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ssidy\Desktop\Excel Assignment\"/>
    </mc:Choice>
  </mc:AlternateContent>
  <xr:revisionPtr revIDLastSave="0" documentId="8_{F93B5434-8E57-42AE-842E-A076C63D4F2C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Sheet9" sheetId="10" r:id="rId1"/>
    <sheet name="Crowdfunding" sheetId="1" r:id="rId2"/>
    <sheet name="Pivot Chart 1" sheetId="3" r:id="rId3"/>
    <sheet name="Pivot Chart 2" sheetId="5" r:id="rId4"/>
    <sheet name="Pivot Chart 3" sheetId="7" r:id="rId5"/>
    <sheet name="Outcomes Based On Goal" sheetId="8" r:id="rId6"/>
    <sheet name="Sheet8" sheetId="9" r:id="rId7"/>
  </sheets>
  <externalReferences>
    <externalReference r:id="rId8"/>
  </externalReferences>
  <definedNames>
    <definedName name="_xlcn.WorksheetConnection_CrowdfundingA1S10011" hidden="1">Crowdfunding!$A$1:$T$1001</definedName>
  </definedNames>
  <calcPr calcId="191029"/>
  <pivotCaches>
    <pivotCache cacheId="206" r:id="rId9"/>
    <pivotCache cacheId="220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S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L10" i="9"/>
  <c r="L9" i="9"/>
  <c r="L8" i="9"/>
  <c r="L6" i="9"/>
  <c r="L7" i="9"/>
  <c r="I10" i="9"/>
  <c r="I11" i="9"/>
  <c r="I9" i="9"/>
  <c r="I8" i="9"/>
  <c r="I7" i="9"/>
  <c r="I6" i="9"/>
  <c r="E2" i="8" l="1"/>
  <c r="F2" i="8" s="1"/>
  <c r="D13" i="8"/>
  <c r="D12" i="8"/>
  <c r="D11" i="8"/>
  <c r="D10" i="8"/>
  <c r="D9" i="8"/>
  <c r="D8" i="8"/>
  <c r="D7" i="8"/>
  <c r="D6" i="8"/>
  <c r="D5" i="8"/>
  <c r="D4" i="8"/>
  <c r="D3" i="8"/>
  <c r="D2" i="8"/>
  <c r="H2" i="8" s="1"/>
  <c r="C13" i="8"/>
  <c r="C12" i="8"/>
  <c r="C11" i="8"/>
  <c r="C10" i="8"/>
  <c r="C9" i="8"/>
  <c r="C8" i="8"/>
  <c r="C7" i="8"/>
  <c r="C6" i="8"/>
  <c r="C5" i="8"/>
  <c r="C4" i="8"/>
  <c r="C2" i="8"/>
  <c r="C3" i="8"/>
  <c r="B13" i="8"/>
  <c r="B12" i="8"/>
  <c r="B11" i="8"/>
  <c r="B10" i="8"/>
  <c r="B9" i="8"/>
  <c r="B8" i="8"/>
  <c r="B7" i="8"/>
  <c r="B6" i="8"/>
  <c r="B5" i="8"/>
  <c r="B4" i="8"/>
  <c r="B3" i="8"/>
  <c r="B2" i="8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9" i="8" l="1"/>
  <c r="H3" i="8"/>
  <c r="G12" i="8"/>
  <c r="G9" i="8"/>
  <c r="H5" i="8"/>
  <c r="G3" i="8"/>
  <c r="E10" i="8"/>
  <c r="F10" i="8" s="1"/>
  <c r="G2" i="8"/>
  <c r="E3" i="8"/>
  <c r="F3" i="8" s="1"/>
  <c r="E11" i="8"/>
  <c r="F11" i="8" s="1"/>
  <c r="E4" i="8"/>
  <c r="F4" i="8" s="1"/>
  <c r="E12" i="8"/>
  <c r="F12" i="8" s="1"/>
  <c r="E5" i="8"/>
  <c r="F5" i="8" s="1"/>
  <c r="E13" i="8"/>
  <c r="F13" i="8" s="1"/>
  <c r="E6" i="8"/>
  <c r="F6" i="8" s="1"/>
  <c r="E7" i="8"/>
  <c r="F7" i="8" s="1"/>
  <c r="E8" i="8"/>
  <c r="F8" i="8" s="1"/>
  <c r="E9" i="8"/>
  <c r="F9" i="8" s="1"/>
  <c r="H6" i="8" l="1"/>
  <c r="G13" i="8"/>
  <c r="H10" i="8"/>
  <c r="G4" i="8"/>
  <c r="H4" i="8"/>
  <c r="G5" i="8"/>
  <c r="G6" i="8"/>
  <c r="G10" i="8"/>
  <c r="H12" i="8"/>
  <c r="G11" i="8"/>
  <c r="G8" i="8"/>
  <c r="H8" i="8"/>
  <c r="G7" i="8"/>
  <c r="H13" i="8"/>
  <c r="H11" i="8"/>
  <c r="H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3203B-BCFC-4171-AD92-413B18C6234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946872-6164-4931-856E-66F462BFC2BB}" name="WorksheetConnection_Crowdfunding!$A$1:$S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S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<sst xmlns="http://schemas.openxmlformats.org/spreadsheetml/2006/main" count="7070" uniqueCount="2116">
  <si>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</si>
  <si>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</si>
  <si>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</si>
  <si>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</si>
  <si>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</si>
  <si>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</si>
  <si>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</si>
  <si>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</si>
  <si>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</si>
  <si>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</si>
  <si>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</si>
  <si>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</si>
  <si>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</si>
  <si>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</si>
  <si>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</si>
  <si>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</si>
  <si>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</si>
  <si>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</si>
  <si>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</si>
  <si>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</si>
  <si>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</si>
  <si>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</si>
  <si>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</si>
  <si>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</si>
  <si>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</si>
  <si>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</si>
  <si>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</si>
  <si>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</si>
  <si>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</si>
  <si>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</si>
  <si>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</si>
  <si>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</si>
  <si>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</si>
  <si>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</si>
  <si>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</si>
  <si>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</si>
  <si>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</si>
  <si>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</si>
  <si>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</si>
  <si>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</si>
  <si>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</si>
  <si>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</si>
  <si>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</si>
  <si>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</si>
  <si>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</si>
  <si>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</si>
  <si>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</si>
  <si>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</si>
  <si>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</si>
  <si>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</si>
  <si>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</si>
  <si>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</si>
  <si>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</si>
  <si>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</si>
  <si>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</si>
  <si>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</si>
  <si>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</si>
  <si>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</si>
  <si>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</si>
  <si>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</si>
  <si>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</si>
  <si>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</si>
  <si>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</si>
  <si>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</si>
  <si>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</si>
  <si>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</si>
  <si>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</si>
  <si>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</si>
  <si>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</si>
  <si>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</si>
  <si>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</si>
  <si>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</si>
  <si>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</si>
  <si>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</si>
  <si>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</si>
  <si>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</si>
  <si>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</si>
  <si>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</si>
  <si>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</si>
  <si>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</si>
  <si>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</si>
  <si>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</si>
  <si>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</si>
  <si>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</si>
  <si>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</si>
  <si>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</si>
  <si>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</si>
  <si>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</si>
  <si>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</si>
  <si>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</si>
  <si>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</si>
  <si>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</si>
  <si>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</si>
  <si>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</si>
  <si>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</si>
  <si>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</si>
  <si>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</si>
  <si>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</si>
  <si>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</si>
  <si>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</si>
  <si>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</si>
  <si>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</si>
  <si>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</si>
  <si>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</si>
  <si>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</si>
  <si>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</si>
  <si>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</si>
  <si>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</si>
  <si>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</si>
  <si>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</si>
  <si>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</si>
  <si>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</si>
  <si>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</si>
  <si>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</si>
  <si>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</si>
  <si>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</si>
  <si>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</si>
  <si>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</si>
  <si>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</si>
  <si>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</si>
  <si>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</si>
  <si>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</si>
  <si>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</si>
  <si>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</si>
  <si>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</si>
  <si>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</si>
  <si>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</si>
  <si>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</si>
  <si>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</si>
  <si>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</si>
  <si>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</si>
  <si>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</si>
  <si>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</si>
  <si>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</si>
  <si>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</si>
  <si>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</si>
  <si>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</si>
  <si>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</si>
  <si>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</si>
  <si>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</si>
  <si>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</si>
  <si>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</si>
  <si>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</si>
  <si>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</si>
  <si>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</si>
  <si>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</si>
  <si>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</si>
  <si>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</si>
  <si>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</si>
  <si>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</si>
  <si>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</si>
  <si>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</si>
  <si>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</si>
  <si>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</si>
  <si>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</si>
  <si>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</si>
  <si>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</si>
  <si>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</si>
  <si>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</si>
  <si>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</si>
  <si>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</si>
  <si>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</si>
  <si>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</si>
  <si>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</si>
  <si>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</si>
  <si>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</si>
  <si>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</si>
  <si>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</si>
  <si>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</si>
  <si>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</si>
  <si>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</si>
  <si>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</si>
  <si>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</si>
  <si>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</si>
  <si>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</si>
  <si>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</si>
  <si>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</si>
  <si>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</si>
  <si>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</si>
  <si>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</si>
  <si>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</si>
  <si>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</si>
  <si>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</si>
  <si>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</si>
  <si>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</si>
  <si>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</si>
  <si>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</si>
  <si>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</si>
  <si>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</si>
  <si>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</si>
  <si>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</si>
  <si>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</si>
  <si>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</si>
  <si>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</si>
  <si>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</si>
  <si>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</si>
  <si>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</si>
  <si>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</si>
  <si>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</si>
  <si>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</si>
  <si>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</si>
  <si>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</si>
  <si>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</si>
  <si>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</si>
  <si>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</si>
  <si>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</si>
  <si>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</si>
  <si>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</si>
  <si>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</si>
  <si>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</si>
  <si>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</si>
  <si>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</si>
  <si>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</si>
  <si>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</si>
  <si>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</si>
  <si>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</si>
  <si>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</si>
  <si>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</si>
  <si>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</si>
  <si>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</si>
  <si>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</si>
  <si>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</si>
  <si>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</si>
  <si>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</si>
  <si>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</si>
  <si>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</si>
  <si>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</si>
  <si>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</si>
  <si>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</si>
  <si>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</si>
  <si>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</si>
  <si>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</si>
  <si>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</si>
  <si>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</si>
  <si>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</si>
  <si>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</si>
  <si>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</si>
  <si>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</si>
  <si>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</si>
  <si>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</si>
  <si>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</si>
  <si>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</si>
  <si>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</si>
  <si>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</si>
  <si>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</si>
  <si>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</si>
  <si>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</si>
  <si>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</si>
  <si>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</si>
  <si>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</si>
  <si>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</si>
  <si>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</si>
  <si>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</si>
  <si>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</si>
  <si>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</si>
  <si>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</si>
  <si>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</si>
  <si>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</si>
  <si>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</si>
  <si>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</si>
  <si>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</si>
  <si>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</si>
  <si>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</si>
  <si>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</si>
  <si>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</si>
  <si>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</si>
  <si>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</si>
  <si>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</si>
  <si>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</si>
  <si>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</si>
  <si>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</si>
  <si>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</si>
  <si>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</si>
  <si>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</si>
  <si>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</si>
  <si>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</si>
  <si>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</si>
  <si>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</si>
  <si>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</si>
  <si>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</si>
  <si>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</si>
  <si>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</si>
  <si>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</si>
  <si>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</si>
  <si>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</si>
  <si>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</si>
  <si>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</si>
  <si>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</si>
  <si>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</si>
  <si>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</si>
  <si>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</si>
  <si>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</si>
  <si>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</si>
  <si>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</si>
  <si>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</si>
  <si>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</si>
  <si>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</si>
  <si>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</si>
  <si>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</si>
  <si>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</si>
  <si>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</si>
  <si>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</si>
  <si>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</si>
  <si>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</si>
  <si>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</si>
  <si>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</si>
  <si>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</si>
  <si>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</si>
  <si>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</si>
  <si>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</si>
  <si>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</si>
  <si>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</si>
  <si>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</si>
  <si>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</si>
  <si>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</si>
  <si>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</si>
  <si>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</si>
  <si>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</si>
  <si>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</si>
  <si>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</si>
  <si>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</si>
  <si>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</si>
  <si>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</si>
  <si>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</si>
  <si>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</si>
  <si>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</si>
  <si>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</si>
  <si>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</si>
  <si>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</si>
  <si>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</si>
  <si>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</si>
  <si>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</si>
  <si>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</si>
  <si>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</si>
  <si>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</si>
  <si>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</si>
  <si>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</si>
  <si>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</si>
  <si>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</si>
  <si>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</si>
  <si>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</si>
  <si>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</si>
  <si>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</si>
  <si>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</si>
  <si>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</si>
  <si>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</si>
  <si>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</si>
  <si>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</si>
  <si>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</si>
  <si>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</si>
  <si>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</si>
  <si>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</si>
  <si>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</si>
  <si>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</si>
  <si>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</si>
  <si>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</si>
  <si>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</si>
  <si>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</si>
  <si>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</si>
  <si>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</si>
  <si>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</si>
  <si>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</si>
  <si>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</si>
  <si>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</si>
  <si>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</si>
  <si>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</si>
  <si>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</si>
  <si>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</si>
  <si>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</si>
  <si>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</si>
  <si>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</si>
  <si>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</si>
  <si>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</si>
  <si>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</si>
  <si>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</si>
  <si>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</si>
  <si>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</si>
  <si>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</si>
  <si>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</si>
  <si>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</si>
  <si>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</si>
  <si>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</si>
  <si>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</si>
  <si>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</si>
  <si>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</si>
  <si>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</si>
  <si>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</si>
  <si>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</si>
  <si>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</si>
  <si>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</si>
  <si>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</si>
  <si>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</si>
  <si>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</si>
  <si>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</si>
  <si>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</si>
  <si>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</si>
  <si>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</si>
  <si>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</si>
  <si>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</si>
  <si>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</si>
  <si>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</si>
  <si>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</si>
  <si>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</si>
  <si>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</si>
  <si>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</si>
  <si>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</si>
  <si>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</si>
  <si>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</si>
  <si>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</si>
  <si>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</si>
  <si>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</si>
  <si>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</si>
  <si>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</si>
  <si>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</si>
  <si>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</si>
  <si>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</si>
  <si>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</si>
  <si>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</si>
  <si>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</si>
  <si>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</si>
  <si>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</si>
  <si>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</si>
  <si>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</si>
  <si>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</si>
  <si>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</si>
  <si>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</si>
  <si>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</si>
  <si>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</si>
  <si>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</si>
  <si>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</si>
  <si>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</si>
  <si>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</si>
  <si>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</si>
  <si>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</si>
  <si>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</si>
  <si>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</si>
  <si>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</si>
  <si>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</si>
  <si>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</si>
  <si>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</si>
  <si>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</si>
  <si>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</si>
  <si>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</si>
  <si>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</si>
  <si>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</si>
  <si>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</si>
  <si>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</si>
  <si>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</si>
  <si>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</si>
  <si>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</si>
  <si>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</si>
  <si>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</si>
  <si>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</si>
  <si>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</si>
  <si>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</si>
  <si>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</si>
  <si>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</si>
  <si>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</si>
  <si>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</si>
  <si>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</si>
  <si>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</si>
  <si>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</si>
  <si>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</si>
  <si>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</si>
  <si>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</si>
  <si>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</si>
  <si>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</si>
  <si>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</si>
  <si>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</si>
  <si>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</si>
  <si>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</si>
  <si>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</si>
  <si>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</si>
  <si>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</si>
  <si>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</si>
  <si>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</si>
  <si>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</si>
  <si>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</si>
  <si>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</si>
  <si>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</si>
  <si>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</si>
  <si>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</si>
  <si>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</si>
  <si>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</si>
  <si>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</si>
  <si>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</si>
  <si>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</si>
  <si>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</si>
  <si>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</si>
  <si>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</si>
  <si>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</si>
  <si>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</si>
  <si>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</si>
  <si>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</si>
  <si>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</si>
  <si>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</si>
  <si>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</si>
  <si>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</si>
  <si>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</si>
  <si>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</si>
  <si>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</si>
  <si>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</si>
  <si>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</si>
  <si>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</si>
  <si>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</si>
  <si>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</si>
  <si>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</si>
  <si>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</si>
  <si>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</si>
  <si>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</si>
  <si>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</si>
  <si>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</si>
  <si>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</si>
  <si>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</si>
  <si>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</si>
  <si>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</si>
  <si>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</si>
  <si>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</si>
  <si>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</si>
  <si>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</si>
  <si>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</si>
  <si>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</si>
  <si>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</si>
  <si>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</si>
  <si>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</si>
  <si>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</si>
  <si>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</si>
  <si>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</si>
  <si>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</si>
  <si>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</si>
  <si>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</si>
  <si>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</si>
  <si>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</si>
  <si>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</si>
  <si>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</si>
  <si>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</si>
  <si>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</si>
  <si>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</si>
  <si>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</si>
  <si>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</si>
  <si>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</si>
  <si>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</si>
  <si>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</si>
  <si>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</si>
  <si>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</si>
  <si>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</si>
  <si>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</si>
  <si>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</si>
  <si>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</si>
  <si>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</si>
  <si>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</si>
  <si>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</si>
  <si>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</si>
  <si>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</si>
  <si>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</si>
  <si>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</si>
  <si>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</si>
  <si>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</si>
  <si>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</si>
  <si>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</si>
  <si>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</si>
  <si>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</si>
  <si>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</si>
  <si>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</si>
  <si>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</si>
  <si>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</si>
  <si>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</si>
  <si>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</si>
  <si>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</si>
  <si>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</si>
  <si>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</si>
  <si>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</si>
  <si>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</si>
  <si>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</si>
  <si>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</si>
  <si>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</si>
  <si>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</si>
  <si>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</si>
  <si>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</si>
  <si>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</si>
  <si>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</si>
  <si>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</si>
  <si>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</si>
  <si>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</si>
  <si>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</si>
  <si>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</si>
  <si>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</si>
  <si>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</si>
  <si>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</si>
  <si>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</si>
  <si>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</si>
  <si>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</si>
  <si>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</si>
  <si>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</si>
  <si>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</si>
  <si>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</si>
  <si>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</si>
  <si>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</si>
  <si>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</si>
  <si>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</si>
  <si>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</si>
  <si>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</si>
  <si>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</si>
  <si>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</si>
  <si>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</si>
  <si>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</si>
  <si>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</si>
  <si>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</si>
  <si>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</si>
  <si>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</si>
  <si>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</si>
  <si>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</si>
  <si>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</si>
  <si>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</si>
  <si>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</si>
  <si>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</si>
  <si>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</si>
  <si>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</si>
  <si>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</si>
  <si>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</si>
  <si>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</si>
  <si>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</si>
  <si>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</si>
  <si>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</si>
  <si>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</si>
  <si>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</si>
  <si>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</si>
  <si>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</si>
  <si>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</si>
  <si>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</si>
  <si>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</si>
  <si>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</si>
  <si>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</si>
  <si>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</si>
  <si>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</si>
  <si>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</si>
  <si>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</si>
  <si>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</si>
  <si>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</si>
  <si>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</si>
  <si>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</si>
  <si>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</si>
  <si>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</si>
  <si>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</si>
  <si>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</si>
  <si>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</si>
  <si>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</si>
  <si>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</si>
  <si>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</si>
  <si>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</si>
  <si>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</si>
  <si>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</si>
  <si>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</si>
  <si>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</si>
  <si>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</si>
  <si>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</si>
  <si>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</si>
  <si>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</si>
  <si>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</si>
  <si>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</si>
  <si>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</si>
  <si>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</si>
  <si>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</si>
  <si>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</si>
  <si>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</si>
  <si>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</si>
  <si>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</si>
  <si>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</si>
  <si>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</si>
  <si>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</si>
  <si>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</si>
  <si>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</si>
  <si>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</si>
  <si>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</si>
  <si>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</si>
  <si>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</si>
  <si>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</si>
  <si>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</si>
  <si>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</si>
  <si>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</si>
  <si>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</si>
  <si>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</si>
  <si>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</si>
  <si>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</si>
  <si>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</si>
  <si>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</si>
  <si>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</si>
  <si>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</si>
  <si>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</si>
  <si>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</si>
  <si>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</si>
  <si>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</si>
  <si>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</si>
  <si>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</si>
  <si>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</si>
  <si>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</si>
  <si>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</si>
  <si>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</si>
  <si>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</si>
  <si>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</si>
  <si>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</si>
  <si>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</si>
  <si>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</si>
  <si>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</si>
  <si>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</si>
  <si>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</si>
  <si>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</si>
  <si>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</si>
  <si>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</si>
  <si>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</si>
  <si>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</si>
  <si>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</si>
  <si>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</si>
  <si>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</si>
  <si>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</si>
  <si>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</si>
  <si>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</si>
  <si>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</si>
  <si>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</si>
  <si>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</si>
  <si>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</si>
  <si>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</si>
  <si>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</si>
  <si>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</si>
  <si>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</si>
  <si>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</si>
  <si>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</si>
  <si>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</si>
  <si>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</si>
  <si>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</si>
  <si>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</si>
  <si>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</si>
  <si>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</si>
  <si>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</si>
  <si>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</si>
  <si>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</si>
  <si>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</si>
  <si>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</si>
  <si>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</si>
  <si>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</si>
  <si>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</si>
  <si>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</si>
  <si>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</si>
  <si>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</si>
  <si>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</si>
  <si>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</si>
  <si>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</si>
  <si>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</si>
  <si>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</si>
  <si>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</si>
  <si>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</si>
  <si>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</si>
  <si>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</si>
  <si>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</si>
  <si>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</si>
  <si>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</si>
  <si>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</si>
  <si>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</si>
  <si>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</si>
  <si>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</si>
  <si>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</si>
  <si>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</si>
  <si>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</si>
  <si>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</si>
  <si>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</si>
  <si>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</si>
  <si>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</si>
  <si>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</si>
  <si>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</si>
  <si>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</si>
  <si>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</si>
  <si>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</si>
  <si>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</si>
  <si>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</si>
  <si>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</si>
  <si>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</si>
  <si>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</si>
  <si>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</si>
  <si>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</si>
  <si>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</si>
  <si>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</si>
  <si>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</si>
  <si>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</si>
  <si>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</si>
  <si>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</si>
  <si>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</si>
  <si>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</si>
  <si>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</si>
  <si>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</si>
  <si>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</si>
  <si>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</si>
  <si>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</si>
  <si>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</si>
  <si>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</si>
  <si>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</si>
  <si>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</si>
  <si>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</si>
  <si>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</si>
  <si>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</si>
  <si>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</si>
  <si>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</si>
  <si>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</si>
  <si>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</si>
  <si>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</si>
  <si>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</si>
  <si>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</si>
  <si>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</si>
  <si>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</si>
  <si>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</si>
  <si>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</si>
  <si>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</si>
  <si>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</si>
  <si>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</si>
  <si>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</si>
  <si>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</si>
  <si>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</si>
  <si>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</si>
  <si>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</si>
  <si>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</si>
  <si>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</si>
  <si>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</si>
  <si>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</si>
  <si>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</si>
  <si>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</si>
  <si>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</si>
  <si>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</si>
  <si>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</si>
  <si>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</si>
  <si>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</si>
  <si>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</si>
  <si>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</si>
  <si>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</si>
  <si>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</si>
  <si>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</si>
  <si>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</si>
  <si>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</si>
  <si>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</si>
  <si>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</si>
  <si>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</si>
  <si>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</si>
  <si>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</si>
  <si>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</si>
  <si>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</si>
  <si>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</si>
  <si>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</si>
  <si>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</si>
  <si>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</si>
  <si>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</si>
  <si>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</si>
  <si>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</si>
  <si>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</si>
  <si>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</si>
  <si>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</si>
  <si>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</si>
  <si>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</si>
  <si>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</si>
  <si>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</si>
  <si>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</si>
  <si>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</si>
  <si>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</si>
  <si>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</si>
  <si>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</si>
  <si>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</si>
  <si>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</si>
  <si>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</si>
  <si>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</si>
  <si>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</si>
  <si>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</si>
  <si>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</si>
  <si>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</si>
  <si>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</si>
  <si>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</si>
  <si>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</si>
  <si>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</si>
  <si>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</si>
  <si>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</si>
  <si>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</si>
  <si>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</si>
  <si>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</si>
  <si>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</si>
  <si>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</si>
  <si>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</si>
  <si>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</si>
  <si>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</si>
  <si>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</si>
  <si>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</si>
  <si>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</si>
  <si>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</si>
  <si>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</si>
  <si>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</si>
  <si>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</si>
  <si>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</si>
  <si>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</si>
  <si>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</si>
  <si>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</si>
  <si>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</si>
  <si>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</si>
  <si>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</si>
  <si>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</si>
  <si>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</si>
  <si>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</si>
  <si>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</si>
  <si>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</si>
  <si>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</si>
  <si>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</si>
  <si>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</si>
  <si>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</si>
  <si>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</si>
  <si>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</si>
  <si>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</si>
  <si>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</si>
  <si>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</si>
  <si>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</si>
  <si>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</si>
  <si>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</si>
  <si>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</si>
  <si>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</si>
  <si>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</si>
  <si>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</si>
  <si>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</si>
  <si>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</si>
  <si>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</si>
  <si>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</si>
  <si>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</si>
  <si>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</si>
  <si>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</si>
  <si>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</si>
  <si>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</si>
  <si>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</si>
  <si>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</si>
  <si>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</si>
  <si>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</si>
  <si>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</si>
  <si>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</si>
  <si>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</si>
  <si>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</si>
  <si>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</si>
  <si>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</si>
  <si>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</si>
  <si>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</si>
  <si>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</si>
  <si>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</si>
  <si>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</si>
  <si>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</si>
  <si>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</si>
  <si>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</si>
  <si>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</si>
  <si>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</si>
  <si>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</si>
  <si>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</si>
  <si>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</si>
  <si>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</si>
  <si>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</si>
  <si>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</si>
  <si>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</si>
  <si>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</si>
  <si>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</si>
  <si>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</si>
  <si>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</si>
  <si>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</si>
  <si>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</si>
  <si>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</si>
  <si>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</si>
  <si>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</si>
  <si>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</si>
  <si>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</si>
  <si>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</si>
  <si>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</si>
  <si>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</si>
  <si>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</si>
  <si>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</si>
  <si>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</si>
  <si>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</si>
  <si>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</si>
  <si>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</si>
  <si>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</si>
  <si>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</si>
  <si>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</si>
  <si>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</si>
  <si>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</si>
  <si>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</si>
  <si>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</si>
  <si>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</si>
  <si>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</si>
  <si>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</si>
  <si>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</si>
  <si>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</si>
  <si>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</si>
  <si>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</si>
  <si>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</si>
  <si>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</si>
  <si>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</si>
  <si>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</si>
  <si>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</si>
  <si>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</si>
  <si>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</si>
  <si>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</si>
  <si>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</si>
  <si>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</si>
  <si>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</si>
  <si>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</si>
  <si>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</si>
  <si>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</si>
  <si>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</si>
  <si>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</si>
  <si>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</si>
  <si>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</si>
  <si>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</si>
  <si>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</si>
  <si>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</si>
  <si>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</si>
  <si>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</si>
  <si>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</si>
  <si>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</si>
  <si>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</si>
  <si>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</si>
  <si>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</si>
  <si>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</si>
  <si>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</si>
  <si>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</si>
  <si>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</si>
  <si>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</si>
  <si>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</si>
  <si>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</si>
  <si>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</si>
  <si>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</si>
  <si>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</si>
  <si>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</si>
  <si>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</si>
  <si>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</si>
  <si>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</si>
  <si>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</si>
  <si>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</si>
  <si>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</si>
  <si>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</si>
  <si>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</si>
  <si>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</si>
  <si>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</si>
  <si>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</si>
  <si>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</si>
  <si>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</si>
  <si>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</si>
  <si>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</si>
  <si>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</si>
  <si>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</si>
  <si>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</si>
  <si>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</si>
  <si>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</si>
  <si>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</si>
  <si>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</si>
  <si>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</si>
  <si>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</si>
  <si>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</si>
  <si>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</si>
  <si>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</si>
  <si>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</si>
  <si>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</si>
  <si>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</si>
  <si>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</si>
  <si>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</si>
  <si>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</si>
  <si>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</si>
  <si>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</si>
  <si>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</si>
  <si>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</si>
  <si>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</si>
  <si>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</si>
  <si>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</si>
  <si>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</si>
  <si>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</si>
  <si>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</si>
  <si>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</si>
  <si>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</si>
  <si>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</si>
  <si>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</si>
  <si>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</si>
  <si>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</si>
  <si>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</si>
  <si>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</si>
  <si>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</si>
  <si>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</si>
  <si>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</si>
  <si>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</si>
  <si>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</si>
  <si>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</si>
  <si>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</si>
  <si>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</si>
  <si>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</si>
  <si>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</si>
  <si>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</si>
  <si>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</si>
  <si>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</si>
  <si>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</si>
  <si>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</si>
  <si>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</si>
  <si>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</si>
  <si>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</si>
  <si>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</si>
  <si>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</si>
  <si>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</si>
  <si>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</si>
  <si>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</si>
  <si>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</si>
  <si>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</si>
  <si>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</si>
  <si>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</si>
  <si>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</si>
  <si>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</si>
  <si>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</si>
  <si>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</si>
  <si>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</si>
  <si>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</si>
  <si>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</si>
  <si>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</si>
  <si>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</si>
  <si>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</si>
  <si>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</si>
  <si>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</si>
  <si>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</si>
  <si>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</si>
  <si>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</si>
  <si>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</si>
  <si>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</si>
  <si>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</si>
  <si>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</si>
  <si>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</si>
  <si>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</si>
  <si>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</si>
  <si>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</si>
  <si>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</si>
  <si>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</si>
  <si>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</si>
  <si>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</si>
  <si>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</si>
  <si>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</si>
  <si>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</si>
  <si>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</si>
  <si>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</si>
  <si>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</si>
  <si>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</si>
  <si>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</si>
  <si>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</si>
  <si>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</si>
  <si>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</si>
  <si>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</si>
  <si>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</si>
  <si>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</si>
  <si>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</si>
  <si>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</si>
  <si>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</si>
  <si>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</si>
  <si>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</si>
  <si>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</si>
  <si>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</si>
  <si>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</si>
  <si>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</si>
  <si>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</si>
  <si>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</si>
  <si>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</si>
  <si>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</si>
  <si>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</si>
  <si>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</si>
  <si>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</si>
  <si>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</si>
  <si>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</si>
  <si>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</si>
  <si>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</si>
  <si>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</si>
  <si>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</si>
  <si>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</si>
  <si>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</si>
  <si>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</si>
  <si>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</si>
  <si>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</si>
  <si>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</si>
  <si>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</si>
  <si>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</si>
  <si>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</si>
  <si>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</si>
  <si>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</si>
  <si>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</si>
  <si>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</si>
  <si>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</si>
  <si>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</si>
  <si>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</si>
  <si>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</si>
  <si>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</si>
  <si>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</si>
  <si>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</si>
  <si>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</si>
  <si>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</si>
  <si>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</si>
  <si>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</si>
  <si>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</si>
  <si>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</si>
  <si>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</si>
  <si>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</si>
  <si>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</si>
  <si>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</si>
  <si>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</si>
  <si>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</si>
  <si>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</si>
  <si>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</si>
  <si>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</si>
  <si>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</si>
  <si>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</si>
  <si>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</si>
  <si>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</si>
  <si>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</si>
  <si>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</si>
  <si>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</si>
  <si>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</si>
  <si>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</si>
  <si>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</si>
  <si>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</si>
  <si>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</si>
  <si>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</si>
  <si>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</si>
  <si>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</si>
  <si>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</si>
  <si>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</si>
  <si>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</si>
  <si>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</si>
  <si>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</si>
  <si>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</si>
  <si>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</si>
  <si>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</si>
  <si>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</si>
  <si>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</si>
  <si>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</si>
  <si>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</si>
  <si>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</si>
  <si>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</si>
  <si>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</si>
  <si>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</si>
  <si>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</si>
  <si>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</si>
  <si>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</si>
  <si>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</si>
  <si>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</si>
  <si>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</si>
  <si>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</si>
  <si>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</si>
  <si>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</si>
  <si>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</si>
  <si>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</si>
  <si>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</si>
  <si>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</si>
  <si>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</si>
  <si>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</si>
  <si>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</si>
  <si>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</si>
  <si>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</si>
  <si>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</si>
  <si>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</si>
  <si>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</si>
  <si>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</si>
  <si>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</si>
  <si>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</si>
  <si>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</si>
  <si>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</si>
  <si>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</si>
  <si>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</si>
  <si>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</si>
  <si>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</si>
  <si>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</si>
  <si>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</si>
  <si>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</si>
  <si>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</si>
  <si>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</si>
  <si>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</si>
  <si>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</si>
  <si>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</si>
  <si>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</si>
  <si>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</si>
  <si>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</si>
  <si>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</si>
  <si>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</si>
  <si>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</si>
  <si>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</si>
  <si>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</si>
  <si>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</si>
  <si>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</si>
  <si>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</si>
  <si>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</si>
  <si>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</si>
  <si>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</si>
  <si>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</si>
  <si>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</si>
  <si>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</si>
  <si>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</si>
  <si>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</si>
  <si>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</si>
  <si>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</si>
  <si>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</si>
  <si>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</si>
  <si>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</si>
  <si>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</si>
  <si>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</si>
  <si>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</si>
  <si>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</si>
  <si>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</si>
  <si>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</si>
  <si>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</si>
  <si>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</si>
  <si>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</si>
  <si>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</si>
  <si>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</si>
  <si>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</si>
  <si>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</si>
  <si>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</si>
  <si>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</si>
  <si>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</si>
  <si>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</si>
  <si>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</si>
  <si>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</si>
  <si>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</si>
  <si>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</si>
  <si>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</si>
  <si>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</si>
  <si>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</si>
  <si>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</si>
  <si>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</si>
  <si>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</si>
  <si>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</si>
  <si>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</si>
  <si>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</si>
  <si>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</si>
  <si>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</si>
  <si>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</si>
  <si>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</si>
  <si>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</si>
  <si>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</si>
  <si>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</si>
  <si>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</si>
  <si>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</si>
  <si>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</si>
  <si>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</si>
  <si>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</si>
  <si>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</si>
  <si>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</si>
  <si>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</si>
  <si>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</si>
  <si>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</si>
  <si>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</si>
  <si>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</si>
  <si>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</si>
  <si>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</si>
  <si>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</si>
  <si>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</si>
  <si>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</si>
  <si>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</si>
  <si>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</si>
  <si>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</si>
  <si>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</si>
  <si>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</si>
  <si>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</si>
  <si>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</si>
  <si>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</si>
  <si>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</si>
  <si>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</si>
  <si>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</si>
  <si>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</si>
  <si>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</si>
  <si>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</si>
  <si>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</si>
  <si>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</si>
  <si>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</si>
  <si>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</si>
  <si>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</si>
  <si>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</si>
  <si>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</si>
  <si>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</si>
  <si>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</si>
  <si>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</si>
  <si>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</si>
  <si>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</si>
  <si>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</si>
  <si>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</si>
  <si>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</si>
  <si>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</si>
  <si>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</si>
  <si>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</si>
  <si>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</si>
  <si>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</si>
  <si>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</si>
  <si>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</si>
  <si>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</si>
  <si>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</si>
  <si>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</si>
  <si>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</si>
  <si>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</si>
  <si>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</si>
  <si>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</si>
  <si>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</si>
  <si>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</si>
  <si>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</si>
  <si>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</si>
  <si>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</si>
  <si>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</si>
  <si>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</si>
  <si>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</si>
  <si>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</si>
  <si>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</si>
  <si>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</si>
  <si>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</si>
  <si>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</si>
  <si>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</si>
  <si>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</si>
  <si>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</si>
  <si>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</si>
  <si>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</si>
  <si>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</si>
  <si>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</si>
  <si>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</si>
  <si>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</si>
  <si>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</si>
  <si>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</si>
  <si>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</si>
  <si>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</si>
  <si>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</si>
  <si>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</si>
  <si>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</si>
  <si>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</si>
  <si>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</si>
  <si>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</si>
  <si>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</si>
  <si>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</si>
  <si>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</si>
  <si>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</si>
  <si>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</si>
  <si>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</si>
  <si>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</si>
  <si>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</si>
  <si>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</si>
  <si>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</si>
  <si>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</si>
  <si>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</si>
  <si>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</si>
  <si>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</si>
  <si>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</si>
  <si>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</si>
  <si>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</si>
  <si>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</si>
  <si>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</si>
  <si>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</si>
  <si>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</si>
  <si>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</si>
  <si>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</si>
  <si>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</si>
  <si>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</si>
  <si>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</si>
  <si>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</si>
  <si>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</si>
  <si>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</si>
  <si>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</si>
  <si>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</si>
  <si>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</si>
  <si>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</si>
  <si>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</si>
  <si>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</si>
  <si>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</si>
  <si>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</si>
  <si>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</si>
  <si>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</si>
  <si>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</si>
  <si>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</si>
  <si>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</si>
  <si>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</si>
  <si>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</si>
  <si>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</si>
  <si>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</si>
  <si>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</si>
  <si>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</si>
  <si>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</si>
  <si>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</si>
  <si>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</si>
  <si>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</si>
  <si>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</si>
  <si>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</si>
  <si>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</si>
  <si>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</si>
  <si>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</si>
  <si>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</si>
  <si>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</si>
  <si>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</si>
  <si>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</si>
  <si>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</si>
  <si>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</si>
  <si>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</si>
  <si>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</si>
  <si>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</si>
  <si>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</si>
  <si>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</si>
  <si>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</si>
  <si>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</si>
  <si>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</si>
  <si>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</si>
  <si>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</si>
  <si>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</si>
  <si>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</si>
  <si>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</si>
  <si>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</si>
  <si>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</si>
  <si>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</si>
  <si>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</si>
  <si>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</si>
  <si>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</si>
  <si>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</si>
  <si>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</si>
  <si>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</si>
  <si>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</si>
  <si>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</si>
  <si>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</si>
  <si>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</si>
  <si>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</si>
  <si>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</si>
  <si>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</si>
  <si>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</si>
  <si>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</si>
  <si>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</si>
  <si>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</si>
  <si>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</si>
  <si>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</si>
  <si>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</si>
  <si>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</si>
  <si>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</si>
  <si>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</si>
  <si>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</si>
  <si>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</si>
  <si>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</si>
  <si>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</si>
  <si>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</si>
  <si>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</si>
  <si>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</si>
  <si>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</si>
  <si>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</si>
  <si>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</si>
  <si>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</si>
  <si>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</si>
  <si>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</si>
  <si>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</si>
  <si>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</si>
  <si>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</si>
  <si>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</si>
  <si>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</si>
  <si>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</si>
  <si>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</si>
  <si>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</si>
  <si>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</si>
  <si>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</si>
  <si>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</si>
  <si>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</si>
  <si>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</si>
  <si>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</si>
  <si>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</si>
  <si>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</si>
  <si>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</si>
  <si>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</si>
  <si>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</si>
  <si>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</si>
  <si>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</si>
  <si>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</si>
  <si>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</si>
  <si>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</si>
  <si>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</si>
  <si>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</si>
  <si>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</si>
  <si>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</si>
  <si>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</si>
  <si>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</si>
  <si>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</si>
  <si>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</si>
  <si>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</si>
  <si>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</si>
  <si>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</si>
  <si>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</si>
  <si>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</si>
  <si>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</si>
  <si>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</si>
  <si>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</si>
  <si>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</si>
  <si>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</si>
  <si>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</si>
  <si>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</si>
  <si>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</si>
  <si>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</si>
  <si>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</si>
  <si>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</si>
  <si>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</si>
  <si>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</si>
  <si>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</si>
  <si>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</si>
  <si>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</si>
  <si>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</si>
  <si>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</si>
  <si>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</si>
  <si>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</si>
  <si>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</si>
  <si>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</si>
  <si>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</si>
  <si>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</si>
  <si>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</si>
  <si>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</si>
  <si>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</si>
  <si>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</si>
  <si>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</si>
  <si>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</si>
  <si>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</si>
  <si>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</si>
  <si>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</si>
  <si>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</si>
  <si>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</si>
  <si>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</si>
  <si>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</si>
  <si>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</si>
  <si>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</si>
  <si>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</si>
  <si>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</si>
  <si>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</si>
  <si>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</si>
  <si>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</si>
  <si>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</si>
  <si>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</si>
  <si>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</si>
  <si>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</si>
  <si>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</si>
  <si>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</si>
  <si>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</si>
  <si>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</si>
  <si>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</si>
  <si>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</si>
  <si>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</si>
  <si>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</si>
  <si>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</si>
  <si>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</si>
  <si>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</si>
  <si>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</si>
  <si>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</si>
  <si>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</si>
  <si>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</si>
  <si>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</si>
  <si>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</si>
  <si>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</si>
  <si>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</si>
  <si>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</si>
  <si>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</si>
  <si>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</si>
  <si>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</si>
  <si>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</si>
  <si>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</si>
  <si>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</si>
  <si>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</si>
  <si>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</si>
  <si>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</si>
  <si>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</si>
  <si>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</si>
  <si>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</si>
  <si>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</si>
  <si>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</si>
  <si>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</si>
  <si>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</si>
  <si>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</si>
  <si>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</si>
  <si>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</si>
  <si>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</si>
  <si>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</si>
  <si>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</si>
  <si>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</si>
  <si>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</si>
  <si>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</si>
  <si>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</si>
  <si>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</si>
  <si>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</si>
  <si>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</si>
  <si>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</si>
  <si>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</si>
  <si>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</si>
  <si>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</si>
  <si>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</si>
  <si>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</si>
  <si>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</si>
  <si>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</si>
  <si>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</si>
  <si>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</si>
  <si>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</si>
  <si>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</si>
  <si>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</si>
  <si>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</si>
  <si>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</si>
  <si>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</si>
  <si>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</si>
  <si>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</si>
  <si>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</si>
  <si>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</si>
  <si>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</si>
  <si>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</si>
  <si>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</si>
  <si>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</si>
  <si>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</si>
  <si>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</si>
  <si>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</si>
  <si>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</si>
  <si>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</si>
  <si>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</si>
  <si>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</si>
  <si>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</si>
  <si>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</si>
  <si>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</si>
  <si>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</si>
  <si>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</si>
  <si>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</si>
  <si>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</si>
  <si>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</si>
  <si>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</si>
  <si>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</si>
  <si>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</si>
  <si>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</si>
  <si>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</si>
  <si>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</si>
  <si>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</si>
  <si>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</si>
  <si>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</si>
  <si>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</si>
  <si>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</si>
  <si>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</si>
  <si>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</si>
  <si>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</si>
  <si>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</si>
  <si>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</si>
  <si>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</si>
  <si>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</si>
  <si>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</si>
  <si>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</si>
  <si>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</si>
  <si>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</si>
  <si>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</si>
  <si>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</si>
  <si>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</si>
  <si>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</si>
  <si>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</si>
  <si>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</si>
  <si>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</si>
  <si>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</si>
  <si>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</si>
  <si>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</si>
  <si>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</si>
  <si>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</si>
  <si>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</si>
  <si>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</si>
  <si>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</si>
  <si>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</si>
  <si>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</si>
  <si>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</si>
  <si>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</si>
  <si>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</si>
  <si>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</si>
  <si>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</si>
  <si>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</si>
  <si>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</si>
  <si>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</si>
  <si>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</si>
  <si>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</si>
  <si>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</si>
  <si>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</si>
  <si>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</si>
  <si>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</si>
  <si>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</si>
  <si>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</si>
  <si>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</si>
  <si>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</si>
  <si>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</si>
  <si>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</si>
  <si>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</si>
  <si>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</si>
  <si>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</si>
  <si>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</si>
  <si>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</si>
  <si>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</si>
  <si>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</si>
  <si>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</si>
  <si>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</si>
  <si>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</si>
  <si>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</si>
  <si>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</si>
  <si>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</si>
  <si>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</si>
  <si>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</si>
  <si>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</si>
  <si>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</si>
  <si>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</si>
  <si>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</si>
  <si>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</si>
  <si>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</si>
  <si>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</si>
  <si>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</si>
  <si>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</si>
  <si>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</si>
  <si>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</si>
  <si>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</si>
  <si>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</si>
  <si>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</si>
  <si>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</si>
  <si>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</si>
  <si>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</si>
  <si>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</si>
  <si>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</si>
  <si>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</si>
  <si>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</si>
  <si>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</si>
  <si>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</si>
  <si>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</si>
  <si>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</si>
  <si>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</si>
  <si>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</si>
  <si>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</si>
  <si>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</si>
  <si>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</si>
  <si>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</si>
  <si>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</si>
  <si>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</si>
  <si>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</si>
  <si>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</si>
  <si>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</si>
  <si>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</si>
  <si>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</si>
  <si>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</si>
  <si>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</si>
  <si>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</si>
  <si>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</si>
  <si>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</si>
  <si>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</si>
  <si>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</si>
  <si>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</si>
  <si>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</si>
  <si>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</si>
  <si>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</si>
  <si>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</si>
  <si>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</si>
  <si>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</si>
  <si>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</si>
  <si>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</si>
  <si>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</si>
  <si>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</si>
  <si>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</si>
  <si>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</si>
  <si>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</si>
  <si>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</si>
  <si>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</si>
  <si>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</si>
  <si>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</si>
  <si>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</si>
  <si>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</si>
  <si>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</si>
  <si>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</si>
  <si>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</si>
  <si>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</si>
  <si>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</si>
  <si>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</si>
  <si>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</si>
  <si>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</si>
  <si>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</si>
  <si>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</si>
  <si>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</si>
  <si>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</si>
  <si>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</si>
  <si>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</si>
  <si>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</si>
  <si>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</si>
  <si>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</si>
  <si>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</si>
  <si>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</si>
  <si>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</si>
  <si>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</si>
  <si>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</si>
  <si>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</si>
  <si>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</si>
  <si>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</si>
  <si>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</si>
  <si>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</si>
  <si>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</si>
  <si>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</si>
  <si>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</si>
  <si>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</si>
  <si>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</si>
  <si>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</si>
  <si>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</si>
  <si>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</si>
  <si>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</si>
  <si>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</si>
  <si>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</si>
  <si>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</si>
  <si>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</si>
  <si>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</si>
  <si>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</si>
  <si>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</si>
  <si>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</si>
  <si>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</si>
  <si>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</si>
  <si>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</si>
  <si>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</si>
  <si>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</si>
  <si>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</si>
  <si>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</si>
  <si>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</si>
  <si>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</si>
  <si>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</si>
  <si>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</si>
  <si>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</si>
  <si>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</si>
  <si>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</si>
  <si>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</si>
  <si>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</si>
  <si>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</si>
  <si>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</si>
  <si>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</si>
  <si>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</si>
  <si>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</si>
  <si>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</si>
  <si>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</si>
  <si>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</si>
  <si>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</si>
  <si>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</si>
  <si>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</si>
  <si>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</si>
  <si>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</si>
  <si>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</si>
  <si>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</si>
  <si>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</si>
  <si>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</si>
  <si>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</si>
  <si>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</si>
  <si>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</si>
  <si>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</si>
  <si>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</si>
  <si>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</si>
  <si>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</si>
  <si>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</si>
  <si>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</si>
  <si>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</si>
  <si>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</si>
  <si>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</si>
  <si>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</si>
  <si>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</si>
  <si>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</si>
  <si>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</si>
  <si>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</si>
  <si>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</si>
  <si>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</si>
  <si>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</si>
  <si>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</si>
  <si>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</si>
  <si>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</si>
  <si>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</si>
  <si>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</si>
  <si>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</si>
  <si>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</si>
  <si>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</si>
  <si>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</si>
  <si>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</si>
  <si>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</si>
  <si>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</si>
  <si>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</si>
  <si>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</si>
  <si>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</si>
  <si>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</si>
  <si>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</si>
  <si>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</si>
  <si>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</si>
  <si>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</si>
  <si>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</si>
  <si>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</si>
  <si>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</si>
  <si>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</si>
  <si>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</si>
  <si>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</si>
  <si>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</si>
  <si>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</si>
  <si>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</si>
  <si>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</si>
  <si>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</si>
  <si>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</si>
  <si>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</si>
  <si>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</si>
  <si>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</si>
  <si>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</si>
  <si>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</si>
  <si>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</si>
  <si>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</si>
  <si>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</si>
  <si>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</si>
  <si>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</si>
  <si>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</si>
  <si>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</si>
  <si>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</si>
  <si>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</si>
  <si>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</si>
  <si>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</si>
  <si>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</si>
  <si>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</si>
  <si>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</si>
  <si>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</si>
  <si>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</si>
  <si>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</si>
  <si>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</si>
  <si>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</si>
  <si>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</si>
  <si>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</si>
  <si>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</si>
  <si>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</si>
  <si>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</si>
  <si>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</si>
  <si>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</si>
  <si>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</si>
  <si>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</si>
  <si>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</si>
  <si>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</si>
  <si>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</si>
  <si>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</si>
  <si>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</si>
  <si>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</si>
  <si>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</si>
  <si>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</si>
  <si>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</si>
  <si>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</si>
  <si>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</si>
  <si>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</si>
  <si>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</si>
  <si>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</si>
  <si>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</si>
  <si>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</si>
  <si>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</si>
  <si>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date created conversion</t>
  </si>
  <si>
    <t>date ended conversion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</si>
  <si>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</si>
  <si>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</si>
  <si>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</si>
  <si>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</si>
  <si>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</si>
  <si>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</si>
  <si>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</si>
  <si>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</si>
  <si>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</si>
  <si>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</si>
  <si>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</si>
  <si>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</si>
  <si>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</si>
  <si>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</si>
  <si>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</si>
  <si>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</si>
  <si>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</si>
  <si>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</si>
  <si>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</si>
  <si>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</si>
  <si>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</si>
  <si>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</si>
  <si>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</si>
  <si>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</si>
  <si>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</si>
  <si>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</si>
  <si>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</si>
  <si>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</si>
  <si>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</si>
  <si>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</si>
  <si>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</si>
  <si>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</si>
  <si>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</si>
  <si>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</si>
  <si>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</si>
  <si>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</si>
  <si>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</si>
  <si>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</si>
  <si>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All</t>
  </si>
  <si>
    <t>average donation</t>
  </si>
  <si>
    <t>Number successful</t>
  </si>
  <si>
    <t>Goal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</si>
  <si>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</si>
  <si>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</si>
  <si>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</si>
  <si>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</si>
  <si>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</si>
  <si>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</si>
  <si>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</si>
  <si>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</si>
  <si>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</si>
  <si>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</si>
  <si>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</si>
  <si>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</si>
  <si>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</si>
  <si>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</si>
  <si>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</si>
  <si>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</si>
  <si>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</si>
  <si>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</si>
  <si>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</si>
  <si>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</si>
  <si>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</si>
  <si>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</si>
  <si>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</si>
  <si>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</si>
  <si>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</si>
  <si>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</si>
  <si>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</si>
  <si>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</si>
  <si>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</si>
  <si>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</si>
  <si>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</si>
  <si>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(Just a note, I'm not sure why the chart view changed like this)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</si>
  <si>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</si>
  <si>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</si>
  <si>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</si>
  <si>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</si>
  <si>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</si>
  <si>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</si>
  <si>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Successful Campaign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</si>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</sst>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18" fillId="0" borderId="0" xfId="0" applyFont="1"/>
    <xf numFmtId="9" fontId="0" fillId="0" borderId="0" xfId="0" applyNumberFormat="1"/>
    <xf numFmtId="0" fontId="20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1B46B"/>
        </patternFill>
      </fill>
    </dxf>
    <dxf>
      <fill>
        <patternFill>
          <bgColor rgb="FFEFB363"/>
        </patternFill>
      </fill>
    </dxf>
    <dxf>
      <fill>
        <patternFill>
          <bgColor rgb="FFC0E399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47FF9A"/>
      <color rgb="FFC0E399"/>
      <color rgb="FF008EC0"/>
      <color rgb="FFFF3B3B"/>
      <color rgb="FFFF0000"/>
      <color rgb="FFEFB363"/>
      <color rgb="FFF1B46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Assignment(1).xlsx]Pivot Chart 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3648293963252"/>
          <c:y val="0.26545640128317288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5E9-AA2F-EE55058CC2E5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5E9-AA2F-EE55058CC2E5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1-45E9-AA2F-EE55058CC2E5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1-45E9-AA2F-EE55058C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459711"/>
        <c:axId val="976991407"/>
      </c:barChart>
      <c:catAx>
        <c:axId val="92445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1407"/>
        <c:crosses val="autoZero"/>
        <c:auto val="1"/>
        <c:lblAlgn val="ctr"/>
        <c:lblOffset val="100"/>
        <c:noMultiLvlLbl val="0"/>
      </c:catAx>
      <c:valAx>
        <c:axId val="9769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0896059918341"/>
          <c:y val="0.3003459463400408"/>
          <c:w val="0.13089113075319631"/>
          <c:h val="0.25602372034956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Assignment(1).xlsx]Pivot Chart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A-4EB3-B87D-0786C363150A}"/>
            </c:ext>
          </c:extLst>
        </c:ser>
        <c:ser>
          <c:idx val="1"/>
          <c:order val="1"/>
          <c:tx>
            <c:strRef>
              <c:f>'Pivot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A-4EB3-B87D-0786C363150A}"/>
            </c:ext>
          </c:extLst>
        </c:ser>
        <c:ser>
          <c:idx val="2"/>
          <c:order val="2"/>
          <c:tx>
            <c:strRef>
              <c:f>'Pivot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A-4EB3-B87D-0786C363150A}"/>
            </c:ext>
          </c:extLst>
        </c:ser>
        <c:ser>
          <c:idx val="3"/>
          <c:order val="3"/>
          <c:tx>
            <c:strRef>
              <c:f>'Pivot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A-4EB3-B87D-0786C363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42288"/>
        <c:axId val="131151680"/>
      </c:barChart>
      <c:catAx>
        <c:axId val="1314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1680"/>
        <c:crosses val="autoZero"/>
        <c:auto val="1"/>
        <c:lblAlgn val="ctr"/>
        <c:lblOffset val="100"/>
        <c:noMultiLvlLbl val="0"/>
      </c:catAx>
      <c:valAx>
        <c:axId val="131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Assignment(1).xlsx]Pivot Chart 3!PivotTable7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A-45F6-B6B9-0BA24BAC245F}"/>
            </c:ext>
          </c:extLst>
        </c:ser>
        <c:ser>
          <c:idx val="1"/>
          <c:order val="1"/>
          <c:tx>
            <c:strRef>
              <c:f>'Pivot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A-45F6-B6B9-0BA24BAC245F}"/>
            </c:ext>
          </c:extLst>
        </c:ser>
        <c:ser>
          <c:idx val="2"/>
          <c:order val="2"/>
          <c:tx>
            <c:strRef>
              <c:f>'Pivot Chart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A-45F6-B6B9-0BA24BAC245F}"/>
            </c:ext>
          </c:extLst>
        </c:ser>
        <c:ser>
          <c:idx val="3"/>
          <c:order val="3"/>
          <c:tx>
            <c:strRef>
              <c:f>'Pivot Chart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A-45F6-B6B9-0BA24BAC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836111"/>
        <c:axId val="1195817503"/>
      </c:lineChart>
      <c:catAx>
        <c:axId val="11938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7503"/>
        <c:crosses val="autoZero"/>
        <c:auto val="1"/>
        <c:lblAlgn val="ctr"/>
        <c:lblOffset val="100"/>
        <c:noMultiLvlLbl val="0"/>
      </c:catAx>
      <c:valAx>
        <c:axId val="11958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443-9495-2ECF055BAFB7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443-9495-2ECF055BAFB7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5-4443-9495-2ECF055B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844271"/>
        <c:axId val="976989919"/>
      </c:lineChart>
      <c:catAx>
        <c:axId val="119384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9919"/>
        <c:crosses val="autoZero"/>
        <c:auto val="1"/>
        <c:lblAlgn val="ctr"/>
        <c:lblOffset val="100"/>
        <c:noMultiLvlLbl val="0"/>
      </c:catAx>
      <c:valAx>
        <c:axId val="9769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0</xdr:row>
      <xdr:rowOff>99060</xdr:rowOff>
    </xdr:from>
    <xdr:to>
      <xdr:col>13</xdr:col>
      <xdr:colOff>83820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84CB5-7290-FDB6-83EE-DDA9E7CB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3</xdr:row>
      <xdr:rowOff>91440</xdr:rowOff>
    </xdr:from>
    <xdr:to>
      <xdr:col>12</xdr:col>
      <xdr:colOff>670560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70BF-862B-029A-F2FC-75C7CB10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418951</xdr:colOff>
      <xdr:row>22</xdr:row>
      <xdr:rowOff>138545</xdr:rowOff>
    </xdr:from>
    <xdr:to>
      <xdr:col>10</xdr:col>
      <xdr:colOff>138546</xdr:colOff>
      <xdr:row>57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1FB04-B57D-85AB-DC08-F8441E787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13</xdr:row>
      <xdr:rowOff>129540</xdr:rowOff>
    </xdr:from>
    <xdr:to>
      <xdr:col>7</xdr:col>
      <xdr:colOff>445770</xdr:colOff>
      <xdr:row>36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EBB3F-AD19-1DF2-07D2-9136A177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ssidy\Downloads\CrowdfundingBook_Carlile.xlsx" TargetMode="External"/><Relationship Id="rId1" Type="http://schemas.openxmlformats.org/officeDocument/2006/relationships/externalLinkPath" Target="/Users/Cassidy/Downloads/CrowdfundingBook_Carl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heet1"/>
      <sheetName val="Sheet2"/>
      <sheetName val="Sheet3"/>
      <sheetName val="Sheet4"/>
      <sheetName val="Sheet5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dy" refreshedDate="45281.6274037037" createdVersion="8" refreshedVersion="8" minRefreshableVersion="3" recordCount="1000" xr:uid="{596C4BED-2182-4822-B0C6-EFF1E84C01B2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ssidy" refreshedDate="45281.718936458332" backgroundQuery="1" createdVersion="8" refreshedVersion="8" minRefreshableVersion="3" recordCount="0" supportSubquery="1" supportAdvancedDrill="1" xr:uid="{452FE937-0FED-40DA-977F-31BA0FCBCD72}">
  <cacheSource type="external" connectionId="1"/>
  <cacheFields count="5">
    <cacheField name="[Range].[parent category].[parent category]" caption="parent category" numFmtId="0" hierarchy="15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5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created conversion (Year)]" caption="Count of date creat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0"/>
    <x v="0"/>
    <x v="0"/>
    <x v="0"/>
    <x v="0"/>
    <s v="CAD"/>
    <x v="0"/>
    <n v="1450159200"/>
    <b v="0"/>
    <b v="0"/>
    <s v="food/food trucks"/>
    <x v="0"/>
    <x v="0"/>
    <x v="0"/>
    <d v="2015-12-15T06:00:00"/>
  </r>
  <r>
    <x v="1"/>
    <x v="1"/>
    <x v="1"/>
    <x v="1"/>
    <n v="14560"/>
    <x v="1"/>
    <x v="1"/>
    <x v="1"/>
    <x v="1"/>
    <s v="USD"/>
    <x v="1"/>
    <n v="1408597200"/>
    <b v="0"/>
    <b v="1"/>
    <s v="music/rock"/>
    <x v="1"/>
    <x v="1"/>
    <x v="1"/>
    <d v="2014-08-21T05:00:00"/>
  </r>
  <r>
    <x v="2"/>
    <x v="2"/>
    <x v="2"/>
    <x v="2"/>
    <n v="142523"/>
    <x v="2"/>
    <x v="1"/>
    <x v="2"/>
    <x v="2"/>
    <s v="AUD"/>
    <x v="2"/>
    <n v="1384840800"/>
    <b v="0"/>
    <b v="0"/>
    <s v="technology/web"/>
    <x v="2"/>
    <x v="2"/>
    <x v="2"/>
    <d v="2013-11-19T06:00:00"/>
  </r>
  <r>
    <x v="3"/>
    <x v="3"/>
    <x v="3"/>
    <x v="3"/>
    <n v="2477"/>
    <x v="3"/>
    <x v="0"/>
    <x v="3"/>
    <x v="1"/>
    <s v="USD"/>
    <x v="3"/>
    <n v="1568955600"/>
    <b v="0"/>
    <b v="0"/>
    <s v="music/rock"/>
    <x v="1"/>
    <x v="1"/>
    <x v="3"/>
    <d v="2019-09-20T05:00:00"/>
  </r>
  <r>
    <x v="4"/>
    <x v="4"/>
    <x v="4"/>
    <x v="4"/>
    <n v="5265"/>
    <x v="4"/>
    <x v="0"/>
    <x v="4"/>
    <x v="1"/>
    <s v="USD"/>
    <x v="4"/>
    <n v="1548309600"/>
    <b v="0"/>
    <b v="0"/>
    <s v="theater/plays"/>
    <x v="3"/>
    <x v="3"/>
    <x v="4"/>
    <d v="2019-01-24T06:00:00"/>
  </r>
  <r>
    <x v="5"/>
    <x v="5"/>
    <x v="5"/>
    <x v="4"/>
    <n v="13195"/>
    <x v="5"/>
    <x v="1"/>
    <x v="5"/>
    <x v="3"/>
    <s v="DKK"/>
    <x v="5"/>
    <n v="1347080400"/>
    <b v="0"/>
    <b v="0"/>
    <s v="theater/plays"/>
    <x v="3"/>
    <x v="3"/>
    <x v="5"/>
    <d v="2012-09-08T05:00:00"/>
  </r>
  <r>
    <x v="6"/>
    <x v="6"/>
    <x v="6"/>
    <x v="5"/>
    <n v="1090"/>
    <x v="6"/>
    <x v="0"/>
    <x v="6"/>
    <x v="4"/>
    <s v="GBP"/>
    <x v="6"/>
    <n v="1505365200"/>
    <b v="0"/>
    <b v="0"/>
    <s v="film &amp; video/documentary"/>
    <x v="4"/>
    <x v="4"/>
    <x v="6"/>
    <d v="2017-09-14T05:00:00"/>
  </r>
  <r>
    <x v="7"/>
    <x v="7"/>
    <x v="7"/>
    <x v="6"/>
    <n v="14741"/>
    <x v="7"/>
    <x v="1"/>
    <x v="7"/>
    <x v="3"/>
    <s v="DKK"/>
    <x v="7"/>
    <n v="1439614800"/>
    <b v="0"/>
    <b v="0"/>
    <s v="theater/plays"/>
    <x v="3"/>
    <x v="3"/>
    <x v="7"/>
    <d v="2015-08-15T05:00:00"/>
  </r>
  <r>
    <x v="8"/>
    <x v="8"/>
    <x v="8"/>
    <x v="7"/>
    <n v="21946"/>
    <x v="8"/>
    <x v="2"/>
    <x v="8"/>
    <x v="3"/>
    <s v="DKK"/>
    <x v="8"/>
    <n v="1281502800"/>
    <b v="0"/>
    <b v="0"/>
    <s v="theater/plays"/>
    <x v="3"/>
    <x v="3"/>
    <x v="8"/>
    <d v="2010-08-11T05:00:00"/>
  </r>
  <r>
    <x v="9"/>
    <x v="9"/>
    <x v="9"/>
    <x v="8"/>
    <n v="3208"/>
    <x v="9"/>
    <x v="0"/>
    <x v="9"/>
    <x v="1"/>
    <s v="USD"/>
    <x v="9"/>
    <n v="1383804000"/>
    <b v="0"/>
    <b v="0"/>
    <s v="music/electric music"/>
    <x v="1"/>
    <x v="5"/>
    <x v="9"/>
    <d v="2013-11-07T06:00:00"/>
  </r>
  <r>
    <x v="10"/>
    <x v="10"/>
    <x v="10"/>
    <x v="5"/>
    <n v="13838"/>
    <x v="10"/>
    <x v="1"/>
    <x v="10"/>
    <x v="1"/>
    <s v="USD"/>
    <x v="10"/>
    <n v="1285909200"/>
    <b v="0"/>
    <b v="0"/>
    <s v="film &amp; video/drama"/>
    <x v="4"/>
    <x v="6"/>
    <x v="10"/>
    <d v="2010-10-01T05:00:00"/>
  </r>
  <r>
    <x v="11"/>
    <x v="11"/>
    <x v="11"/>
    <x v="9"/>
    <n v="3030"/>
    <x v="11"/>
    <x v="0"/>
    <x v="11"/>
    <x v="1"/>
    <s v="USD"/>
    <x v="11"/>
    <n v="1285563600"/>
    <b v="0"/>
    <b v="1"/>
    <s v="theater/plays"/>
    <x v="3"/>
    <x v="3"/>
    <x v="11"/>
    <d v="2010-09-27T05:00:00"/>
  </r>
  <r>
    <x v="12"/>
    <x v="12"/>
    <x v="12"/>
    <x v="9"/>
    <n v="5629"/>
    <x v="12"/>
    <x v="0"/>
    <x v="12"/>
    <x v="1"/>
    <s v="USD"/>
    <x v="12"/>
    <n v="1572411600"/>
    <b v="0"/>
    <b v="0"/>
    <s v="film &amp; video/drama"/>
    <x v="4"/>
    <x v="6"/>
    <x v="12"/>
    <d v="2019-10-30T05:00:00"/>
  </r>
  <r>
    <x v="13"/>
    <x v="13"/>
    <x v="13"/>
    <x v="3"/>
    <n v="10295"/>
    <x v="13"/>
    <x v="1"/>
    <x v="13"/>
    <x v="1"/>
    <s v="USD"/>
    <x v="13"/>
    <n v="1466658000"/>
    <b v="0"/>
    <b v="0"/>
    <s v="music/indie rock"/>
    <x v="1"/>
    <x v="7"/>
    <x v="13"/>
    <d v="2016-06-23T05:00:00"/>
  </r>
  <r>
    <x v="14"/>
    <x v="14"/>
    <x v="14"/>
    <x v="10"/>
    <n v="18829"/>
    <x v="14"/>
    <x v="0"/>
    <x v="14"/>
    <x v="1"/>
    <s v="USD"/>
    <x v="14"/>
    <n v="1333342800"/>
    <b v="0"/>
    <b v="0"/>
    <s v="music/indie rock"/>
    <x v="1"/>
    <x v="7"/>
    <x v="14"/>
    <d v="2012-04-02T05:00:00"/>
  </r>
  <r>
    <x v="15"/>
    <x v="15"/>
    <x v="15"/>
    <x v="11"/>
    <n v="38414"/>
    <x v="15"/>
    <x v="0"/>
    <x v="15"/>
    <x v="1"/>
    <s v="USD"/>
    <x v="15"/>
    <n v="1576303200"/>
    <b v="0"/>
    <b v="0"/>
    <s v="technology/wearables"/>
    <x v="2"/>
    <x v="8"/>
    <x v="15"/>
    <d v="2019-12-14T06:00:00"/>
  </r>
  <r>
    <x v="16"/>
    <x v="16"/>
    <x v="16"/>
    <x v="12"/>
    <n v="11041"/>
    <x v="16"/>
    <x v="1"/>
    <x v="16"/>
    <x v="1"/>
    <s v="USD"/>
    <x v="16"/>
    <n v="1392271200"/>
    <b v="0"/>
    <b v="0"/>
    <s v="publishing/nonfiction"/>
    <x v="5"/>
    <x v="9"/>
    <x v="16"/>
    <d v="2014-02-13T06:00:00"/>
  </r>
  <r>
    <x v="17"/>
    <x v="17"/>
    <x v="17"/>
    <x v="13"/>
    <n v="134845"/>
    <x v="17"/>
    <x v="1"/>
    <x v="17"/>
    <x v="1"/>
    <s v="USD"/>
    <x v="17"/>
    <n v="1294898400"/>
    <b v="0"/>
    <b v="0"/>
    <s v="film &amp; video/animation"/>
    <x v="4"/>
    <x v="10"/>
    <x v="17"/>
    <d v="2011-01-13T06:00:00"/>
  </r>
  <r>
    <x v="18"/>
    <x v="18"/>
    <x v="18"/>
    <x v="14"/>
    <n v="6089"/>
    <x v="18"/>
    <x v="3"/>
    <x v="18"/>
    <x v="1"/>
    <s v="USD"/>
    <x v="18"/>
    <n v="1537074000"/>
    <b v="0"/>
    <b v="0"/>
    <s v="theater/plays"/>
    <x v="3"/>
    <x v="3"/>
    <x v="18"/>
    <d v="2018-09-16T05:00:00"/>
  </r>
  <r>
    <x v="19"/>
    <x v="19"/>
    <x v="19"/>
    <x v="15"/>
    <n v="30331"/>
    <x v="19"/>
    <x v="0"/>
    <x v="19"/>
    <x v="1"/>
    <s v="USD"/>
    <x v="19"/>
    <n v="1553490000"/>
    <b v="0"/>
    <b v="1"/>
    <s v="theater/plays"/>
    <x v="3"/>
    <x v="3"/>
    <x v="19"/>
    <d v="2019-03-25T05:00:00"/>
  </r>
  <r>
    <x v="20"/>
    <x v="20"/>
    <x v="20"/>
    <x v="16"/>
    <n v="147936"/>
    <x v="20"/>
    <x v="1"/>
    <x v="20"/>
    <x v="1"/>
    <s v="USD"/>
    <x v="20"/>
    <n v="1406523600"/>
    <b v="0"/>
    <b v="0"/>
    <s v="film &amp; video/drama"/>
    <x v="4"/>
    <x v="6"/>
    <x v="20"/>
    <d v="2014-07-28T05:00:00"/>
  </r>
  <r>
    <x v="21"/>
    <x v="21"/>
    <x v="21"/>
    <x v="17"/>
    <n v="38533"/>
    <x v="21"/>
    <x v="0"/>
    <x v="21"/>
    <x v="1"/>
    <s v="USD"/>
    <x v="21"/>
    <n v="1316322000"/>
    <b v="0"/>
    <b v="0"/>
    <s v="theater/plays"/>
    <x v="3"/>
    <x v="3"/>
    <x v="21"/>
    <d v="2011-09-18T05:00:00"/>
  </r>
  <r>
    <x v="22"/>
    <x v="22"/>
    <x v="22"/>
    <x v="18"/>
    <n v="75690"/>
    <x v="22"/>
    <x v="1"/>
    <x v="22"/>
    <x v="1"/>
    <s v="USD"/>
    <x v="22"/>
    <n v="1524027600"/>
    <b v="0"/>
    <b v="0"/>
    <s v="theater/plays"/>
    <x v="3"/>
    <x v="3"/>
    <x v="22"/>
    <d v="2018-04-18T05:00:00"/>
  </r>
  <r>
    <x v="23"/>
    <x v="23"/>
    <x v="23"/>
    <x v="6"/>
    <n v="14942"/>
    <x v="23"/>
    <x v="1"/>
    <x v="23"/>
    <x v="4"/>
    <s v="GBP"/>
    <x v="23"/>
    <n v="1554699600"/>
    <b v="0"/>
    <b v="0"/>
    <s v="film &amp; video/documentary"/>
    <x v="4"/>
    <x v="4"/>
    <x v="23"/>
    <d v="2019-04-08T05:00:00"/>
  </r>
  <r>
    <x v="24"/>
    <x v="24"/>
    <x v="24"/>
    <x v="19"/>
    <n v="104257"/>
    <x v="24"/>
    <x v="1"/>
    <x v="24"/>
    <x v="1"/>
    <s v="USD"/>
    <x v="24"/>
    <n v="1403499600"/>
    <b v="0"/>
    <b v="0"/>
    <s v="technology/wearables"/>
    <x v="2"/>
    <x v="8"/>
    <x v="24"/>
    <d v="2014-06-23T05:00:00"/>
  </r>
  <r>
    <x v="25"/>
    <x v="25"/>
    <x v="25"/>
    <x v="20"/>
    <n v="11904"/>
    <x v="25"/>
    <x v="1"/>
    <x v="25"/>
    <x v="1"/>
    <s v="USD"/>
    <x v="25"/>
    <n v="1307422800"/>
    <b v="0"/>
    <b v="1"/>
    <s v="games/video games"/>
    <x v="6"/>
    <x v="11"/>
    <x v="25"/>
    <d v="2011-06-07T05:00:00"/>
  </r>
  <r>
    <x v="26"/>
    <x v="26"/>
    <x v="26"/>
    <x v="21"/>
    <n v="51814"/>
    <x v="26"/>
    <x v="3"/>
    <x v="26"/>
    <x v="1"/>
    <s v="USD"/>
    <x v="26"/>
    <n v="1535346000"/>
    <b v="0"/>
    <b v="0"/>
    <s v="theater/plays"/>
    <x v="3"/>
    <x v="3"/>
    <x v="26"/>
    <d v="2018-08-27T05:00:00"/>
  </r>
  <r>
    <x v="27"/>
    <x v="27"/>
    <x v="27"/>
    <x v="22"/>
    <n v="1599"/>
    <x v="27"/>
    <x v="0"/>
    <x v="27"/>
    <x v="1"/>
    <s v="USD"/>
    <x v="27"/>
    <n v="1444539600"/>
    <b v="0"/>
    <b v="0"/>
    <s v="music/rock"/>
    <x v="1"/>
    <x v="1"/>
    <x v="27"/>
    <d v="2015-10-11T05:00:00"/>
  </r>
  <r>
    <x v="28"/>
    <x v="28"/>
    <x v="28"/>
    <x v="23"/>
    <n v="137635"/>
    <x v="28"/>
    <x v="1"/>
    <x v="28"/>
    <x v="1"/>
    <s v="USD"/>
    <x v="28"/>
    <n v="1267682400"/>
    <b v="0"/>
    <b v="1"/>
    <s v="theater/plays"/>
    <x v="3"/>
    <x v="3"/>
    <x v="28"/>
    <d v="2010-03-04T06:00:00"/>
  </r>
  <r>
    <x v="29"/>
    <x v="29"/>
    <x v="29"/>
    <x v="24"/>
    <n v="150965"/>
    <x v="29"/>
    <x v="1"/>
    <x v="29"/>
    <x v="5"/>
    <s v="CHF"/>
    <x v="29"/>
    <n v="1535518800"/>
    <b v="0"/>
    <b v="0"/>
    <s v="film &amp; video/shorts"/>
    <x v="4"/>
    <x v="12"/>
    <x v="29"/>
    <d v="2018-08-29T05:00:00"/>
  </r>
  <r>
    <x v="30"/>
    <x v="30"/>
    <x v="30"/>
    <x v="25"/>
    <n v="14455"/>
    <x v="30"/>
    <x v="1"/>
    <x v="30"/>
    <x v="1"/>
    <s v="USD"/>
    <x v="30"/>
    <n v="1559106000"/>
    <b v="0"/>
    <b v="0"/>
    <s v="film &amp; video/animation"/>
    <x v="4"/>
    <x v="10"/>
    <x v="30"/>
    <d v="2019-05-29T05:00:00"/>
  </r>
  <r>
    <x v="31"/>
    <x v="31"/>
    <x v="31"/>
    <x v="26"/>
    <n v="10850"/>
    <x v="31"/>
    <x v="1"/>
    <x v="31"/>
    <x v="4"/>
    <s v="GBP"/>
    <x v="31"/>
    <n v="1454392800"/>
    <b v="0"/>
    <b v="0"/>
    <s v="games/video games"/>
    <x v="6"/>
    <x v="11"/>
    <x v="31"/>
    <d v="2016-02-02T06:00:00"/>
  </r>
  <r>
    <x v="32"/>
    <x v="32"/>
    <x v="32"/>
    <x v="27"/>
    <n v="87676"/>
    <x v="32"/>
    <x v="0"/>
    <x v="32"/>
    <x v="6"/>
    <s v="EUR"/>
    <x v="32"/>
    <n v="1517896800"/>
    <b v="0"/>
    <b v="0"/>
    <s v="film &amp; video/documentary"/>
    <x v="4"/>
    <x v="4"/>
    <x v="32"/>
    <d v="2018-02-06T06:00:00"/>
  </r>
  <r>
    <x v="33"/>
    <x v="33"/>
    <x v="33"/>
    <x v="28"/>
    <n v="189666"/>
    <x v="33"/>
    <x v="1"/>
    <x v="33"/>
    <x v="1"/>
    <s v="USD"/>
    <x v="33"/>
    <n v="1415685600"/>
    <b v="0"/>
    <b v="0"/>
    <s v="theater/plays"/>
    <x v="3"/>
    <x v="3"/>
    <x v="33"/>
    <d v="2014-11-11T06:00:00"/>
  </r>
  <r>
    <x v="34"/>
    <x v="34"/>
    <x v="34"/>
    <x v="29"/>
    <n v="14025"/>
    <x v="34"/>
    <x v="1"/>
    <x v="34"/>
    <x v="1"/>
    <s v="USD"/>
    <x v="34"/>
    <n v="1490677200"/>
    <b v="0"/>
    <b v="0"/>
    <s v="film &amp; video/documentary"/>
    <x v="4"/>
    <x v="4"/>
    <x v="34"/>
    <d v="2017-03-28T05:00:00"/>
  </r>
  <r>
    <x v="35"/>
    <x v="35"/>
    <x v="35"/>
    <x v="30"/>
    <n v="188628"/>
    <x v="35"/>
    <x v="1"/>
    <x v="35"/>
    <x v="3"/>
    <s v="DKK"/>
    <x v="35"/>
    <n v="1551506400"/>
    <b v="0"/>
    <b v="1"/>
    <s v="film &amp; video/drama"/>
    <x v="4"/>
    <x v="6"/>
    <x v="35"/>
    <d v="2019-03-02T06:00:00"/>
  </r>
  <r>
    <x v="36"/>
    <x v="36"/>
    <x v="36"/>
    <x v="31"/>
    <n v="1101"/>
    <x v="36"/>
    <x v="1"/>
    <x v="36"/>
    <x v="1"/>
    <s v="USD"/>
    <x v="36"/>
    <n v="1300856400"/>
    <b v="0"/>
    <b v="0"/>
    <s v="theater/plays"/>
    <x v="3"/>
    <x v="3"/>
    <x v="36"/>
    <d v="2011-03-23T05:00:00"/>
  </r>
  <r>
    <x v="37"/>
    <x v="37"/>
    <x v="37"/>
    <x v="32"/>
    <n v="11339"/>
    <x v="37"/>
    <x v="1"/>
    <x v="37"/>
    <x v="1"/>
    <s v="USD"/>
    <x v="37"/>
    <n v="1573192800"/>
    <b v="0"/>
    <b v="1"/>
    <s v="publishing/fiction"/>
    <x v="5"/>
    <x v="13"/>
    <x v="37"/>
    <d v="2019-11-08T06:00:00"/>
  </r>
  <r>
    <x v="38"/>
    <x v="38"/>
    <x v="38"/>
    <x v="33"/>
    <n v="10085"/>
    <x v="38"/>
    <x v="1"/>
    <x v="38"/>
    <x v="1"/>
    <s v="USD"/>
    <x v="38"/>
    <n v="1287810000"/>
    <b v="0"/>
    <b v="0"/>
    <s v="photography/photography books"/>
    <x v="7"/>
    <x v="14"/>
    <x v="38"/>
    <d v="2010-10-23T05:00:00"/>
  </r>
  <r>
    <x v="39"/>
    <x v="39"/>
    <x v="39"/>
    <x v="34"/>
    <n v="5027"/>
    <x v="39"/>
    <x v="0"/>
    <x v="39"/>
    <x v="3"/>
    <s v="DKK"/>
    <x v="39"/>
    <n v="1362978000"/>
    <b v="0"/>
    <b v="0"/>
    <s v="theater/plays"/>
    <x v="3"/>
    <x v="3"/>
    <x v="39"/>
    <d v="2013-03-11T05:00:00"/>
  </r>
  <r>
    <x v="40"/>
    <x v="40"/>
    <x v="40"/>
    <x v="35"/>
    <n v="14878"/>
    <x v="40"/>
    <x v="1"/>
    <x v="40"/>
    <x v="1"/>
    <s v="USD"/>
    <x v="40"/>
    <n v="1277355600"/>
    <b v="0"/>
    <b v="1"/>
    <s v="technology/wearables"/>
    <x v="2"/>
    <x v="8"/>
    <x v="40"/>
    <d v="2010-06-24T05:00:00"/>
  </r>
  <r>
    <x v="41"/>
    <x v="41"/>
    <x v="41"/>
    <x v="36"/>
    <n v="11924"/>
    <x v="41"/>
    <x v="1"/>
    <x v="41"/>
    <x v="6"/>
    <s v="EUR"/>
    <x v="41"/>
    <n v="1348981200"/>
    <b v="0"/>
    <b v="1"/>
    <s v="music/rock"/>
    <x v="1"/>
    <x v="1"/>
    <x v="41"/>
    <d v="2012-09-30T05:00:00"/>
  </r>
  <r>
    <x v="42"/>
    <x v="42"/>
    <x v="42"/>
    <x v="37"/>
    <n v="7991"/>
    <x v="42"/>
    <x v="1"/>
    <x v="42"/>
    <x v="1"/>
    <s v="USD"/>
    <x v="42"/>
    <n v="1310533200"/>
    <b v="0"/>
    <b v="0"/>
    <s v="food/food trucks"/>
    <x v="0"/>
    <x v="0"/>
    <x v="42"/>
    <d v="2011-07-13T05:00:00"/>
  </r>
  <r>
    <x v="43"/>
    <x v="43"/>
    <x v="43"/>
    <x v="38"/>
    <n v="167717"/>
    <x v="43"/>
    <x v="1"/>
    <x v="43"/>
    <x v="1"/>
    <s v="USD"/>
    <x v="43"/>
    <n v="1407560400"/>
    <b v="0"/>
    <b v="0"/>
    <s v="publishing/radio &amp; podcasts"/>
    <x v="5"/>
    <x v="15"/>
    <x v="43"/>
    <d v="2014-08-09T05:00:00"/>
  </r>
  <r>
    <x v="44"/>
    <x v="44"/>
    <x v="44"/>
    <x v="39"/>
    <n v="10541"/>
    <x v="44"/>
    <x v="1"/>
    <x v="13"/>
    <x v="3"/>
    <s v="DKK"/>
    <x v="44"/>
    <n v="1552885200"/>
    <b v="0"/>
    <b v="0"/>
    <s v="publishing/fiction"/>
    <x v="5"/>
    <x v="13"/>
    <x v="44"/>
    <d v="2019-03-18T05:00:00"/>
  </r>
  <r>
    <x v="45"/>
    <x v="45"/>
    <x v="45"/>
    <x v="40"/>
    <n v="4530"/>
    <x v="45"/>
    <x v="0"/>
    <x v="44"/>
    <x v="1"/>
    <s v="USD"/>
    <x v="45"/>
    <n v="1479362400"/>
    <b v="0"/>
    <b v="1"/>
    <s v="theater/plays"/>
    <x v="3"/>
    <x v="3"/>
    <x v="45"/>
    <d v="2016-11-17T06:00:00"/>
  </r>
  <r>
    <x v="46"/>
    <x v="46"/>
    <x v="46"/>
    <x v="41"/>
    <n v="4247"/>
    <x v="46"/>
    <x v="1"/>
    <x v="45"/>
    <x v="1"/>
    <s v="USD"/>
    <x v="46"/>
    <n v="1280552400"/>
    <b v="0"/>
    <b v="0"/>
    <s v="music/rock"/>
    <x v="1"/>
    <x v="1"/>
    <x v="46"/>
    <d v="2010-07-31T05:00:00"/>
  </r>
  <r>
    <x v="47"/>
    <x v="47"/>
    <x v="47"/>
    <x v="42"/>
    <n v="7129"/>
    <x v="47"/>
    <x v="1"/>
    <x v="46"/>
    <x v="1"/>
    <s v="USD"/>
    <x v="47"/>
    <n v="1398661200"/>
    <b v="0"/>
    <b v="0"/>
    <s v="theater/plays"/>
    <x v="3"/>
    <x v="3"/>
    <x v="47"/>
    <d v="2014-04-28T05:00:00"/>
  </r>
  <r>
    <x v="48"/>
    <x v="48"/>
    <x v="48"/>
    <x v="43"/>
    <n v="128862"/>
    <x v="48"/>
    <x v="1"/>
    <x v="47"/>
    <x v="1"/>
    <s v="USD"/>
    <x v="48"/>
    <n v="1436245200"/>
    <b v="0"/>
    <b v="0"/>
    <s v="theater/plays"/>
    <x v="3"/>
    <x v="3"/>
    <x v="48"/>
    <d v="2015-07-07T05:00:00"/>
  </r>
  <r>
    <x v="49"/>
    <x v="49"/>
    <x v="49"/>
    <x v="44"/>
    <n v="13653"/>
    <x v="49"/>
    <x v="1"/>
    <x v="48"/>
    <x v="1"/>
    <s v="USD"/>
    <x v="49"/>
    <n v="1575439200"/>
    <b v="0"/>
    <b v="0"/>
    <s v="music/rock"/>
    <x v="1"/>
    <x v="1"/>
    <x v="49"/>
    <d v="2019-12-04T06:00:00"/>
  </r>
  <r>
    <x v="50"/>
    <x v="50"/>
    <x v="50"/>
    <x v="0"/>
    <n v="2"/>
    <x v="50"/>
    <x v="0"/>
    <x v="49"/>
    <x v="6"/>
    <s v="EUR"/>
    <x v="50"/>
    <n v="1377752400"/>
    <b v="0"/>
    <b v="0"/>
    <s v="music/metal"/>
    <x v="1"/>
    <x v="16"/>
    <x v="50"/>
    <d v="2013-08-29T05:00:00"/>
  </r>
  <r>
    <x v="51"/>
    <x v="51"/>
    <x v="51"/>
    <x v="45"/>
    <n v="145243"/>
    <x v="51"/>
    <x v="0"/>
    <x v="50"/>
    <x v="4"/>
    <s v="GBP"/>
    <x v="51"/>
    <n v="1334206800"/>
    <b v="0"/>
    <b v="1"/>
    <s v="technology/wearables"/>
    <x v="2"/>
    <x v="8"/>
    <x v="51"/>
    <d v="2012-04-12T05:00:00"/>
  </r>
  <r>
    <x v="52"/>
    <x v="52"/>
    <x v="52"/>
    <x v="44"/>
    <n v="2459"/>
    <x v="52"/>
    <x v="0"/>
    <x v="51"/>
    <x v="1"/>
    <s v="USD"/>
    <x v="52"/>
    <n v="1284872400"/>
    <b v="0"/>
    <b v="0"/>
    <s v="theater/plays"/>
    <x v="3"/>
    <x v="3"/>
    <x v="52"/>
    <d v="2010-09-19T05:00:00"/>
  </r>
  <r>
    <x v="53"/>
    <x v="53"/>
    <x v="53"/>
    <x v="35"/>
    <n v="12356"/>
    <x v="53"/>
    <x v="1"/>
    <x v="52"/>
    <x v="1"/>
    <s v="USD"/>
    <x v="53"/>
    <n v="1403931600"/>
    <b v="0"/>
    <b v="0"/>
    <s v="film &amp; video/drama"/>
    <x v="4"/>
    <x v="6"/>
    <x v="53"/>
    <d v="2014-06-28T05:00:00"/>
  </r>
  <r>
    <x v="54"/>
    <x v="54"/>
    <x v="54"/>
    <x v="46"/>
    <n v="5392"/>
    <x v="54"/>
    <x v="0"/>
    <x v="53"/>
    <x v="1"/>
    <s v="USD"/>
    <x v="54"/>
    <n v="1521262800"/>
    <b v="0"/>
    <b v="0"/>
    <s v="technology/wearables"/>
    <x v="2"/>
    <x v="8"/>
    <x v="54"/>
    <d v="2018-03-17T05:00:00"/>
  </r>
  <r>
    <x v="55"/>
    <x v="55"/>
    <x v="55"/>
    <x v="47"/>
    <n v="11746"/>
    <x v="55"/>
    <x v="1"/>
    <x v="54"/>
    <x v="1"/>
    <s v="USD"/>
    <x v="55"/>
    <n v="1533358800"/>
    <b v="0"/>
    <b v="0"/>
    <s v="music/jazz"/>
    <x v="1"/>
    <x v="17"/>
    <x v="55"/>
    <d v="2018-08-04T05:00:00"/>
  </r>
  <r>
    <x v="56"/>
    <x v="56"/>
    <x v="56"/>
    <x v="48"/>
    <n v="11493"/>
    <x v="56"/>
    <x v="1"/>
    <x v="55"/>
    <x v="1"/>
    <s v="USD"/>
    <x v="56"/>
    <n v="1421474400"/>
    <b v="0"/>
    <b v="0"/>
    <s v="technology/wearables"/>
    <x v="2"/>
    <x v="8"/>
    <x v="56"/>
    <d v="2015-01-17T06:00:00"/>
  </r>
  <r>
    <x v="57"/>
    <x v="57"/>
    <x v="57"/>
    <x v="49"/>
    <n v="6243"/>
    <x v="57"/>
    <x v="1"/>
    <x v="56"/>
    <x v="1"/>
    <s v="USD"/>
    <x v="57"/>
    <n v="1505278800"/>
    <b v="0"/>
    <b v="0"/>
    <s v="games/video games"/>
    <x v="6"/>
    <x v="11"/>
    <x v="57"/>
    <d v="2017-09-13T05:00:00"/>
  </r>
  <r>
    <x v="58"/>
    <x v="58"/>
    <x v="58"/>
    <x v="50"/>
    <n v="6132"/>
    <x v="58"/>
    <x v="1"/>
    <x v="57"/>
    <x v="1"/>
    <s v="USD"/>
    <x v="58"/>
    <n v="1443934800"/>
    <b v="0"/>
    <b v="0"/>
    <s v="theater/plays"/>
    <x v="3"/>
    <x v="3"/>
    <x v="58"/>
    <d v="2015-10-04T05:00:00"/>
  </r>
  <r>
    <x v="59"/>
    <x v="59"/>
    <x v="59"/>
    <x v="1"/>
    <n v="3851"/>
    <x v="59"/>
    <x v="1"/>
    <x v="58"/>
    <x v="1"/>
    <s v="USD"/>
    <x v="59"/>
    <n v="1498539600"/>
    <b v="0"/>
    <b v="1"/>
    <s v="theater/plays"/>
    <x v="3"/>
    <x v="3"/>
    <x v="59"/>
    <d v="2017-06-27T05:00:00"/>
  </r>
  <r>
    <x v="60"/>
    <x v="60"/>
    <x v="60"/>
    <x v="51"/>
    <n v="135997"/>
    <x v="60"/>
    <x v="1"/>
    <x v="59"/>
    <x v="0"/>
    <s v="CAD"/>
    <x v="60"/>
    <n v="1342760400"/>
    <b v="0"/>
    <b v="0"/>
    <s v="theater/plays"/>
    <x v="3"/>
    <x v="3"/>
    <x v="60"/>
    <d v="2012-07-20T05:00:00"/>
  </r>
  <r>
    <x v="61"/>
    <x v="61"/>
    <x v="61"/>
    <x v="52"/>
    <n v="184750"/>
    <x v="61"/>
    <x v="0"/>
    <x v="60"/>
    <x v="0"/>
    <s v="CAD"/>
    <x v="61"/>
    <n v="1301720400"/>
    <b v="0"/>
    <b v="0"/>
    <s v="theater/plays"/>
    <x v="3"/>
    <x v="3"/>
    <x v="61"/>
    <d v="2011-04-02T05:00:00"/>
  </r>
  <r>
    <x v="62"/>
    <x v="62"/>
    <x v="62"/>
    <x v="22"/>
    <n v="14452"/>
    <x v="62"/>
    <x v="1"/>
    <x v="61"/>
    <x v="1"/>
    <s v="USD"/>
    <x v="62"/>
    <n v="1433566800"/>
    <b v="0"/>
    <b v="0"/>
    <s v="technology/web"/>
    <x v="2"/>
    <x v="2"/>
    <x v="62"/>
    <d v="2015-06-06T05:00:00"/>
  </r>
  <r>
    <x v="63"/>
    <x v="63"/>
    <x v="63"/>
    <x v="53"/>
    <n v="557"/>
    <x v="63"/>
    <x v="0"/>
    <x v="62"/>
    <x v="1"/>
    <s v="USD"/>
    <x v="63"/>
    <n v="1493874000"/>
    <b v="0"/>
    <b v="0"/>
    <s v="theater/plays"/>
    <x v="3"/>
    <x v="3"/>
    <x v="63"/>
    <d v="2017-05-04T05:00:00"/>
  </r>
  <r>
    <x v="64"/>
    <x v="64"/>
    <x v="64"/>
    <x v="54"/>
    <n v="2734"/>
    <x v="64"/>
    <x v="0"/>
    <x v="63"/>
    <x v="1"/>
    <s v="USD"/>
    <x v="64"/>
    <n v="1531803600"/>
    <b v="0"/>
    <b v="1"/>
    <s v="technology/web"/>
    <x v="2"/>
    <x v="2"/>
    <x v="64"/>
    <d v="2018-07-17T05:00:00"/>
  </r>
  <r>
    <x v="65"/>
    <x v="65"/>
    <x v="65"/>
    <x v="55"/>
    <n v="14405"/>
    <x v="65"/>
    <x v="1"/>
    <x v="64"/>
    <x v="1"/>
    <s v="USD"/>
    <x v="65"/>
    <n v="1296712800"/>
    <b v="0"/>
    <b v="0"/>
    <s v="theater/plays"/>
    <x v="3"/>
    <x v="3"/>
    <x v="65"/>
    <d v="2011-02-03T06:00:00"/>
  </r>
  <r>
    <x v="66"/>
    <x v="66"/>
    <x v="66"/>
    <x v="49"/>
    <n v="1307"/>
    <x v="66"/>
    <x v="0"/>
    <x v="65"/>
    <x v="1"/>
    <s v="USD"/>
    <x v="66"/>
    <n v="1428901200"/>
    <b v="0"/>
    <b v="1"/>
    <s v="theater/plays"/>
    <x v="3"/>
    <x v="3"/>
    <x v="66"/>
    <d v="2015-04-13T05:00:00"/>
  </r>
  <r>
    <x v="67"/>
    <x v="67"/>
    <x v="67"/>
    <x v="56"/>
    <n v="117892"/>
    <x v="67"/>
    <x v="1"/>
    <x v="66"/>
    <x v="4"/>
    <s v="GBP"/>
    <x v="67"/>
    <n v="1264831200"/>
    <b v="0"/>
    <b v="1"/>
    <s v="technology/wearables"/>
    <x v="2"/>
    <x v="8"/>
    <x v="67"/>
    <d v="2010-01-30T06:00:00"/>
  </r>
  <r>
    <x v="68"/>
    <x v="68"/>
    <x v="68"/>
    <x v="57"/>
    <n v="14508"/>
    <x v="68"/>
    <x v="1"/>
    <x v="67"/>
    <x v="6"/>
    <s v="EUR"/>
    <x v="68"/>
    <n v="1505192400"/>
    <b v="0"/>
    <b v="1"/>
    <s v="theater/plays"/>
    <x v="3"/>
    <x v="3"/>
    <x v="68"/>
    <d v="2017-09-12T05:00:00"/>
  </r>
  <r>
    <x v="69"/>
    <x v="69"/>
    <x v="69"/>
    <x v="58"/>
    <n v="1901"/>
    <x v="69"/>
    <x v="3"/>
    <x v="68"/>
    <x v="1"/>
    <s v="USD"/>
    <x v="69"/>
    <n v="1295676000"/>
    <b v="0"/>
    <b v="0"/>
    <s v="theater/plays"/>
    <x v="3"/>
    <x v="3"/>
    <x v="69"/>
    <d v="2011-01-22T06:00:00"/>
  </r>
  <r>
    <x v="70"/>
    <x v="70"/>
    <x v="70"/>
    <x v="59"/>
    <n v="158389"/>
    <x v="70"/>
    <x v="1"/>
    <x v="69"/>
    <x v="6"/>
    <s v="EUR"/>
    <x v="70"/>
    <n v="1292911200"/>
    <b v="0"/>
    <b v="1"/>
    <s v="theater/plays"/>
    <x v="3"/>
    <x v="3"/>
    <x v="70"/>
    <d v="2010-12-21T06:00:00"/>
  </r>
  <r>
    <x v="71"/>
    <x v="71"/>
    <x v="71"/>
    <x v="46"/>
    <n v="6484"/>
    <x v="71"/>
    <x v="1"/>
    <x v="70"/>
    <x v="1"/>
    <s v="USD"/>
    <x v="71"/>
    <n v="1575439200"/>
    <b v="0"/>
    <b v="0"/>
    <s v="theater/plays"/>
    <x v="3"/>
    <x v="3"/>
    <x v="71"/>
    <d v="2019-12-04T06:00:00"/>
  </r>
  <r>
    <x v="72"/>
    <x v="72"/>
    <x v="72"/>
    <x v="60"/>
    <n v="4022"/>
    <x v="72"/>
    <x v="1"/>
    <x v="71"/>
    <x v="1"/>
    <s v="USD"/>
    <x v="72"/>
    <n v="1438837200"/>
    <b v="0"/>
    <b v="0"/>
    <s v="film &amp; video/animation"/>
    <x v="4"/>
    <x v="10"/>
    <x v="72"/>
    <d v="2015-08-06T05:00:00"/>
  </r>
  <r>
    <x v="73"/>
    <x v="73"/>
    <x v="73"/>
    <x v="1"/>
    <n v="9253"/>
    <x v="73"/>
    <x v="1"/>
    <x v="39"/>
    <x v="1"/>
    <s v="USD"/>
    <x v="73"/>
    <n v="1480485600"/>
    <b v="0"/>
    <b v="0"/>
    <s v="music/jazz"/>
    <x v="1"/>
    <x v="17"/>
    <x v="73"/>
    <d v="2016-11-30T06:00:00"/>
  </r>
  <r>
    <x v="74"/>
    <x v="74"/>
    <x v="74"/>
    <x v="61"/>
    <n v="4776"/>
    <x v="74"/>
    <x v="1"/>
    <x v="72"/>
    <x v="4"/>
    <s v="GBP"/>
    <x v="74"/>
    <n v="1459141200"/>
    <b v="0"/>
    <b v="0"/>
    <s v="music/metal"/>
    <x v="1"/>
    <x v="16"/>
    <x v="74"/>
    <d v="2016-03-28T05:00:00"/>
  </r>
  <r>
    <x v="75"/>
    <x v="75"/>
    <x v="75"/>
    <x v="62"/>
    <n v="14606"/>
    <x v="75"/>
    <x v="1"/>
    <x v="73"/>
    <x v="1"/>
    <s v="USD"/>
    <x v="75"/>
    <n v="1532322000"/>
    <b v="0"/>
    <b v="0"/>
    <s v="photography/photography books"/>
    <x v="7"/>
    <x v="14"/>
    <x v="75"/>
    <d v="2018-07-23T05:00:00"/>
  </r>
  <r>
    <x v="76"/>
    <x v="76"/>
    <x v="76"/>
    <x v="63"/>
    <n v="95993"/>
    <x v="76"/>
    <x v="0"/>
    <x v="74"/>
    <x v="1"/>
    <s v="USD"/>
    <x v="76"/>
    <n v="1426222800"/>
    <b v="1"/>
    <b v="1"/>
    <s v="theater/plays"/>
    <x v="3"/>
    <x v="3"/>
    <x v="76"/>
    <d v="2015-03-13T05:00:00"/>
  </r>
  <r>
    <x v="77"/>
    <x v="77"/>
    <x v="77"/>
    <x v="40"/>
    <n v="4460"/>
    <x v="77"/>
    <x v="0"/>
    <x v="75"/>
    <x v="1"/>
    <s v="USD"/>
    <x v="77"/>
    <n v="1286773200"/>
    <b v="0"/>
    <b v="1"/>
    <s v="film &amp; video/animation"/>
    <x v="4"/>
    <x v="10"/>
    <x v="77"/>
    <d v="2010-10-11T05:00:00"/>
  </r>
  <r>
    <x v="78"/>
    <x v="78"/>
    <x v="78"/>
    <x v="6"/>
    <n v="13536"/>
    <x v="78"/>
    <x v="1"/>
    <x v="76"/>
    <x v="1"/>
    <s v="USD"/>
    <x v="78"/>
    <n v="1523941200"/>
    <b v="0"/>
    <b v="0"/>
    <s v="publishing/translations"/>
    <x v="5"/>
    <x v="18"/>
    <x v="78"/>
    <d v="2018-04-17T05:00:00"/>
  </r>
  <r>
    <x v="79"/>
    <x v="79"/>
    <x v="79"/>
    <x v="64"/>
    <n v="40228"/>
    <x v="79"/>
    <x v="0"/>
    <x v="77"/>
    <x v="1"/>
    <s v="USD"/>
    <x v="79"/>
    <n v="1529557200"/>
    <b v="0"/>
    <b v="0"/>
    <s v="theater/plays"/>
    <x v="3"/>
    <x v="3"/>
    <x v="79"/>
    <d v="2018-06-21T05:00:00"/>
  </r>
  <r>
    <x v="80"/>
    <x v="80"/>
    <x v="80"/>
    <x v="65"/>
    <n v="7012"/>
    <x v="80"/>
    <x v="1"/>
    <x v="78"/>
    <x v="1"/>
    <s v="USD"/>
    <x v="80"/>
    <n v="1506574800"/>
    <b v="0"/>
    <b v="0"/>
    <s v="games/video games"/>
    <x v="6"/>
    <x v="11"/>
    <x v="80"/>
    <d v="2017-09-28T05:00:00"/>
  </r>
  <r>
    <x v="81"/>
    <x v="81"/>
    <x v="81"/>
    <x v="66"/>
    <n v="37857"/>
    <x v="81"/>
    <x v="1"/>
    <x v="79"/>
    <x v="1"/>
    <s v="USD"/>
    <x v="81"/>
    <n v="1513576800"/>
    <b v="0"/>
    <b v="0"/>
    <s v="music/rock"/>
    <x v="1"/>
    <x v="1"/>
    <x v="81"/>
    <d v="2017-12-18T06:00:00"/>
  </r>
  <r>
    <x v="82"/>
    <x v="82"/>
    <x v="82"/>
    <x v="67"/>
    <n v="14973"/>
    <x v="82"/>
    <x v="1"/>
    <x v="80"/>
    <x v="4"/>
    <s v="GBP"/>
    <x v="82"/>
    <n v="1548309600"/>
    <b v="0"/>
    <b v="1"/>
    <s v="games/video games"/>
    <x v="6"/>
    <x v="11"/>
    <x v="82"/>
    <d v="2019-01-24T06:00:00"/>
  </r>
  <r>
    <x v="83"/>
    <x v="83"/>
    <x v="83"/>
    <x v="68"/>
    <n v="39996"/>
    <x v="83"/>
    <x v="0"/>
    <x v="81"/>
    <x v="1"/>
    <s v="USD"/>
    <x v="83"/>
    <n v="1471582800"/>
    <b v="0"/>
    <b v="0"/>
    <s v="music/electric music"/>
    <x v="1"/>
    <x v="5"/>
    <x v="83"/>
    <d v="2016-08-19T05:00:00"/>
  </r>
  <r>
    <x v="84"/>
    <x v="84"/>
    <x v="84"/>
    <x v="69"/>
    <n v="41564"/>
    <x v="84"/>
    <x v="1"/>
    <x v="82"/>
    <x v="1"/>
    <s v="USD"/>
    <x v="84"/>
    <n v="1344315600"/>
    <b v="0"/>
    <b v="0"/>
    <s v="technology/wearables"/>
    <x v="2"/>
    <x v="8"/>
    <x v="84"/>
    <d v="2012-08-07T05:00:00"/>
  </r>
  <r>
    <x v="85"/>
    <x v="85"/>
    <x v="85"/>
    <x v="70"/>
    <n v="6430"/>
    <x v="85"/>
    <x v="1"/>
    <x v="83"/>
    <x v="2"/>
    <s v="AUD"/>
    <x v="85"/>
    <n v="1316408400"/>
    <b v="0"/>
    <b v="0"/>
    <s v="music/indie rock"/>
    <x v="1"/>
    <x v="7"/>
    <x v="85"/>
    <d v="2011-09-19T05:00:00"/>
  </r>
  <r>
    <x v="86"/>
    <x v="86"/>
    <x v="86"/>
    <x v="71"/>
    <n v="12405"/>
    <x v="86"/>
    <x v="1"/>
    <x v="84"/>
    <x v="1"/>
    <s v="USD"/>
    <x v="86"/>
    <n v="1431838800"/>
    <b v="1"/>
    <b v="0"/>
    <s v="theater/plays"/>
    <x v="3"/>
    <x v="3"/>
    <x v="86"/>
    <d v="2015-05-17T05:00:00"/>
  </r>
  <r>
    <x v="87"/>
    <x v="87"/>
    <x v="87"/>
    <x v="72"/>
    <n v="123040"/>
    <x v="87"/>
    <x v="0"/>
    <x v="85"/>
    <x v="2"/>
    <s v="AUD"/>
    <x v="87"/>
    <n v="1300510800"/>
    <b v="0"/>
    <b v="1"/>
    <s v="music/rock"/>
    <x v="1"/>
    <x v="1"/>
    <x v="87"/>
    <d v="2011-03-19T05:00:00"/>
  </r>
  <r>
    <x v="88"/>
    <x v="88"/>
    <x v="88"/>
    <x v="73"/>
    <n v="12516"/>
    <x v="88"/>
    <x v="1"/>
    <x v="86"/>
    <x v="1"/>
    <s v="USD"/>
    <x v="88"/>
    <n v="1431061200"/>
    <b v="0"/>
    <b v="0"/>
    <s v="publishing/translations"/>
    <x v="5"/>
    <x v="18"/>
    <x v="88"/>
    <d v="2015-05-08T05:00:00"/>
  </r>
  <r>
    <x v="89"/>
    <x v="89"/>
    <x v="89"/>
    <x v="74"/>
    <n v="8588"/>
    <x v="89"/>
    <x v="1"/>
    <x v="87"/>
    <x v="1"/>
    <s v="USD"/>
    <x v="89"/>
    <n v="1271480400"/>
    <b v="0"/>
    <b v="0"/>
    <s v="theater/plays"/>
    <x v="3"/>
    <x v="3"/>
    <x v="89"/>
    <d v="2010-04-17T05:00:00"/>
  </r>
  <r>
    <x v="90"/>
    <x v="90"/>
    <x v="90"/>
    <x v="75"/>
    <n v="6132"/>
    <x v="90"/>
    <x v="0"/>
    <x v="88"/>
    <x v="1"/>
    <s v="USD"/>
    <x v="90"/>
    <n v="1456380000"/>
    <b v="0"/>
    <b v="1"/>
    <s v="theater/plays"/>
    <x v="3"/>
    <x v="3"/>
    <x v="90"/>
    <d v="2016-02-25T06:00:00"/>
  </r>
  <r>
    <x v="91"/>
    <x v="91"/>
    <x v="91"/>
    <x v="76"/>
    <n v="74688"/>
    <x v="91"/>
    <x v="0"/>
    <x v="89"/>
    <x v="6"/>
    <s v="EUR"/>
    <x v="91"/>
    <n v="1472878800"/>
    <b v="0"/>
    <b v="0"/>
    <s v="publishing/translations"/>
    <x v="5"/>
    <x v="18"/>
    <x v="91"/>
    <d v="2016-09-03T05:00:00"/>
  </r>
  <r>
    <x v="92"/>
    <x v="92"/>
    <x v="92"/>
    <x v="77"/>
    <n v="51775"/>
    <x v="92"/>
    <x v="1"/>
    <x v="90"/>
    <x v="5"/>
    <s v="CHF"/>
    <x v="92"/>
    <n v="1277355600"/>
    <b v="0"/>
    <b v="1"/>
    <s v="games/video games"/>
    <x v="6"/>
    <x v="11"/>
    <x v="92"/>
    <d v="2010-06-24T05:00:00"/>
  </r>
  <r>
    <x v="93"/>
    <x v="93"/>
    <x v="93"/>
    <x v="78"/>
    <n v="65877"/>
    <x v="93"/>
    <x v="3"/>
    <x v="91"/>
    <x v="1"/>
    <s v="USD"/>
    <x v="93"/>
    <n v="1351054800"/>
    <b v="0"/>
    <b v="1"/>
    <s v="theater/plays"/>
    <x v="3"/>
    <x v="3"/>
    <x v="93"/>
    <d v="2012-10-24T05:00:00"/>
  </r>
  <r>
    <x v="94"/>
    <x v="94"/>
    <x v="94"/>
    <x v="49"/>
    <n v="8807"/>
    <x v="94"/>
    <x v="1"/>
    <x v="80"/>
    <x v="4"/>
    <s v="GBP"/>
    <x v="94"/>
    <n v="1555563600"/>
    <b v="0"/>
    <b v="0"/>
    <s v="technology/web"/>
    <x v="2"/>
    <x v="2"/>
    <x v="94"/>
    <d v="2019-04-18T05:00:00"/>
  </r>
  <r>
    <x v="95"/>
    <x v="95"/>
    <x v="95"/>
    <x v="79"/>
    <n v="1017"/>
    <x v="95"/>
    <x v="1"/>
    <x v="11"/>
    <x v="1"/>
    <s v="USD"/>
    <x v="95"/>
    <n v="1571634000"/>
    <b v="0"/>
    <b v="0"/>
    <s v="film &amp; video/documentary"/>
    <x v="4"/>
    <x v="4"/>
    <x v="95"/>
    <d v="2019-10-21T05:00:00"/>
  </r>
  <r>
    <x v="96"/>
    <x v="96"/>
    <x v="96"/>
    <x v="80"/>
    <n v="151513"/>
    <x v="96"/>
    <x v="1"/>
    <x v="92"/>
    <x v="1"/>
    <s v="USD"/>
    <x v="96"/>
    <n v="1300856400"/>
    <b v="0"/>
    <b v="0"/>
    <s v="theater/plays"/>
    <x v="3"/>
    <x v="3"/>
    <x v="96"/>
    <d v="2011-03-23T05:00:00"/>
  </r>
  <r>
    <x v="97"/>
    <x v="97"/>
    <x v="97"/>
    <x v="81"/>
    <n v="12047"/>
    <x v="97"/>
    <x v="1"/>
    <x v="86"/>
    <x v="1"/>
    <s v="USD"/>
    <x v="48"/>
    <n v="1439874000"/>
    <b v="0"/>
    <b v="0"/>
    <s v="food/food trucks"/>
    <x v="0"/>
    <x v="0"/>
    <x v="48"/>
    <d v="2015-08-18T05:00:00"/>
  </r>
  <r>
    <x v="98"/>
    <x v="98"/>
    <x v="98"/>
    <x v="82"/>
    <n v="32951"/>
    <x v="98"/>
    <x v="0"/>
    <x v="93"/>
    <x v="2"/>
    <s v="AUD"/>
    <x v="97"/>
    <n v="1438318800"/>
    <b v="0"/>
    <b v="0"/>
    <s v="games/video games"/>
    <x v="6"/>
    <x v="11"/>
    <x v="97"/>
    <d v="2015-07-31T05:00:00"/>
  </r>
  <r>
    <x v="99"/>
    <x v="99"/>
    <x v="99"/>
    <x v="4"/>
    <n v="14951"/>
    <x v="99"/>
    <x v="1"/>
    <x v="55"/>
    <x v="1"/>
    <s v="USD"/>
    <x v="98"/>
    <n v="1419400800"/>
    <b v="0"/>
    <b v="0"/>
    <s v="theater/plays"/>
    <x v="3"/>
    <x v="3"/>
    <x v="98"/>
    <d v="2014-12-24T06:00:00"/>
  </r>
  <r>
    <x v="100"/>
    <x v="100"/>
    <x v="100"/>
    <x v="0"/>
    <n v="1"/>
    <x v="100"/>
    <x v="0"/>
    <x v="49"/>
    <x v="1"/>
    <s v="USD"/>
    <x v="99"/>
    <n v="1320555600"/>
    <b v="0"/>
    <b v="0"/>
    <s v="theater/plays"/>
    <x v="3"/>
    <x v="3"/>
    <x v="99"/>
    <d v="2011-11-06T05:00:00"/>
  </r>
  <r>
    <x v="101"/>
    <x v="101"/>
    <x v="101"/>
    <x v="79"/>
    <n v="9193"/>
    <x v="101"/>
    <x v="1"/>
    <x v="55"/>
    <x v="1"/>
    <s v="USD"/>
    <x v="100"/>
    <n v="1425103200"/>
    <b v="0"/>
    <b v="1"/>
    <s v="music/electric music"/>
    <x v="1"/>
    <x v="5"/>
    <x v="100"/>
    <d v="2015-02-28T06:00:00"/>
  </r>
  <r>
    <x v="102"/>
    <x v="102"/>
    <x v="102"/>
    <x v="41"/>
    <n v="10422"/>
    <x v="102"/>
    <x v="1"/>
    <x v="94"/>
    <x v="1"/>
    <s v="USD"/>
    <x v="101"/>
    <n v="1526878800"/>
    <b v="0"/>
    <b v="1"/>
    <s v="technology/wearables"/>
    <x v="2"/>
    <x v="8"/>
    <x v="101"/>
    <d v="2018-05-21T05:00:00"/>
  </r>
  <r>
    <x v="103"/>
    <x v="103"/>
    <x v="103"/>
    <x v="83"/>
    <n v="2461"/>
    <x v="103"/>
    <x v="0"/>
    <x v="95"/>
    <x v="6"/>
    <s v="EUR"/>
    <x v="102"/>
    <n v="1288674000"/>
    <b v="0"/>
    <b v="0"/>
    <s v="music/electric music"/>
    <x v="1"/>
    <x v="5"/>
    <x v="102"/>
    <d v="2010-11-02T05:00:00"/>
  </r>
  <r>
    <x v="104"/>
    <x v="104"/>
    <x v="104"/>
    <x v="84"/>
    <n v="170623"/>
    <x v="104"/>
    <x v="1"/>
    <x v="96"/>
    <x v="1"/>
    <s v="USD"/>
    <x v="103"/>
    <n v="1495602000"/>
    <b v="0"/>
    <b v="0"/>
    <s v="music/indie rock"/>
    <x v="1"/>
    <x v="7"/>
    <x v="103"/>
    <d v="2017-05-24T05:00:00"/>
  </r>
  <r>
    <x v="105"/>
    <x v="105"/>
    <x v="105"/>
    <x v="85"/>
    <n v="9829"/>
    <x v="105"/>
    <x v="1"/>
    <x v="97"/>
    <x v="1"/>
    <s v="USD"/>
    <x v="104"/>
    <n v="1366434000"/>
    <b v="0"/>
    <b v="0"/>
    <s v="technology/web"/>
    <x v="2"/>
    <x v="2"/>
    <x v="104"/>
    <d v="2013-04-20T05:00:00"/>
  </r>
  <r>
    <x v="106"/>
    <x v="106"/>
    <x v="106"/>
    <x v="61"/>
    <n v="14006"/>
    <x v="106"/>
    <x v="1"/>
    <x v="98"/>
    <x v="1"/>
    <s v="USD"/>
    <x v="105"/>
    <n v="1568350800"/>
    <b v="0"/>
    <b v="0"/>
    <s v="theater/plays"/>
    <x v="3"/>
    <x v="3"/>
    <x v="105"/>
    <d v="2019-09-13T05:00:00"/>
  </r>
  <r>
    <x v="107"/>
    <x v="107"/>
    <x v="107"/>
    <x v="26"/>
    <n v="6527"/>
    <x v="107"/>
    <x v="1"/>
    <x v="99"/>
    <x v="1"/>
    <s v="USD"/>
    <x v="106"/>
    <n v="1525928400"/>
    <b v="0"/>
    <b v="1"/>
    <s v="theater/plays"/>
    <x v="3"/>
    <x v="3"/>
    <x v="106"/>
    <d v="2018-05-10T05:00:00"/>
  </r>
  <r>
    <x v="108"/>
    <x v="108"/>
    <x v="108"/>
    <x v="42"/>
    <n v="8929"/>
    <x v="108"/>
    <x v="1"/>
    <x v="100"/>
    <x v="1"/>
    <s v="USD"/>
    <x v="107"/>
    <n v="1336885200"/>
    <b v="0"/>
    <b v="0"/>
    <s v="film &amp; video/documentary"/>
    <x v="4"/>
    <x v="4"/>
    <x v="107"/>
    <d v="2012-05-13T05:00:00"/>
  </r>
  <r>
    <x v="109"/>
    <x v="109"/>
    <x v="109"/>
    <x v="5"/>
    <n v="3079"/>
    <x v="109"/>
    <x v="0"/>
    <x v="101"/>
    <x v="1"/>
    <s v="USD"/>
    <x v="108"/>
    <n v="1389679200"/>
    <b v="0"/>
    <b v="0"/>
    <s v="film &amp; video/television"/>
    <x v="4"/>
    <x v="19"/>
    <x v="108"/>
    <d v="2014-01-14T06:00:00"/>
  </r>
  <r>
    <x v="110"/>
    <x v="110"/>
    <x v="110"/>
    <x v="86"/>
    <n v="21307"/>
    <x v="110"/>
    <x v="0"/>
    <x v="102"/>
    <x v="1"/>
    <s v="USD"/>
    <x v="109"/>
    <n v="1538283600"/>
    <b v="0"/>
    <b v="0"/>
    <s v="food/food trucks"/>
    <x v="0"/>
    <x v="0"/>
    <x v="109"/>
    <d v="2018-09-30T05:00:00"/>
  </r>
  <r>
    <x v="111"/>
    <x v="111"/>
    <x v="111"/>
    <x v="87"/>
    <n v="73653"/>
    <x v="111"/>
    <x v="1"/>
    <x v="103"/>
    <x v="1"/>
    <s v="USD"/>
    <x v="110"/>
    <n v="1348808400"/>
    <b v="0"/>
    <b v="0"/>
    <s v="publishing/radio &amp; podcasts"/>
    <x v="5"/>
    <x v="15"/>
    <x v="110"/>
    <d v="2012-09-28T05:00:00"/>
  </r>
  <r>
    <x v="112"/>
    <x v="112"/>
    <x v="112"/>
    <x v="53"/>
    <n v="12635"/>
    <x v="112"/>
    <x v="1"/>
    <x v="104"/>
    <x v="2"/>
    <s v="AUD"/>
    <x v="111"/>
    <n v="1410152400"/>
    <b v="0"/>
    <b v="0"/>
    <s v="technology/web"/>
    <x v="2"/>
    <x v="2"/>
    <x v="111"/>
    <d v="2014-09-08T05:00:00"/>
  </r>
  <r>
    <x v="113"/>
    <x v="113"/>
    <x v="113"/>
    <x v="88"/>
    <n v="12437"/>
    <x v="113"/>
    <x v="1"/>
    <x v="54"/>
    <x v="1"/>
    <s v="USD"/>
    <x v="112"/>
    <n v="1505797200"/>
    <b v="0"/>
    <b v="0"/>
    <s v="food/food trucks"/>
    <x v="0"/>
    <x v="0"/>
    <x v="112"/>
    <d v="2017-09-19T05:00:00"/>
  </r>
  <r>
    <x v="114"/>
    <x v="114"/>
    <x v="114"/>
    <x v="89"/>
    <n v="13816"/>
    <x v="114"/>
    <x v="1"/>
    <x v="105"/>
    <x v="1"/>
    <s v="USD"/>
    <x v="113"/>
    <n v="1554872400"/>
    <b v="0"/>
    <b v="1"/>
    <s v="technology/wearables"/>
    <x v="2"/>
    <x v="8"/>
    <x v="113"/>
    <d v="2019-04-10T05:00:00"/>
  </r>
  <r>
    <x v="115"/>
    <x v="115"/>
    <x v="115"/>
    <x v="90"/>
    <n v="145382"/>
    <x v="115"/>
    <x v="0"/>
    <x v="106"/>
    <x v="6"/>
    <s v="EUR"/>
    <x v="114"/>
    <n v="1513922400"/>
    <b v="0"/>
    <b v="0"/>
    <s v="publishing/fiction"/>
    <x v="5"/>
    <x v="13"/>
    <x v="114"/>
    <d v="2017-12-22T06:00:00"/>
  </r>
  <r>
    <x v="116"/>
    <x v="116"/>
    <x v="116"/>
    <x v="44"/>
    <n v="6336"/>
    <x v="116"/>
    <x v="0"/>
    <x v="107"/>
    <x v="1"/>
    <s v="USD"/>
    <x v="115"/>
    <n v="1442638800"/>
    <b v="0"/>
    <b v="0"/>
    <s v="theater/plays"/>
    <x v="3"/>
    <x v="3"/>
    <x v="115"/>
    <d v="2015-09-19T05:00:00"/>
  </r>
  <r>
    <x v="117"/>
    <x v="117"/>
    <x v="117"/>
    <x v="70"/>
    <n v="8523"/>
    <x v="117"/>
    <x v="1"/>
    <x v="108"/>
    <x v="1"/>
    <s v="USD"/>
    <x v="116"/>
    <n v="1317186000"/>
    <b v="0"/>
    <b v="0"/>
    <s v="film &amp; video/television"/>
    <x v="4"/>
    <x v="19"/>
    <x v="116"/>
    <d v="2011-09-28T05:00:00"/>
  </r>
  <r>
    <x v="118"/>
    <x v="118"/>
    <x v="118"/>
    <x v="91"/>
    <n v="6351"/>
    <x v="118"/>
    <x v="1"/>
    <x v="109"/>
    <x v="1"/>
    <s v="USD"/>
    <x v="117"/>
    <n v="1391234400"/>
    <b v="0"/>
    <b v="0"/>
    <s v="photography/photography books"/>
    <x v="7"/>
    <x v="14"/>
    <x v="117"/>
    <d v="2014-02-01T06:00:00"/>
  </r>
  <r>
    <x v="119"/>
    <x v="119"/>
    <x v="119"/>
    <x v="92"/>
    <n v="10748"/>
    <x v="119"/>
    <x v="1"/>
    <x v="110"/>
    <x v="1"/>
    <s v="USD"/>
    <x v="118"/>
    <n v="1404363600"/>
    <b v="0"/>
    <b v="1"/>
    <s v="film &amp; video/documentary"/>
    <x v="4"/>
    <x v="4"/>
    <x v="118"/>
    <d v="2014-07-03T05:00:00"/>
  </r>
  <r>
    <x v="120"/>
    <x v="120"/>
    <x v="120"/>
    <x v="93"/>
    <n v="112272"/>
    <x v="120"/>
    <x v="1"/>
    <x v="111"/>
    <x v="1"/>
    <s v="USD"/>
    <x v="119"/>
    <n v="1429592400"/>
    <b v="0"/>
    <b v="1"/>
    <s v="games/mobile games"/>
    <x v="6"/>
    <x v="20"/>
    <x v="119"/>
    <d v="2015-04-21T05:00:00"/>
  </r>
  <r>
    <x v="121"/>
    <x v="121"/>
    <x v="121"/>
    <x v="94"/>
    <n v="99361"/>
    <x v="121"/>
    <x v="1"/>
    <x v="112"/>
    <x v="1"/>
    <s v="USD"/>
    <x v="33"/>
    <n v="1413608400"/>
    <b v="0"/>
    <b v="0"/>
    <s v="games/video games"/>
    <x v="6"/>
    <x v="11"/>
    <x v="33"/>
    <d v="2014-10-18T05:00:00"/>
  </r>
  <r>
    <x v="122"/>
    <x v="122"/>
    <x v="122"/>
    <x v="95"/>
    <n v="88055"/>
    <x v="122"/>
    <x v="0"/>
    <x v="113"/>
    <x v="1"/>
    <s v="USD"/>
    <x v="120"/>
    <n v="1419400800"/>
    <b v="0"/>
    <b v="0"/>
    <s v="publishing/fiction"/>
    <x v="5"/>
    <x v="13"/>
    <x v="120"/>
    <d v="2014-12-24T06:00:00"/>
  </r>
  <r>
    <x v="123"/>
    <x v="123"/>
    <x v="123"/>
    <x v="96"/>
    <n v="33092"/>
    <x v="123"/>
    <x v="0"/>
    <x v="114"/>
    <x v="0"/>
    <s v="CAD"/>
    <x v="121"/>
    <n v="1448604000"/>
    <b v="1"/>
    <b v="0"/>
    <s v="theater/plays"/>
    <x v="3"/>
    <x v="3"/>
    <x v="121"/>
    <d v="2015-11-27T06:00:00"/>
  </r>
  <r>
    <x v="124"/>
    <x v="124"/>
    <x v="124"/>
    <x v="97"/>
    <n v="9562"/>
    <x v="124"/>
    <x v="1"/>
    <x v="115"/>
    <x v="6"/>
    <s v="EUR"/>
    <x v="122"/>
    <n v="1562302800"/>
    <b v="0"/>
    <b v="0"/>
    <s v="photography/photography books"/>
    <x v="7"/>
    <x v="14"/>
    <x v="122"/>
    <d v="2019-07-05T05:00:00"/>
  </r>
  <r>
    <x v="125"/>
    <x v="125"/>
    <x v="125"/>
    <x v="98"/>
    <n v="8475"/>
    <x v="125"/>
    <x v="1"/>
    <x v="80"/>
    <x v="1"/>
    <s v="USD"/>
    <x v="123"/>
    <n v="1537678800"/>
    <b v="0"/>
    <b v="0"/>
    <s v="theater/plays"/>
    <x v="3"/>
    <x v="3"/>
    <x v="123"/>
    <d v="2018-09-23T05:00:00"/>
  </r>
  <r>
    <x v="126"/>
    <x v="126"/>
    <x v="126"/>
    <x v="99"/>
    <n v="69617"/>
    <x v="126"/>
    <x v="0"/>
    <x v="116"/>
    <x v="1"/>
    <s v="USD"/>
    <x v="124"/>
    <n v="1473570000"/>
    <b v="0"/>
    <b v="1"/>
    <s v="theater/plays"/>
    <x v="3"/>
    <x v="3"/>
    <x v="124"/>
    <d v="2016-09-11T05:00:00"/>
  </r>
  <r>
    <x v="127"/>
    <x v="127"/>
    <x v="127"/>
    <x v="100"/>
    <n v="53067"/>
    <x v="127"/>
    <x v="0"/>
    <x v="117"/>
    <x v="0"/>
    <s v="CAD"/>
    <x v="125"/>
    <n v="1273899600"/>
    <b v="0"/>
    <b v="0"/>
    <s v="theater/plays"/>
    <x v="3"/>
    <x v="3"/>
    <x v="125"/>
    <d v="2010-05-15T05:00:00"/>
  </r>
  <r>
    <x v="128"/>
    <x v="128"/>
    <x v="128"/>
    <x v="101"/>
    <n v="42596"/>
    <x v="128"/>
    <x v="3"/>
    <x v="118"/>
    <x v="1"/>
    <s v="USD"/>
    <x v="126"/>
    <n v="1284008400"/>
    <b v="0"/>
    <b v="0"/>
    <s v="music/rock"/>
    <x v="1"/>
    <x v="1"/>
    <x v="126"/>
    <d v="2010-09-09T05:00:00"/>
  </r>
  <r>
    <x v="129"/>
    <x v="129"/>
    <x v="129"/>
    <x v="102"/>
    <n v="4756"/>
    <x v="129"/>
    <x v="3"/>
    <x v="12"/>
    <x v="2"/>
    <s v="AUD"/>
    <x v="127"/>
    <n v="1425103200"/>
    <b v="0"/>
    <b v="0"/>
    <s v="food/food trucks"/>
    <x v="0"/>
    <x v="0"/>
    <x v="127"/>
    <d v="2015-02-28T06:00:00"/>
  </r>
  <r>
    <x v="130"/>
    <x v="130"/>
    <x v="130"/>
    <x v="103"/>
    <n v="14925"/>
    <x v="130"/>
    <x v="1"/>
    <x v="119"/>
    <x v="3"/>
    <s v="DKK"/>
    <x v="128"/>
    <n v="1320991200"/>
    <b v="0"/>
    <b v="0"/>
    <s v="film &amp; video/drama"/>
    <x v="4"/>
    <x v="6"/>
    <x v="128"/>
    <d v="2011-11-11T06:00:00"/>
  </r>
  <r>
    <x v="131"/>
    <x v="131"/>
    <x v="131"/>
    <x v="104"/>
    <n v="166116"/>
    <x v="131"/>
    <x v="1"/>
    <x v="120"/>
    <x v="4"/>
    <s v="GBP"/>
    <x v="129"/>
    <n v="1386828000"/>
    <b v="0"/>
    <b v="0"/>
    <s v="technology/web"/>
    <x v="2"/>
    <x v="2"/>
    <x v="129"/>
    <d v="2013-12-12T06:00:00"/>
  </r>
  <r>
    <x v="132"/>
    <x v="132"/>
    <x v="132"/>
    <x v="88"/>
    <n v="3834"/>
    <x v="132"/>
    <x v="1"/>
    <x v="121"/>
    <x v="1"/>
    <s v="USD"/>
    <x v="130"/>
    <n v="1517119200"/>
    <b v="0"/>
    <b v="1"/>
    <s v="theater/plays"/>
    <x v="3"/>
    <x v="3"/>
    <x v="130"/>
    <d v="2018-01-28T06:00:00"/>
  </r>
  <r>
    <x v="133"/>
    <x v="133"/>
    <x v="133"/>
    <x v="6"/>
    <n v="13985"/>
    <x v="133"/>
    <x v="1"/>
    <x v="122"/>
    <x v="1"/>
    <s v="USD"/>
    <x v="131"/>
    <n v="1315026000"/>
    <b v="0"/>
    <b v="0"/>
    <s v="music/world music"/>
    <x v="1"/>
    <x v="21"/>
    <x v="131"/>
    <d v="2011-09-03T05:00:00"/>
  </r>
  <r>
    <x v="134"/>
    <x v="134"/>
    <x v="134"/>
    <x v="105"/>
    <n v="89288"/>
    <x v="134"/>
    <x v="0"/>
    <x v="123"/>
    <x v="5"/>
    <s v="CHF"/>
    <x v="132"/>
    <n v="1312693200"/>
    <b v="0"/>
    <b v="1"/>
    <s v="film &amp; video/documentary"/>
    <x v="4"/>
    <x v="4"/>
    <x v="132"/>
    <d v="2011-08-07T05:00:00"/>
  </r>
  <r>
    <x v="135"/>
    <x v="135"/>
    <x v="135"/>
    <x v="106"/>
    <n v="5488"/>
    <x v="135"/>
    <x v="0"/>
    <x v="124"/>
    <x v="1"/>
    <s v="USD"/>
    <x v="133"/>
    <n v="1363064400"/>
    <b v="0"/>
    <b v="1"/>
    <s v="theater/plays"/>
    <x v="3"/>
    <x v="3"/>
    <x v="133"/>
    <d v="2013-03-12T05:00:00"/>
  </r>
  <r>
    <x v="136"/>
    <x v="136"/>
    <x v="136"/>
    <x v="107"/>
    <n v="2721"/>
    <x v="136"/>
    <x v="3"/>
    <x v="125"/>
    <x v="1"/>
    <s v="USD"/>
    <x v="134"/>
    <n v="1403154000"/>
    <b v="0"/>
    <b v="1"/>
    <s v="film &amp; video/drama"/>
    <x v="4"/>
    <x v="6"/>
    <x v="134"/>
    <d v="2014-06-19T05:00:00"/>
  </r>
  <r>
    <x v="137"/>
    <x v="137"/>
    <x v="137"/>
    <x v="37"/>
    <n v="4712"/>
    <x v="137"/>
    <x v="1"/>
    <x v="126"/>
    <x v="1"/>
    <s v="USD"/>
    <x v="135"/>
    <n v="1286859600"/>
    <b v="0"/>
    <b v="0"/>
    <s v="publishing/nonfiction"/>
    <x v="5"/>
    <x v="9"/>
    <x v="135"/>
    <d v="2010-10-12T05:00:00"/>
  </r>
  <r>
    <x v="138"/>
    <x v="138"/>
    <x v="138"/>
    <x v="103"/>
    <n v="9216"/>
    <x v="138"/>
    <x v="0"/>
    <x v="127"/>
    <x v="1"/>
    <s v="USD"/>
    <x v="136"/>
    <n v="1349326800"/>
    <b v="0"/>
    <b v="0"/>
    <s v="games/mobile games"/>
    <x v="6"/>
    <x v="20"/>
    <x v="136"/>
    <d v="2012-10-04T05:00:00"/>
  </r>
  <r>
    <x v="139"/>
    <x v="139"/>
    <x v="139"/>
    <x v="108"/>
    <n v="19246"/>
    <x v="139"/>
    <x v="0"/>
    <x v="128"/>
    <x v="1"/>
    <s v="USD"/>
    <x v="137"/>
    <n v="1430974800"/>
    <b v="0"/>
    <b v="1"/>
    <s v="technology/wearables"/>
    <x v="2"/>
    <x v="8"/>
    <x v="137"/>
    <d v="2015-05-07T05:00:00"/>
  </r>
  <r>
    <x v="140"/>
    <x v="140"/>
    <x v="140"/>
    <x v="20"/>
    <n v="12274"/>
    <x v="140"/>
    <x v="1"/>
    <x v="129"/>
    <x v="1"/>
    <s v="USD"/>
    <x v="138"/>
    <n v="1519970400"/>
    <b v="0"/>
    <b v="0"/>
    <s v="film &amp; video/documentary"/>
    <x v="4"/>
    <x v="4"/>
    <x v="138"/>
    <d v="2018-03-02T06:00:00"/>
  </r>
  <r>
    <x v="141"/>
    <x v="141"/>
    <x v="141"/>
    <x v="109"/>
    <n v="65323"/>
    <x v="141"/>
    <x v="1"/>
    <x v="130"/>
    <x v="1"/>
    <s v="USD"/>
    <x v="139"/>
    <n v="1434603600"/>
    <b v="0"/>
    <b v="0"/>
    <s v="technology/web"/>
    <x v="2"/>
    <x v="2"/>
    <x v="139"/>
    <d v="2015-06-18T05:00:00"/>
  </r>
  <r>
    <x v="142"/>
    <x v="142"/>
    <x v="142"/>
    <x v="92"/>
    <n v="11502"/>
    <x v="142"/>
    <x v="1"/>
    <x v="124"/>
    <x v="1"/>
    <s v="USD"/>
    <x v="107"/>
    <n v="1337230800"/>
    <b v="0"/>
    <b v="0"/>
    <s v="technology/web"/>
    <x v="2"/>
    <x v="2"/>
    <x v="107"/>
    <d v="2012-05-17T05:00:00"/>
  </r>
  <r>
    <x v="143"/>
    <x v="143"/>
    <x v="143"/>
    <x v="91"/>
    <n v="7322"/>
    <x v="143"/>
    <x v="1"/>
    <x v="131"/>
    <x v="1"/>
    <s v="USD"/>
    <x v="140"/>
    <n v="1279429200"/>
    <b v="0"/>
    <b v="0"/>
    <s v="music/indie rock"/>
    <x v="1"/>
    <x v="7"/>
    <x v="140"/>
    <d v="2010-07-18T05:00:00"/>
  </r>
  <r>
    <x v="144"/>
    <x v="144"/>
    <x v="144"/>
    <x v="25"/>
    <n v="11619"/>
    <x v="144"/>
    <x v="1"/>
    <x v="18"/>
    <x v="1"/>
    <s v="USD"/>
    <x v="141"/>
    <n v="1561438800"/>
    <b v="0"/>
    <b v="0"/>
    <s v="theater/plays"/>
    <x v="3"/>
    <x v="3"/>
    <x v="141"/>
    <d v="2019-06-25T05:00:00"/>
  </r>
  <r>
    <x v="145"/>
    <x v="145"/>
    <x v="145"/>
    <x v="110"/>
    <n v="59128"/>
    <x v="145"/>
    <x v="1"/>
    <x v="132"/>
    <x v="5"/>
    <s v="CHF"/>
    <x v="142"/>
    <n v="1410498000"/>
    <b v="0"/>
    <b v="0"/>
    <s v="technology/wearables"/>
    <x v="2"/>
    <x v="8"/>
    <x v="142"/>
    <d v="2014-09-12T05:00:00"/>
  </r>
  <r>
    <x v="146"/>
    <x v="146"/>
    <x v="146"/>
    <x v="35"/>
    <n v="1518"/>
    <x v="146"/>
    <x v="3"/>
    <x v="133"/>
    <x v="1"/>
    <s v="USD"/>
    <x v="143"/>
    <n v="1322460000"/>
    <b v="0"/>
    <b v="0"/>
    <s v="theater/plays"/>
    <x v="3"/>
    <x v="3"/>
    <x v="143"/>
    <d v="2011-11-28T06:00:00"/>
  </r>
  <r>
    <x v="147"/>
    <x v="147"/>
    <x v="147"/>
    <x v="111"/>
    <n v="9337"/>
    <x v="147"/>
    <x v="1"/>
    <x v="134"/>
    <x v="1"/>
    <s v="USD"/>
    <x v="144"/>
    <n v="1466312400"/>
    <b v="0"/>
    <b v="1"/>
    <s v="theater/plays"/>
    <x v="3"/>
    <x v="3"/>
    <x v="144"/>
    <d v="2016-06-19T05:00:00"/>
  </r>
  <r>
    <x v="148"/>
    <x v="148"/>
    <x v="148"/>
    <x v="29"/>
    <n v="11255"/>
    <x v="148"/>
    <x v="1"/>
    <x v="37"/>
    <x v="1"/>
    <s v="USD"/>
    <x v="145"/>
    <n v="1501736400"/>
    <b v="0"/>
    <b v="0"/>
    <s v="technology/wearables"/>
    <x v="2"/>
    <x v="8"/>
    <x v="145"/>
    <d v="2017-08-03T05:00:00"/>
  </r>
  <r>
    <x v="149"/>
    <x v="149"/>
    <x v="149"/>
    <x v="8"/>
    <n v="13632"/>
    <x v="149"/>
    <x v="1"/>
    <x v="135"/>
    <x v="1"/>
    <s v="USD"/>
    <x v="146"/>
    <n v="1361512800"/>
    <b v="0"/>
    <b v="0"/>
    <s v="music/indie rock"/>
    <x v="1"/>
    <x v="7"/>
    <x v="146"/>
    <d v="2013-02-22T06:00:00"/>
  </r>
  <r>
    <x v="150"/>
    <x v="150"/>
    <x v="150"/>
    <x v="0"/>
    <n v="1"/>
    <x v="100"/>
    <x v="0"/>
    <x v="49"/>
    <x v="1"/>
    <s v="USD"/>
    <x v="147"/>
    <n v="1545026400"/>
    <b v="0"/>
    <b v="0"/>
    <s v="music/rock"/>
    <x v="1"/>
    <x v="1"/>
    <x v="147"/>
    <d v="2018-12-17T06:00:00"/>
  </r>
  <r>
    <x v="151"/>
    <x v="151"/>
    <x v="151"/>
    <x v="112"/>
    <n v="88037"/>
    <x v="150"/>
    <x v="0"/>
    <x v="50"/>
    <x v="1"/>
    <s v="USD"/>
    <x v="148"/>
    <n v="1406696400"/>
    <b v="0"/>
    <b v="0"/>
    <s v="music/electric music"/>
    <x v="1"/>
    <x v="5"/>
    <x v="148"/>
    <d v="2014-07-30T05:00:00"/>
  </r>
  <r>
    <x v="152"/>
    <x v="152"/>
    <x v="152"/>
    <x v="113"/>
    <n v="175573"/>
    <x v="151"/>
    <x v="1"/>
    <x v="136"/>
    <x v="1"/>
    <s v="USD"/>
    <x v="149"/>
    <n v="1487916000"/>
    <b v="0"/>
    <b v="0"/>
    <s v="music/indie rock"/>
    <x v="1"/>
    <x v="7"/>
    <x v="149"/>
    <d v="2017-02-24T06:00:00"/>
  </r>
  <r>
    <x v="153"/>
    <x v="153"/>
    <x v="153"/>
    <x v="114"/>
    <n v="176112"/>
    <x v="152"/>
    <x v="0"/>
    <x v="137"/>
    <x v="1"/>
    <s v="USD"/>
    <x v="150"/>
    <n v="1351141200"/>
    <b v="0"/>
    <b v="0"/>
    <s v="theater/plays"/>
    <x v="3"/>
    <x v="3"/>
    <x v="150"/>
    <d v="2012-10-25T05:00:00"/>
  </r>
  <r>
    <x v="154"/>
    <x v="154"/>
    <x v="154"/>
    <x v="115"/>
    <n v="100650"/>
    <x v="153"/>
    <x v="0"/>
    <x v="138"/>
    <x v="1"/>
    <s v="USD"/>
    <x v="151"/>
    <n v="1465016400"/>
    <b v="0"/>
    <b v="1"/>
    <s v="music/indie rock"/>
    <x v="1"/>
    <x v="7"/>
    <x v="151"/>
    <d v="2016-06-04T05:00:00"/>
  </r>
  <r>
    <x v="155"/>
    <x v="155"/>
    <x v="155"/>
    <x v="116"/>
    <n v="90706"/>
    <x v="154"/>
    <x v="0"/>
    <x v="139"/>
    <x v="1"/>
    <s v="USD"/>
    <x v="152"/>
    <n v="1270789200"/>
    <b v="0"/>
    <b v="0"/>
    <s v="theater/plays"/>
    <x v="3"/>
    <x v="3"/>
    <x v="152"/>
    <d v="2010-04-09T05:00:00"/>
  </r>
  <r>
    <x v="156"/>
    <x v="156"/>
    <x v="156"/>
    <x v="117"/>
    <n v="26914"/>
    <x v="155"/>
    <x v="3"/>
    <x v="140"/>
    <x v="2"/>
    <s v="AUD"/>
    <x v="153"/>
    <n v="1572325200"/>
    <b v="0"/>
    <b v="0"/>
    <s v="music/rock"/>
    <x v="1"/>
    <x v="1"/>
    <x v="153"/>
    <d v="2019-10-29T05:00:00"/>
  </r>
  <r>
    <x v="157"/>
    <x v="157"/>
    <x v="157"/>
    <x v="3"/>
    <n v="2212"/>
    <x v="156"/>
    <x v="0"/>
    <x v="141"/>
    <x v="2"/>
    <s v="AUD"/>
    <x v="154"/>
    <n v="1389420000"/>
    <b v="0"/>
    <b v="0"/>
    <s v="photography/photography books"/>
    <x v="7"/>
    <x v="14"/>
    <x v="154"/>
    <d v="2014-01-11T06:00:00"/>
  </r>
  <r>
    <x v="158"/>
    <x v="158"/>
    <x v="158"/>
    <x v="118"/>
    <n v="4640"/>
    <x v="157"/>
    <x v="1"/>
    <x v="142"/>
    <x v="1"/>
    <s v="USD"/>
    <x v="155"/>
    <n v="1449640800"/>
    <b v="0"/>
    <b v="0"/>
    <s v="music/rock"/>
    <x v="1"/>
    <x v="1"/>
    <x v="155"/>
    <d v="2015-12-09T06:00:00"/>
  </r>
  <r>
    <x v="159"/>
    <x v="159"/>
    <x v="159"/>
    <x v="119"/>
    <n v="191222"/>
    <x v="158"/>
    <x v="1"/>
    <x v="143"/>
    <x v="1"/>
    <s v="USD"/>
    <x v="156"/>
    <n v="1555218000"/>
    <b v="0"/>
    <b v="1"/>
    <s v="theater/plays"/>
    <x v="3"/>
    <x v="3"/>
    <x v="156"/>
    <d v="2019-04-14T05:00:00"/>
  </r>
  <r>
    <x v="160"/>
    <x v="160"/>
    <x v="160"/>
    <x v="48"/>
    <n v="12985"/>
    <x v="159"/>
    <x v="1"/>
    <x v="55"/>
    <x v="1"/>
    <s v="USD"/>
    <x v="157"/>
    <n v="1557723600"/>
    <b v="0"/>
    <b v="0"/>
    <s v="technology/wearables"/>
    <x v="2"/>
    <x v="8"/>
    <x v="157"/>
    <d v="2019-05-13T05:00:00"/>
  </r>
  <r>
    <x v="161"/>
    <x v="161"/>
    <x v="161"/>
    <x v="20"/>
    <n v="4300"/>
    <x v="160"/>
    <x v="0"/>
    <x v="51"/>
    <x v="1"/>
    <s v="USD"/>
    <x v="158"/>
    <n v="1443502800"/>
    <b v="0"/>
    <b v="1"/>
    <s v="technology/web"/>
    <x v="2"/>
    <x v="2"/>
    <x v="158"/>
    <d v="2015-09-29T05:00:00"/>
  </r>
  <r>
    <x v="162"/>
    <x v="162"/>
    <x v="162"/>
    <x v="55"/>
    <n v="9134"/>
    <x v="161"/>
    <x v="1"/>
    <x v="144"/>
    <x v="5"/>
    <s v="CHF"/>
    <x v="159"/>
    <n v="1546840800"/>
    <b v="0"/>
    <b v="0"/>
    <s v="music/rock"/>
    <x v="1"/>
    <x v="1"/>
    <x v="159"/>
    <d v="2019-01-07T06:00:00"/>
  </r>
  <r>
    <x v="163"/>
    <x v="163"/>
    <x v="163"/>
    <x v="26"/>
    <n v="8864"/>
    <x v="162"/>
    <x v="1"/>
    <x v="67"/>
    <x v="1"/>
    <s v="USD"/>
    <x v="160"/>
    <n v="1512712800"/>
    <b v="0"/>
    <b v="1"/>
    <s v="photography/photography books"/>
    <x v="7"/>
    <x v="14"/>
    <x v="160"/>
    <d v="2017-12-08T06:00:00"/>
  </r>
  <r>
    <x v="164"/>
    <x v="164"/>
    <x v="164"/>
    <x v="120"/>
    <n v="150755"/>
    <x v="163"/>
    <x v="1"/>
    <x v="20"/>
    <x v="1"/>
    <s v="USD"/>
    <x v="161"/>
    <n v="1507525200"/>
    <b v="0"/>
    <b v="0"/>
    <s v="theater/plays"/>
    <x v="3"/>
    <x v="3"/>
    <x v="161"/>
    <d v="2017-10-09T05:00:00"/>
  </r>
  <r>
    <x v="165"/>
    <x v="165"/>
    <x v="165"/>
    <x v="121"/>
    <n v="110279"/>
    <x v="164"/>
    <x v="1"/>
    <x v="145"/>
    <x v="1"/>
    <s v="USD"/>
    <x v="162"/>
    <n v="1504328400"/>
    <b v="0"/>
    <b v="0"/>
    <s v="technology/web"/>
    <x v="2"/>
    <x v="2"/>
    <x v="162"/>
    <d v="2017-09-02T05:00:00"/>
  </r>
  <r>
    <x v="166"/>
    <x v="166"/>
    <x v="166"/>
    <x v="122"/>
    <n v="13439"/>
    <x v="165"/>
    <x v="1"/>
    <x v="146"/>
    <x v="1"/>
    <s v="USD"/>
    <x v="163"/>
    <n v="1293343200"/>
    <b v="0"/>
    <b v="0"/>
    <s v="photography/photography books"/>
    <x v="7"/>
    <x v="14"/>
    <x v="163"/>
    <d v="2010-12-26T06:00:00"/>
  </r>
  <r>
    <x v="167"/>
    <x v="167"/>
    <x v="167"/>
    <x v="97"/>
    <n v="10804"/>
    <x v="166"/>
    <x v="1"/>
    <x v="147"/>
    <x v="2"/>
    <s v="AUD"/>
    <x v="164"/>
    <n v="1371704400"/>
    <b v="0"/>
    <b v="0"/>
    <s v="theater/plays"/>
    <x v="3"/>
    <x v="3"/>
    <x v="164"/>
    <d v="2013-06-20T05:00:00"/>
  </r>
  <r>
    <x v="168"/>
    <x v="168"/>
    <x v="168"/>
    <x v="123"/>
    <n v="40107"/>
    <x v="167"/>
    <x v="0"/>
    <x v="148"/>
    <x v="3"/>
    <s v="DKK"/>
    <x v="165"/>
    <n v="1552798800"/>
    <b v="0"/>
    <b v="1"/>
    <s v="music/indie rock"/>
    <x v="1"/>
    <x v="7"/>
    <x v="165"/>
    <d v="2019-03-17T05:00:00"/>
  </r>
  <r>
    <x v="169"/>
    <x v="169"/>
    <x v="169"/>
    <x v="124"/>
    <n v="98811"/>
    <x v="168"/>
    <x v="1"/>
    <x v="149"/>
    <x v="1"/>
    <s v="USD"/>
    <x v="166"/>
    <n v="1342328400"/>
    <b v="0"/>
    <b v="1"/>
    <s v="film &amp; video/shorts"/>
    <x v="4"/>
    <x v="12"/>
    <x v="166"/>
    <d v="2012-07-15T05:00:00"/>
  </r>
  <r>
    <x v="170"/>
    <x v="170"/>
    <x v="170"/>
    <x v="125"/>
    <n v="5528"/>
    <x v="169"/>
    <x v="0"/>
    <x v="109"/>
    <x v="1"/>
    <s v="USD"/>
    <x v="167"/>
    <n v="1502341200"/>
    <b v="0"/>
    <b v="0"/>
    <s v="music/indie rock"/>
    <x v="1"/>
    <x v="7"/>
    <x v="167"/>
    <d v="2017-08-10T05:00:00"/>
  </r>
  <r>
    <x v="171"/>
    <x v="171"/>
    <x v="171"/>
    <x v="70"/>
    <n v="521"/>
    <x v="170"/>
    <x v="0"/>
    <x v="62"/>
    <x v="1"/>
    <s v="USD"/>
    <x v="168"/>
    <n v="1397192400"/>
    <b v="0"/>
    <b v="0"/>
    <s v="publishing/translations"/>
    <x v="5"/>
    <x v="18"/>
    <x v="168"/>
    <d v="2014-04-11T05:00:00"/>
  </r>
  <r>
    <x v="172"/>
    <x v="172"/>
    <x v="172"/>
    <x v="126"/>
    <n v="663"/>
    <x v="171"/>
    <x v="0"/>
    <x v="150"/>
    <x v="1"/>
    <s v="USD"/>
    <x v="169"/>
    <n v="1407042000"/>
    <b v="0"/>
    <b v="1"/>
    <s v="film &amp; video/documentary"/>
    <x v="4"/>
    <x v="4"/>
    <x v="169"/>
    <d v="2014-08-03T05:00:00"/>
  </r>
  <r>
    <x v="173"/>
    <x v="173"/>
    <x v="173"/>
    <x v="127"/>
    <n v="157635"/>
    <x v="172"/>
    <x v="1"/>
    <x v="151"/>
    <x v="1"/>
    <s v="USD"/>
    <x v="170"/>
    <n v="1369371600"/>
    <b v="0"/>
    <b v="0"/>
    <s v="theater/plays"/>
    <x v="3"/>
    <x v="3"/>
    <x v="170"/>
    <d v="2013-05-24T05:00:00"/>
  </r>
  <r>
    <x v="174"/>
    <x v="174"/>
    <x v="174"/>
    <x v="60"/>
    <n v="5368"/>
    <x v="173"/>
    <x v="1"/>
    <x v="44"/>
    <x v="1"/>
    <s v="USD"/>
    <x v="171"/>
    <n v="1444107600"/>
    <b v="0"/>
    <b v="1"/>
    <s v="technology/wearables"/>
    <x v="2"/>
    <x v="8"/>
    <x v="171"/>
    <d v="2015-10-06T05:00:00"/>
  </r>
  <r>
    <x v="175"/>
    <x v="175"/>
    <x v="175"/>
    <x v="128"/>
    <n v="47459"/>
    <x v="174"/>
    <x v="0"/>
    <x v="152"/>
    <x v="1"/>
    <s v="USD"/>
    <x v="172"/>
    <n v="1474261200"/>
    <b v="0"/>
    <b v="0"/>
    <s v="theater/plays"/>
    <x v="3"/>
    <x v="3"/>
    <x v="172"/>
    <d v="2016-09-19T05:00:00"/>
  </r>
  <r>
    <x v="176"/>
    <x v="176"/>
    <x v="176"/>
    <x v="129"/>
    <n v="86060"/>
    <x v="175"/>
    <x v="0"/>
    <x v="153"/>
    <x v="1"/>
    <s v="USD"/>
    <x v="173"/>
    <n v="1473656400"/>
    <b v="0"/>
    <b v="0"/>
    <s v="theater/plays"/>
    <x v="3"/>
    <x v="3"/>
    <x v="173"/>
    <d v="2016-09-12T05:00:00"/>
  </r>
  <r>
    <x v="177"/>
    <x v="177"/>
    <x v="177"/>
    <x v="130"/>
    <n v="161593"/>
    <x v="176"/>
    <x v="1"/>
    <x v="154"/>
    <x v="1"/>
    <s v="USD"/>
    <x v="174"/>
    <n v="1291960800"/>
    <b v="0"/>
    <b v="0"/>
    <s v="theater/plays"/>
    <x v="3"/>
    <x v="3"/>
    <x v="174"/>
    <d v="2010-12-10T06:00:00"/>
  </r>
  <r>
    <x v="178"/>
    <x v="178"/>
    <x v="178"/>
    <x v="44"/>
    <n v="6927"/>
    <x v="177"/>
    <x v="0"/>
    <x v="155"/>
    <x v="1"/>
    <s v="USD"/>
    <x v="175"/>
    <n v="1506747600"/>
    <b v="0"/>
    <b v="0"/>
    <s v="food/food trucks"/>
    <x v="0"/>
    <x v="0"/>
    <x v="175"/>
    <d v="2017-09-30T05:00:00"/>
  </r>
  <r>
    <x v="179"/>
    <x v="179"/>
    <x v="179"/>
    <x v="131"/>
    <n v="159185"/>
    <x v="178"/>
    <x v="1"/>
    <x v="156"/>
    <x v="0"/>
    <s v="CAD"/>
    <x v="176"/>
    <n v="1363582800"/>
    <b v="0"/>
    <b v="1"/>
    <s v="theater/plays"/>
    <x v="3"/>
    <x v="3"/>
    <x v="176"/>
    <d v="2013-03-18T05:00:00"/>
  </r>
  <r>
    <x v="180"/>
    <x v="180"/>
    <x v="180"/>
    <x v="132"/>
    <n v="172736"/>
    <x v="179"/>
    <x v="1"/>
    <x v="157"/>
    <x v="2"/>
    <s v="AUD"/>
    <x v="177"/>
    <n v="1269666000"/>
    <b v="0"/>
    <b v="0"/>
    <s v="technology/wearables"/>
    <x v="2"/>
    <x v="8"/>
    <x v="177"/>
    <d v="2010-03-27T05:00:00"/>
  </r>
  <r>
    <x v="181"/>
    <x v="181"/>
    <x v="181"/>
    <x v="133"/>
    <n v="5315"/>
    <x v="180"/>
    <x v="0"/>
    <x v="158"/>
    <x v="1"/>
    <s v="USD"/>
    <x v="178"/>
    <n v="1508648400"/>
    <b v="0"/>
    <b v="0"/>
    <s v="technology/web"/>
    <x v="2"/>
    <x v="2"/>
    <x v="178"/>
    <d v="2017-10-22T05:00:00"/>
  </r>
  <r>
    <x v="182"/>
    <x v="182"/>
    <x v="182"/>
    <x v="134"/>
    <n v="195750"/>
    <x v="181"/>
    <x v="1"/>
    <x v="159"/>
    <x v="3"/>
    <s v="DKK"/>
    <x v="179"/>
    <n v="1561957200"/>
    <b v="0"/>
    <b v="0"/>
    <s v="theater/plays"/>
    <x v="3"/>
    <x v="3"/>
    <x v="179"/>
    <d v="2019-07-01T05:00:00"/>
  </r>
  <r>
    <x v="183"/>
    <x v="183"/>
    <x v="183"/>
    <x v="135"/>
    <n v="3525"/>
    <x v="182"/>
    <x v="0"/>
    <x v="99"/>
    <x v="0"/>
    <s v="CAD"/>
    <x v="180"/>
    <n v="1285131600"/>
    <b v="0"/>
    <b v="0"/>
    <s v="music/rock"/>
    <x v="1"/>
    <x v="1"/>
    <x v="180"/>
    <d v="2010-09-22T05:00:00"/>
  </r>
  <r>
    <x v="184"/>
    <x v="184"/>
    <x v="184"/>
    <x v="136"/>
    <n v="10550"/>
    <x v="183"/>
    <x v="1"/>
    <x v="160"/>
    <x v="1"/>
    <s v="USD"/>
    <x v="181"/>
    <n v="1556946000"/>
    <b v="0"/>
    <b v="0"/>
    <s v="theater/plays"/>
    <x v="3"/>
    <x v="3"/>
    <x v="181"/>
    <d v="2019-05-04T05:00:00"/>
  </r>
  <r>
    <x v="185"/>
    <x v="185"/>
    <x v="185"/>
    <x v="67"/>
    <n v="718"/>
    <x v="184"/>
    <x v="0"/>
    <x v="161"/>
    <x v="1"/>
    <s v="USD"/>
    <x v="182"/>
    <n v="1527138000"/>
    <b v="0"/>
    <b v="0"/>
    <s v="film &amp; video/television"/>
    <x v="4"/>
    <x v="19"/>
    <x v="182"/>
    <d v="2018-05-24T05:00:00"/>
  </r>
  <r>
    <x v="186"/>
    <x v="186"/>
    <x v="186"/>
    <x v="137"/>
    <n v="28358"/>
    <x v="185"/>
    <x v="0"/>
    <x v="162"/>
    <x v="1"/>
    <s v="USD"/>
    <x v="183"/>
    <n v="1402117200"/>
    <b v="0"/>
    <b v="0"/>
    <s v="theater/plays"/>
    <x v="3"/>
    <x v="3"/>
    <x v="183"/>
    <d v="2014-06-07T05:00:00"/>
  </r>
  <r>
    <x v="187"/>
    <x v="187"/>
    <x v="187"/>
    <x v="138"/>
    <n v="138384"/>
    <x v="186"/>
    <x v="1"/>
    <x v="163"/>
    <x v="0"/>
    <s v="CAD"/>
    <x v="184"/>
    <n v="1364014800"/>
    <b v="0"/>
    <b v="1"/>
    <s v="film &amp; video/shorts"/>
    <x v="4"/>
    <x v="12"/>
    <x v="184"/>
    <d v="2013-03-23T05:00:00"/>
  </r>
  <r>
    <x v="188"/>
    <x v="188"/>
    <x v="188"/>
    <x v="139"/>
    <n v="2625"/>
    <x v="187"/>
    <x v="0"/>
    <x v="164"/>
    <x v="6"/>
    <s v="EUR"/>
    <x v="185"/>
    <n v="1417586400"/>
    <b v="0"/>
    <b v="0"/>
    <s v="theater/plays"/>
    <x v="3"/>
    <x v="3"/>
    <x v="185"/>
    <d v="2014-12-03T06:00:00"/>
  </r>
  <r>
    <x v="189"/>
    <x v="189"/>
    <x v="189"/>
    <x v="140"/>
    <n v="45004"/>
    <x v="188"/>
    <x v="3"/>
    <x v="165"/>
    <x v="1"/>
    <s v="USD"/>
    <x v="186"/>
    <n v="1457071200"/>
    <b v="0"/>
    <b v="0"/>
    <s v="theater/plays"/>
    <x v="3"/>
    <x v="3"/>
    <x v="186"/>
    <d v="2016-03-04T06:00:00"/>
  </r>
  <r>
    <x v="190"/>
    <x v="190"/>
    <x v="190"/>
    <x v="41"/>
    <n v="2538"/>
    <x v="189"/>
    <x v="0"/>
    <x v="3"/>
    <x v="1"/>
    <s v="USD"/>
    <x v="187"/>
    <n v="1370408400"/>
    <b v="0"/>
    <b v="1"/>
    <s v="theater/plays"/>
    <x v="3"/>
    <x v="3"/>
    <x v="187"/>
    <d v="2013-06-05T05:00:00"/>
  </r>
  <r>
    <x v="191"/>
    <x v="191"/>
    <x v="191"/>
    <x v="141"/>
    <n v="3188"/>
    <x v="190"/>
    <x v="0"/>
    <x v="99"/>
    <x v="6"/>
    <s v="EUR"/>
    <x v="188"/>
    <n v="1552626000"/>
    <b v="0"/>
    <b v="0"/>
    <s v="theater/plays"/>
    <x v="3"/>
    <x v="3"/>
    <x v="188"/>
    <d v="2019-03-15T05:00:00"/>
  </r>
  <r>
    <x v="192"/>
    <x v="192"/>
    <x v="192"/>
    <x v="142"/>
    <n v="8517"/>
    <x v="191"/>
    <x v="0"/>
    <x v="166"/>
    <x v="1"/>
    <s v="USD"/>
    <x v="189"/>
    <n v="1404190800"/>
    <b v="0"/>
    <b v="0"/>
    <s v="music/rock"/>
    <x v="1"/>
    <x v="1"/>
    <x v="189"/>
    <d v="2014-07-01T05:00:00"/>
  </r>
  <r>
    <x v="193"/>
    <x v="193"/>
    <x v="193"/>
    <x v="47"/>
    <n v="3012"/>
    <x v="192"/>
    <x v="0"/>
    <x v="167"/>
    <x v="1"/>
    <s v="USD"/>
    <x v="190"/>
    <n v="1523509200"/>
    <b v="1"/>
    <b v="0"/>
    <s v="music/indie rock"/>
    <x v="1"/>
    <x v="7"/>
    <x v="190"/>
    <d v="2018-04-12T05:00:00"/>
  </r>
  <r>
    <x v="194"/>
    <x v="194"/>
    <x v="194"/>
    <x v="143"/>
    <n v="8716"/>
    <x v="193"/>
    <x v="1"/>
    <x v="105"/>
    <x v="1"/>
    <s v="USD"/>
    <x v="191"/>
    <n v="1443589200"/>
    <b v="0"/>
    <b v="0"/>
    <s v="music/metal"/>
    <x v="1"/>
    <x v="16"/>
    <x v="191"/>
    <d v="2015-09-30T05:00:00"/>
  </r>
  <r>
    <x v="195"/>
    <x v="195"/>
    <x v="195"/>
    <x v="144"/>
    <n v="57157"/>
    <x v="194"/>
    <x v="1"/>
    <x v="168"/>
    <x v="1"/>
    <s v="USD"/>
    <x v="192"/>
    <n v="1533445200"/>
    <b v="0"/>
    <b v="0"/>
    <s v="music/electric music"/>
    <x v="1"/>
    <x v="5"/>
    <x v="192"/>
    <d v="2018-08-05T05:00:00"/>
  </r>
  <r>
    <x v="196"/>
    <x v="196"/>
    <x v="196"/>
    <x v="139"/>
    <n v="5178"/>
    <x v="195"/>
    <x v="0"/>
    <x v="16"/>
    <x v="3"/>
    <s v="DKK"/>
    <x v="173"/>
    <n v="1474520400"/>
    <b v="0"/>
    <b v="0"/>
    <s v="technology/wearables"/>
    <x v="2"/>
    <x v="8"/>
    <x v="173"/>
    <d v="2016-09-22T05:00:00"/>
  </r>
  <r>
    <x v="197"/>
    <x v="197"/>
    <x v="197"/>
    <x v="145"/>
    <n v="163118"/>
    <x v="196"/>
    <x v="1"/>
    <x v="169"/>
    <x v="1"/>
    <s v="USD"/>
    <x v="193"/>
    <n v="1499403600"/>
    <b v="0"/>
    <b v="0"/>
    <s v="film &amp; video/drama"/>
    <x v="4"/>
    <x v="6"/>
    <x v="193"/>
    <d v="2017-07-07T05:00:00"/>
  </r>
  <r>
    <x v="198"/>
    <x v="198"/>
    <x v="198"/>
    <x v="146"/>
    <n v="6041"/>
    <x v="197"/>
    <x v="0"/>
    <x v="170"/>
    <x v="1"/>
    <s v="USD"/>
    <x v="194"/>
    <n v="1283576400"/>
    <b v="0"/>
    <b v="0"/>
    <s v="music/electric music"/>
    <x v="1"/>
    <x v="5"/>
    <x v="194"/>
    <d v="2010-09-04T05:00:00"/>
  </r>
  <r>
    <x v="199"/>
    <x v="199"/>
    <x v="199"/>
    <x v="37"/>
    <n v="968"/>
    <x v="198"/>
    <x v="0"/>
    <x v="171"/>
    <x v="1"/>
    <s v="USD"/>
    <x v="195"/>
    <n v="1436590800"/>
    <b v="0"/>
    <b v="0"/>
    <s v="music/rock"/>
    <x v="1"/>
    <x v="1"/>
    <x v="195"/>
    <d v="2015-07-11T05:00:00"/>
  </r>
  <r>
    <x v="200"/>
    <x v="200"/>
    <x v="200"/>
    <x v="0"/>
    <n v="2"/>
    <x v="50"/>
    <x v="0"/>
    <x v="49"/>
    <x v="0"/>
    <s v="CAD"/>
    <x v="152"/>
    <n v="1270443600"/>
    <b v="0"/>
    <b v="0"/>
    <s v="theater/plays"/>
    <x v="3"/>
    <x v="3"/>
    <x v="152"/>
    <d v="2010-04-05T05:00:00"/>
  </r>
  <r>
    <x v="201"/>
    <x v="201"/>
    <x v="201"/>
    <x v="118"/>
    <n v="14305"/>
    <x v="199"/>
    <x v="1"/>
    <x v="144"/>
    <x v="1"/>
    <s v="USD"/>
    <x v="196"/>
    <n v="1407819600"/>
    <b v="0"/>
    <b v="0"/>
    <s v="technology/web"/>
    <x v="2"/>
    <x v="2"/>
    <x v="196"/>
    <d v="2014-08-12T05:00:00"/>
  </r>
  <r>
    <x v="202"/>
    <x v="202"/>
    <x v="202"/>
    <x v="111"/>
    <n v="6543"/>
    <x v="200"/>
    <x v="3"/>
    <x v="172"/>
    <x v="1"/>
    <s v="USD"/>
    <x v="197"/>
    <n v="1317877200"/>
    <b v="0"/>
    <b v="0"/>
    <s v="food/food trucks"/>
    <x v="0"/>
    <x v="0"/>
    <x v="197"/>
    <d v="2011-10-06T05:00:00"/>
  </r>
  <r>
    <x v="203"/>
    <x v="203"/>
    <x v="203"/>
    <x v="147"/>
    <n v="193413"/>
    <x v="201"/>
    <x v="1"/>
    <x v="173"/>
    <x v="2"/>
    <s v="AUD"/>
    <x v="198"/>
    <n v="1484805600"/>
    <b v="0"/>
    <b v="0"/>
    <s v="theater/plays"/>
    <x v="3"/>
    <x v="3"/>
    <x v="198"/>
    <d v="2017-01-19T06:00:00"/>
  </r>
  <r>
    <x v="204"/>
    <x v="204"/>
    <x v="204"/>
    <x v="148"/>
    <n v="2529"/>
    <x v="202"/>
    <x v="0"/>
    <x v="174"/>
    <x v="1"/>
    <s v="USD"/>
    <x v="199"/>
    <n v="1302670800"/>
    <b v="0"/>
    <b v="0"/>
    <s v="music/jazz"/>
    <x v="1"/>
    <x v="17"/>
    <x v="199"/>
    <d v="2011-04-13T05:00:00"/>
  </r>
  <r>
    <x v="205"/>
    <x v="205"/>
    <x v="205"/>
    <x v="81"/>
    <n v="5614"/>
    <x v="203"/>
    <x v="1"/>
    <x v="175"/>
    <x v="1"/>
    <s v="USD"/>
    <x v="200"/>
    <n v="1540789200"/>
    <b v="1"/>
    <b v="0"/>
    <s v="theater/plays"/>
    <x v="3"/>
    <x v="3"/>
    <x v="200"/>
    <d v="2018-10-29T05:00:00"/>
  </r>
  <r>
    <x v="206"/>
    <x v="206"/>
    <x v="206"/>
    <x v="25"/>
    <n v="3496"/>
    <x v="204"/>
    <x v="3"/>
    <x v="176"/>
    <x v="1"/>
    <s v="USD"/>
    <x v="201"/>
    <n v="1268028000"/>
    <b v="0"/>
    <b v="0"/>
    <s v="publishing/fiction"/>
    <x v="5"/>
    <x v="13"/>
    <x v="201"/>
    <d v="2010-03-08T06:00:00"/>
  </r>
  <r>
    <x v="207"/>
    <x v="207"/>
    <x v="207"/>
    <x v="67"/>
    <n v="4257"/>
    <x v="205"/>
    <x v="1"/>
    <x v="177"/>
    <x v="1"/>
    <s v="USD"/>
    <x v="202"/>
    <n v="1537160400"/>
    <b v="0"/>
    <b v="1"/>
    <s v="music/rock"/>
    <x v="1"/>
    <x v="1"/>
    <x v="202"/>
    <d v="2018-09-17T05:00:00"/>
  </r>
  <r>
    <x v="208"/>
    <x v="208"/>
    <x v="208"/>
    <x v="149"/>
    <n v="199110"/>
    <x v="206"/>
    <x v="1"/>
    <x v="178"/>
    <x v="1"/>
    <s v="USD"/>
    <x v="203"/>
    <n v="1512280800"/>
    <b v="0"/>
    <b v="0"/>
    <s v="film &amp; video/documentary"/>
    <x v="4"/>
    <x v="4"/>
    <x v="203"/>
    <d v="2017-12-03T06:00:00"/>
  </r>
  <r>
    <x v="209"/>
    <x v="209"/>
    <x v="209"/>
    <x v="150"/>
    <n v="41212"/>
    <x v="207"/>
    <x v="2"/>
    <x v="179"/>
    <x v="2"/>
    <s v="AUD"/>
    <x v="204"/>
    <n v="1463115600"/>
    <b v="0"/>
    <b v="0"/>
    <s v="film &amp; video/documentary"/>
    <x v="4"/>
    <x v="4"/>
    <x v="204"/>
    <d v="2016-05-13T05:00:00"/>
  </r>
  <r>
    <x v="210"/>
    <x v="210"/>
    <x v="210"/>
    <x v="151"/>
    <n v="6338"/>
    <x v="208"/>
    <x v="0"/>
    <x v="31"/>
    <x v="3"/>
    <s v="DKK"/>
    <x v="205"/>
    <n v="1490850000"/>
    <b v="0"/>
    <b v="0"/>
    <s v="film &amp; video/science fiction"/>
    <x v="4"/>
    <x v="22"/>
    <x v="205"/>
    <d v="2017-03-30T05:00:00"/>
  </r>
  <r>
    <x v="211"/>
    <x v="211"/>
    <x v="211"/>
    <x v="152"/>
    <n v="99100"/>
    <x v="209"/>
    <x v="0"/>
    <x v="180"/>
    <x v="1"/>
    <s v="USD"/>
    <x v="206"/>
    <n v="1379653200"/>
    <b v="0"/>
    <b v="0"/>
    <s v="theater/plays"/>
    <x v="3"/>
    <x v="3"/>
    <x v="206"/>
    <d v="2013-09-20T05:00:00"/>
  </r>
  <r>
    <x v="212"/>
    <x v="212"/>
    <x v="212"/>
    <x v="32"/>
    <n v="12300"/>
    <x v="210"/>
    <x v="1"/>
    <x v="170"/>
    <x v="1"/>
    <s v="USD"/>
    <x v="207"/>
    <n v="1580364000"/>
    <b v="0"/>
    <b v="0"/>
    <s v="theater/plays"/>
    <x v="3"/>
    <x v="3"/>
    <x v="207"/>
    <d v="2020-01-30T06:00:00"/>
  </r>
  <r>
    <x v="213"/>
    <x v="213"/>
    <x v="213"/>
    <x v="153"/>
    <n v="171549"/>
    <x v="211"/>
    <x v="1"/>
    <x v="181"/>
    <x v="1"/>
    <s v="USD"/>
    <x v="208"/>
    <n v="1289714400"/>
    <b v="0"/>
    <b v="1"/>
    <s v="music/indie rock"/>
    <x v="1"/>
    <x v="7"/>
    <x v="208"/>
    <d v="2010-11-14T06:00:00"/>
  </r>
  <r>
    <x v="214"/>
    <x v="214"/>
    <x v="214"/>
    <x v="1"/>
    <n v="14324"/>
    <x v="212"/>
    <x v="1"/>
    <x v="34"/>
    <x v="1"/>
    <s v="USD"/>
    <x v="209"/>
    <n v="1282712400"/>
    <b v="0"/>
    <b v="0"/>
    <s v="music/rock"/>
    <x v="1"/>
    <x v="1"/>
    <x v="209"/>
    <d v="2010-08-25T05:00:00"/>
  </r>
  <r>
    <x v="215"/>
    <x v="215"/>
    <x v="215"/>
    <x v="154"/>
    <n v="6024"/>
    <x v="213"/>
    <x v="0"/>
    <x v="182"/>
    <x v="1"/>
    <s v="USD"/>
    <x v="210"/>
    <n v="1550210400"/>
    <b v="0"/>
    <b v="0"/>
    <s v="theater/plays"/>
    <x v="3"/>
    <x v="3"/>
    <x v="210"/>
    <d v="2019-02-15T06:00:00"/>
  </r>
  <r>
    <x v="216"/>
    <x v="216"/>
    <x v="216"/>
    <x v="155"/>
    <n v="188721"/>
    <x v="214"/>
    <x v="1"/>
    <x v="183"/>
    <x v="1"/>
    <s v="USD"/>
    <x v="211"/>
    <n v="1322114400"/>
    <b v="0"/>
    <b v="0"/>
    <s v="theater/plays"/>
    <x v="3"/>
    <x v="3"/>
    <x v="211"/>
    <d v="2011-11-24T06:00:00"/>
  </r>
  <r>
    <x v="217"/>
    <x v="217"/>
    <x v="217"/>
    <x v="156"/>
    <n v="57911"/>
    <x v="215"/>
    <x v="0"/>
    <x v="184"/>
    <x v="1"/>
    <s v="USD"/>
    <x v="212"/>
    <n v="1557205200"/>
    <b v="0"/>
    <b v="0"/>
    <s v="film &amp; video/science fiction"/>
    <x v="4"/>
    <x v="22"/>
    <x v="212"/>
    <d v="2019-05-07T05:00:00"/>
  </r>
  <r>
    <x v="218"/>
    <x v="218"/>
    <x v="218"/>
    <x v="57"/>
    <n v="12309"/>
    <x v="216"/>
    <x v="1"/>
    <x v="185"/>
    <x v="4"/>
    <s v="GBP"/>
    <x v="213"/>
    <n v="1323928800"/>
    <b v="0"/>
    <b v="1"/>
    <s v="film &amp; video/shorts"/>
    <x v="4"/>
    <x v="12"/>
    <x v="213"/>
    <d v="2011-12-15T06:00:00"/>
  </r>
  <r>
    <x v="219"/>
    <x v="219"/>
    <x v="219"/>
    <x v="157"/>
    <n v="138497"/>
    <x v="217"/>
    <x v="1"/>
    <x v="186"/>
    <x v="1"/>
    <s v="USD"/>
    <x v="214"/>
    <n v="1346130000"/>
    <b v="0"/>
    <b v="0"/>
    <s v="film &amp; video/animation"/>
    <x v="4"/>
    <x v="10"/>
    <x v="214"/>
    <d v="2012-08-28T05:00:00"/>
  </r>
  <r>
    <x v="220"/>
    <x v="220"/>
    <x v="220"/>
    <x v="58"/>
    <n v="667"/>
    <x v="218"/>
    <x v="0"/>
    <x v="68"/>
    <x v="1"/>
    <s v="USD"/>
    <x v="215"/>
    <n v="1311051600"/>
    <b v="1"/>
    <b v="0"/>
    <s v="theater/plays"/>
    <x v="3"/>
    <x v="3"/>
    <x v="215"/>
    <d v="2011-07-19T05:00:00"/>
  </r>
  <r>
    <x v="221"/>
    <x v="221"/>
    <x v="221"/>
    <x v="158"/>
    <n v="119830"/>
    <x v="219"/>
    <x v="0"/>
    <x v="187"/>
    <x v="1"/>
    <s v="USD"/>
    <x v="216"/>
    <n v="1340427600"/>
    <b v="1"/>
    <b v="0"/>
    <s v="food/food trucks"/>
    <x v="0"/>
    <x v="0"/>
    <x v="216"/>
    <d v="2012-06-23T05:00:00"/>
  </r>
  <r>
    <x v="222"/>
    <x v="222"/>
    <x v="222"/>
    <x v="73"/>
    <n v="6623"/>
    <x v="220"/>
    <x v="1"/>
    <x v="188"/>
    <x v="1"/>
    <s v="USD"/>
    <x v="217"/>
    <n v="1412312400"/>
    <b v="0"/>
    <b v="0"/>
    <s v="photography/photography books"/>
    <x v="7"/>
    <x v="14"/>
    <x v="217"/>
    <d v="2014-10-03T05:00:00"/>
  </r>
  <r>
    <x v="223"/>
    <x v="223"/>
    <x v="223"/>
    <x v="159"/>
    <n v="81897"/>
    <x v="221"/>
    <x v="0"/>
    <x v="189"/>
    <x v="1"/>
    <s v="USD"/>
    <x v="218"/>
    <n v="1459314000"/>
    <b v="0"/>
    <b v="0"/>
    <s v="theater/plays"/>
    <x v="3"/>
    <x v="3"/>
    <x v="218"/>
    <d v="2016-03-30T05:00:00"/>
  </r>
  <r>
    <x v="224"/>
    <x v="224"/>
    <x v="224"/>
    <x v="160"/>
    <n v="186885"/>
    <x v="222"/>
    <x v="1"/>
    <x v="190"/>
    <x v="1"/>
    <s v="USD"/>
    <x v="219"/>
    <n v="1415426400"/>
    <b v="0"/>
    <b v="0"/>
    <s v="film &amp; video/science fiction"/>
    <x v="4"/>
    <x v="22"/>
    <x v="219"/>
    <d v="2014-11-08T06:00:00"/>
  </r>
  <r>
    <x v="225"/>
    <x v="225"/>
    <x v="225"/>
    <x v="161"/>
    <n v="176398"/>
    <x v="223"/>
    <x v="1"/>
    <x v="191"/>
    <x v="1"/>
    <s v="USD"/>
    <x v="220"/>
    <n v="1399093200"/>
    <b v="1"/>
    <b v="0"/>
    <s v="music/rock"/>
    <x v="1"/>
    <x v="1"/>
    <x v="220"/>
    <d v="2014-05-03T05:00:00"/>
  </r>
  <r>
    <x v="226"/>
    <x v="102"/>
    <x v="226"/>
    <x v="162"/>
    <n v="10999"/>
    <x v="224"/>
    <x v="1"/>
    <x v="192"/>
    <x v="1"/>
    <s v="USD"/>
    <x v="221"/>
    <n v="1273899600"/>
    <b v="0"/>
    <b v="0"/>
    <s v="photography/photography books"/>
    <x v="7"/>
    <x v="14"/>
    <x v="221"/>
    <d v="2010-05-15T05:00:00"/>
  </r>
  <r>
    <x v="227"/>
    <x v="226"/>
    <x v="227"/>
    <x v="163"/>
    <n v="102751"/>
    <x v="225"/>
    <x v="1"/>
    <x v="193"/>
    <x v="1"/>
    <s v="USD"/>
    <x v="222"/>
    <n v="1432184400"/>
    <b v="0"/>
    <b v="0"/>
    <s v="games/mobile games"/>
    <x v="6"/>
    <x v="20"/>
    <x v="222"/>
    <d v="2015-05-21T05:00:00"/>
  </r>
  <r>
    <x v="228"/>
    <x v="227"/>
    <x v="228"/>
    <x v="164"/>
    <n v="165352"/>
    <x v="226"/>
    <x v="1"/>
    <x v="194"/>
    <x v="1"/>
    <s v="USD"/>
    <x v="172"/>
    <n v="1474779600"/>
    <b v="0"/>
    <b v="0"/>
    <s v="film &amp; video/animation"/>
    <x v="4"/>
    <x v="10"/>
    <x v="172"/>
    <d v="2016-09-25T05:00:00"/>
  </r>
  <r>
    <x v="229"/>
    <x v="228"/>
    <x v="229"/>
    <x v="165"/>
    <n v="165798"/>
    <x v="227"/>
    <x v="1"/>
    <x v="195"/>
    <x v="1"/>
    <s v="USD"/>
    <x v="223"/>
    <n v="1500440400"/>
    <b v="0"/>
    <b v="1"/>
    <s v="games/mobile games"/>
    <x v="6"/>
    <x v="20"/>
    <x v="223"/>
    <d v="2017-07-19T05:00:00"/>
  </r>
  <r>
    <x v="230"/>
    <x v="229"/>
    <x v="230"/>
    <x v="166"/>
    <n v="10084"/>
    <x v="228"/>
    <x v="1"/>
    <x v="196"/>
    <x v="1"/>
    <s v="USD"/>
    <x v="224"/>
    <n v="1575612000"/>
    <b v="0"/>
    <b v="0"/>
    <s v="games/video games"/>
    <x v="6"/>
    <x v="11"/>
    <x v="224"/>
    <d v="2019-12-06T06:00:00"/>
  </r>
  <r>
    <x v="231"/>
    <x v="230"/>
    <x v="231"/>
    <x v="44"/>
    <n v="5523"/>
    <x v="229"/>
    <x v="3"/>
    <x v="109"/>
    <x v="1"/>
    <s v="USD"/>
    <x v="225"/>
    <n v="1374123600"/>
    <b v="0"/>
    <b v="0"/>
    <s v="theater/plays"/>
    <x v="3"/>
    <x v="3"/>
    <x v="225"/>
    <d v="2013-07-18T05:00:00"/>
  </r>
  <r>
    <x v="232"/>
    <x v="231"/>
    <x v="232"/>
    <x v="74"/>
    <n v="5823"/>
    <x v="230"/>
    <x v="1"/>
    <x v="45"/>
    <x v="1"/>
    <s v="USD"/>
    <x v="226"/>
    <n v="1469509200"/>
    <b v="0"/>
    <b v="0"/>
    <s v="theater/plays"/>
    <x v="3"/>
    <x v="3"/>
    <x v="226"/>
    <d v="2016-07-26T05:00:00"/>
  </r>
  <r>
    <x v="233"/>
    <x v="232"/>
    <x v="233"/>
    <x v="167"/>
    <n v="6000"/>
    <x v="231"/>
    <x v="1"/>
    <x v="197"/>
    <x v="1"/>
    <s v="USD"/>
    <x v="227"/>
    <n v="1309237200"/>
    <b v="0"/>
    <b v="0"/>
    <s v="film &amp; video/animation"/>
    <x v="4"/>
    <x v="10"/>
    <x v="227"/>
    <d v="2011-06-28T05:00:00"/>
  </r>
  <r>
    <x v="234"/>
    <x v="233"/>
    <x v="234"/>
    <x v="168"/>
    <n v="8181"/>
    <x v="232"/>
    <x v="1"/>
    <x v="46"/>
    <x v="6"/>
    <s v="EUR"/>
    <x v="228"/>
    <n v="1503982800"/>
    <b v="0"/>
    <b v="1"/>
    <s v="games/video games"/>
    <x v="6"/>
    <x v="11"/>
    <x v="228"/>
    <d v="2017-08-29T05:00:00"/>
  </r>
  <r>
    <x v="235"/>
    <x v="234"/>
    <x v="235"/>
    <x v="133"/>
    <n v="3589"/>
    <x v="233"/>
    <x v="0"/>
    <x v="45"/>
    <x v="1"/>
    <s v="USD"/>
    <x v="229"/>
    <n v="1487397600"/>
    <b v="0"/>
    <b v="0"/>
    <s v="film &amp; video/animation"/>
    <x v="4"/>
    <x v="10"/>
    <x v="229"/>
    <d v="2017-02-18T06:00:00"/>
  </r>
  <r>
    <x v="236"/>
    <x v="235"/>
    <x v="236"/>
    <x v="169"/>
    <n v="4323"/>
    <x v="234"/>
    <x v="0"/>
    <x v="176"/>
    <x v="2"/>
    <s v="AUD"/>
    <x v="230"/>
    <n v="1562043600"/>
    <b v="0"/>
    <b v="1"/>
    <s v="music/rock"/>
    <x v="1"/>
    <x v="1"/>
    <x v="230"/>
    <d v="2019-07-02T05:00:00"/>
  </r>
  <r>
    <x v="237"/>
    <x v="236"/>
    <x v="237"/>
    <x v="29"/>
    <n v="14822"/>
    <x v="235"/>
    <x v="1"/>
    <x v="198"/>
    <x v="1"/>
    <s v="USD"/>
    <x v="231"/>
    <n v="1398574800"/>
    <b v="0"/>
    <b v="0"/>
    <s v="film &amp; video/animation"/>
    <x v="4"/>
    <x v="10"/>
    <x v="231"/>
    <d v="2014-04-27T05:00:00"/>
  </r>
  <r>
    <x v="238"/>
    <x v="237"/>
    <x v="238"/>
    <x v="166"/>
    <n v="10138"/>
    <x v="236"/>
    <x v="1"/>
    <x v="199"/>
    <x v="3"/>
    <s v="DKK"/>
    <x v="232"/>
    <n v="1515391200"/>
    <b v="0"/>
    <b v="1"/>
    <s v="theater/plays"/>
    <x v="3"/>
    <x v="3"/>
    <x v="232"/>
    <d v="2018-01-08T06:00:00"/>
  </r>
  <r>
    <x v="239"/>
    <x v="238"/>
    <x v="239"/>
    <x v="170"/>
    <n v="3127"/>
    <x v="237"/>
    <x v="0"/>
    <x v="142"/>
    <x v="1"/>
    <s v="USD"/>
    <x v="233"/>
    <n v="1441170000"/>
    <b v="0"/>
    <b v="0"/>
    <s v="technology/wearables"/>
    <x v="2"/>
    <x v="8"/>
    <x v="233"/>
    <d v="2015-09-02T05:00:00"/>
  </r>
  <r>
    <x v="240"/>
    <x v="239"/>
    <x v="240"/>
    <x v="171"/>
    <n v="123124"/>
    <x v="238"/>
    <x v="1"/>
    <x v="200"/>
    <x v="1"/>
    <s v="USD"/>
    <x v="194"/>
    <n v="1281157200"/>
    <b v="0"/>
    <b v="0"/>
    <s v="theater/plays"/>
    <x v="3"/>
    <x v="3"/>
    <x v="194"/>
    <d v="2010-08-07T05:00:00"/>
  </r>
  <r>
    <x v="241"/>
    <x v="240"/>
    <x v="241"/>
    <x v="172"/>
    <n v="171729"/>
    <x v="239"/>
    <x v="1"/>
    <x v="74"/>
    <x v="2"/>
    <s v="AUD"/>
    <x v="234"/>
    <n v="1398229200"/>
    <b v="0"/>
    <b v="1"/>
    <s v="publishing/nonfiction"/>
    <x v="5"/>
    <x v="9"/>
    <x v="234"/>
    <d v="2014-04-23T05:00:00"/>
  </r>
  <r>
    <x v="242"/>
    <x v="241"/>
    <x v="242"/>
    <x v="141"/>
    <n v="10729"/>
    <x v="240"/>
    <x v="1"/>
    <x v="201"/>
    <x v="1"/>
    <s v="USD"/>
    <x v="235"/>
    <n v="1495256400"/>
    <b v="0"/>
    <b v="1"/>
    <s v="music/rock"/>
    <x v="1"/>
    <x v="1"/>
    <x v="235"/>
    <d v="2017-05-20T05:00:00"/>
  </r>
  <r>
    <x v="243"/>
    <x v="242"/>
    <x v="243"/>
    <x v="173"/>
    <n v="10240"/>
    <x v="241"/>
    <x v="1"/>
    <x v="202"/>
    <x v="1"/>
    <s v="USD"/>
    <x v="236"/>
    <n v="1520402400"/>
    <b v="0"/>
    <b v="0"/>
    <s v="theater/plays"/>
    <x v="3"/>
    <x v="3"/>
    <x v="236"/>
    <d v="2018-03-07T06:00:00"/>
  </r>
  <r>
    <x v="244"/>
    <x v="243"/>
    <x v="244"/>
    <x v="31"/>
    <n v="3988"/>
    <x v="242"/>
    <x v="1"/>
    <x v="4"/>
    <x v="1"/>
    <s v="USD"/>
    <x v="237"/>
    <n v="1409806800"/>
    <b v="0"/>
    <b v="0"/>
    <s v="theater/plays"/>
    <x v="3"/>
    <x v="3"/>
    <x v="237"/>
    <d v="2014-09-04T05:00:00"/>
  </r>
  <r>
    <x v="245"/>
    <x v="244"/>
    <x v="245"/>
    <x v="49"/>
    <n v="14771"/>
    <x v="243"/>
    <x v="1"/>
    <x v="203"/>
    <x v="1"/>
    <s v="USD"/>
    <x v="238"/>
    <n v="1396933200"/>
    <b v="0"/>
    <b v="0"/>
    <s v="theater/plays"/>
    <x v="3"/>
    <x v="3"/>
    <x v="238"/>
    <d v="2014-04-08T05:00:00"/>
  </r>
  <r>
    <x v="246"/>
    <x v="245"/>
    <x v="246"/>
    <x v="6"/>
    <n v="14649"/>
    <x v="244"/>
    <x v="1"/>
    <x v="42"/>
    <x v="1"/>
    <s v="USD"/>
    <x v="239"/>
    <n v="1376024400"/>
    <b v="0"/>
    <b v="0"/>
    <s v="technology/web"/>
    <x v="2"/>
    <x v="2"/>
    <x v="239"/>
    <d v="2013-08-09T05:00:00"/>
  </r>
  <r>
    <x v="247"/>
    <x v="246"/>
    <x v="247"/>
    <x v="174"/>
    <n v="184658"/>
    <x v="245"/>
    <x v="1"/>
    <x v="204"/>
    <x v="1"/>
    <s v="USD"/>
    <x v="240"/>
    <n v="1483682400"/>
    <b v="0"/>
    <b v="1"/>
    <s v="publishing/fiction"/>
    <x v="5"/>
    <x v="13"/>
    <x v="240"/>
    <d v="2017-01-06T06:00:00"/>
  </r>
  <r>
    <x v="248"/>
    <x v="247"/>
    <x v="248"/>
    <x v="8"/>
    <n v="13103"/>
    <x v="246"/>
    <x v="1"/>
    <x v="205"/>
    <x v="2"/>
    <s v="AUD"/>
    <x v="241"/>
    <n v="1420437600"/>
    <b v="0"/>
    <b v="0"/>
    <s v="games/mobile games"/>
    <x v="6"/>
    <x v="20"/>
    <x v="241"/>
    <d v="2015-01-05T06:00:00"/>
  </r>
  <r>
    <x v="249"/>
    <x v="248"/>
    <x v="249"/>
    <x v="175"/>
    <n v="168095"/>
    <x v="247"/>
    <x v="1"/>
    <x v="206"/>
    <x v="1"/>
    <s v="USD"/>
    <x v="242"/>
    <n v="1420783200"/>
    <b v="0"/>
    <b v="0"/>
    <s v="publishing/translations"/>
    <x v="5"/>
    <x v="18"/>
    <x v="242"/>
    <d v="2015-01-09T06:00:00"/>
  </r>
  <r>
    <x v="250"/>
    <x v="249"/>
    <x v="250"/>
    <x v="0"/>
    <n v="3"/>
    <x v="248"/>
    <x v="0"/>
    <x v="49"/>
    <x v="1"/>
    <s v="USD"/>
    <x v="67"/>
    <n v="1267423200"/>
    <b v="0"/>
    <b v="0"/>
    <s v="music/rock"/>
    <x v="1"/>
    <x v="1"/>
    <x v="67"/>
    <d v="2010-03-01T06:00:00"/>
  </r>
  <r>
    <x v="251"/>
    <x v="250"/>
    <x v="251"/>
    <x v="143"/>
    <n v="3840"/>
    <x v="249"/>
    <x v="0"/>
    <x v="196"/>
    <x v="1"/>
    <s v="USD"/>
    <x v="243"/>
    <n v="1355205600"/>
    <b v="0"/>
    <b v="0"/>
    <s v="theater/plays"/>
    <x v="3"/>
    <x v="3"/>
    <x v="243"/>
    <d v="2012-12-11T06:00:00"/>
  </r>
  <r>
    <x v="252"/>
    <x v="251"/>
    <x v="252"/>
    <x v="67"/>
    <n v="6263"/>
    <x v="250"/>
    <x v="1"/>
    <x v="207"/>
    <x v="1"/>
    <s v="USD"/>
    <x v="244"/>
    <n v="1383109200"/>
    <b v="0"/>
    <b v="0"/>
    <s v="theater/plays"/>
    <x v="3"/>
    <x v="3"/>
    <x v="244"/>
    <d v="2013-10-30T05:00:00"/>
  </r>
  <r>
    <x v="253"/>
    <x v="252"/>
    <x v="253"/>
    <x v="158"/>
    <n v="108161"/>
    <x v="251"/>
    <x v="0"/>
    <x v="208"/>
    <x v="0"/>
    <s v="CAD"/>
    <x v="245"/>
    <n v="1303275600"/>
    <b v="0"/>
    <b v="0"/>
    <s v="film &amp; video/drama"/>
    <x v="4"/>
    <x v="6"/>
    <x v="245"/>
    <d v="2011-04-20T05:00:00"/>
  </r>
  <r>
    <x v="254"/>
    <x v="253"/>
    <x v="254"/>
    <x v="176"/>
    <n v="8505"/>
    <x v="252"/>
    <x v="1"/>
    <x v="39"/>
    <x v="1"/>
    <s v="USD"/>
    <x v="246"/>
    <n v="1487829600"/>
    <b v="0"/>
    <b v="0"/>
    <s v="publishing/nonfiction"/>
    <x v="5"/>
    <x v="9"/>
    <x v="246"/>
    <d v="2017-02-23T06:00:00"/>
  </r>
  <r>
    <x v="255"/>
    <x v="254"/>
    <x v="255"/>
    <x v="177"/>
    <n v="96735"/>
    <x v="253"/>
    <x v="1"/>
    <x v="209"/>
    <x v="1"/>
    <s v="USD"/>
    <x v="247"/>
    <n v="1298268000"/>
    <b v="0"/>
    <b v="1"/>
    <s v="music/rock"/>
    <x v="1"/>
    <x v="1"/>
    <x v="247"/>
    <d v="2011-02-21T06:00:00"/>
  </r>
  <r>
    <x v="256"/>
    <x v="255"/>
    <x v="256"/>
    <x v="178"/>
    <n v="959"/>
    <x v="254"/>
    <x v="0"/>
    <x v="27"/>
    <x v="4"/>
    <s v="GBP"/>
    <x v="248"/>
    <n v="1456812000"/>
    <b v="0"/>
    <b v="0"/>
    <s v="music/rock"/>
    <x v="1"/>
    <x v="1"/>
    <x v="248"/>
    <d v="2016-03-01T06:00:00"/>
  </r>
  <r>
    <x v="257"/>
    <x v="256"/>
    <x v="257"/>
    <x v="57"/>
    <n v="8322"/>
    <x v="255"/>
    <x v="1"/>
    <x v="45"/>
    <x v="1"/>
    <s v="USD"/>
    <x v="249"/>
    <n v="1363669200"/>
    <b v="0"/>
    <b v="0"/>
    <s v="theater/plays"/>
    <x v="3"/>
    <x v="3"/>
    <x v="249"/>
    <d v="2013-03-19T05:00:00"/>
  </r>
  <r>
    <x v="258"/>
    <x v="257"/>
    <x v="258"/>
    <x v="92"/>
    <n v="13424"/>
    <x v="256"/>
    <x v="1"/>
    <x v="129"/>
    <x v="1"/>
    <s v="USD"/>
    <x v="250"/>
    <n v="1482904800"/>
    <b v="0"/>
    <b v="1"/>
    <s v="theater/plays"/>
    <x v="3"/>
    <x v="3"/>
    <x v="250"/>
    <d v="2016-12-28T06:00:00"/>
  </r>
  <r>
    <x v="259"/>
    <x v="258"/>
    <x v="259"/>
    <x v="37"/>
    <n v="10755"/>
    <x v="257"/>
    <x v="1"/>
    <x v="188"/>
    <x v="1"/>
    <s v="USD"/>
    <x v="251"/>
    <n v="1356588000"/>
    <b v="1"/>
    <b v="0"/>
    <s v="photography/photography books"/>
    <x v="7"/>
    <x v="14"/>
    <x v="251"/>
    <d v="2012-12-27T06:00:00"/>
  </r>
  <r>
    <x v="260"/>
    <x v="259"/>
    <x v="260"/>
    <x v="9"/>
    <n v="9935"/>
    <x v="258"/>
    <x v="1"/>
    <x v="210"/>
    <x v="1"/>
    <s v="USD"/>
    <x v="136"/>
    <n v="1349845200"/>
    <b v="0"/>
    <b v="0"/>
    <s v="music/rock"/>
    <x v="1"/>
    <x v="1"/>
    <x v="136"/>
    <d v="2012-10-10T05:00:00"/>
  </r>
  <r>
    <x v="261"/>
    <x v="260"/>
    <x v="261"/>
    <x v="179"/>
    <n v="26303"/>
    <x v="259"/>
    <x v="0"/>
    <x v="211"/>
    <x v="1"/>
    <s v="USD"/>
    <x v="252"/>
    <n v="1283058000"/>
    <b v="0"/>
    <b v="1"/>
    <s v="music/rock"/>
    <x v="1"/>
    <x v="1"/>
    <x v="252"/>
    <d v="2010-08-29T05:00:00"/>
  </r>
  <r>
    <x v="262"/>
    <x v="261"/>
    <x v="262"/>
    <x v="12"/>
    <n v="5328"/>
    <x v="260"/>
    <x v="1"/>
    <x v="37"/>
    <x v="1"/>
    <s v="USD"/>
    <x v="253"/>
    <n v="1304226000"/>
    <b v="0"/>
    <b v="1"/>
    <s v="music/indie rock"/>
    <x v="1"/>
    <x v="7"/>
    <x v="253"/>
    <d v="2011-05-01T05:00:00"/>
  </r>
  <r>
    <x v="263"/>
    <x v="262"/>
    <x v="263"/>
    <x v="49"/>
    <n v="10756"/>
    <x v="261"/>
    <x v="1"/>
    <x v="134"/>
    <x v="1"/>
    <s v="USD"/>
    <x v="254"/>
    <n v="1263016800"/>
    <b v="0"/>
    <b v="0"/>
    <s v="photography/photography books"/>
    <x v="7"/>
    <x v="14"/>
    <x v="254"/>
    <d v="2010-01-09T06:00:00"/>
  </r>
  <r>
    <x v="264"/>
    <x v="263"/>
    <x v="264"/>
    <x v="180"/>
    <n v="165375"/>
    <x v="262"/>
    <x v="1"/>
    <x v="212"/>
    <x v="1"/>
    <s v="USD"/>
    <x v="255"/>
    <n v="1362031200"/>
    <b v="0"/>
    <b v="0"/>
    <s v="theater/plays"/>
    <x v="3"/>
    <x v="3"/>
    <x v="255"/>
    <d v="2013-02-28T06:00:00"/>
  </r>
  <r>
    <x v="265"/>
    <x v="264"/>
    <x v="265"/>
    <x v="70"/>
    <n v="6031"/>
    <x v="263"/>
    <x v="1"/>
    <x v="99"/>
    <x v="1"/>
    <s v="USD"/>
    <x v="256"/>
    <n v="1455602400"/>
    <b v="0"/>
    <b v="0"/>
    <s v="theater/plays"/>
    <x v="3"/>
    <x v="3"/>
    <x v="256"/>
    <d v="2016-02-16T06:00:00"/>
  </r>
  <r>
    <x v="266"/>
    <x v="265"/>
    <x v="266"/>
    <x v="181"/>
    <n v="85902"/>
    <x v="264"/>
    <x v="0"/>
    <x v="213"/>
    <x v="6"/>
    <s v="EUR"/>
    <x v="257"/>
    <n v="1418191200"/>
    <b v="0"/>
    <b v="1"/>
    <s v="music/jazz"/>
    <x v="1"/>
    <x v="17"/>
    <x v="257"/>
    <d v="2014-12-10T06:00:00"/>
  </r>
  <r>
    <x v="267"/>
    <x v="266"/>
    <x v="267"/>
    <x v="182"/>
    <n v="143910"/>
    <x v="265"/>
    <x v="1"/>
    <x v="214"/>
    <x v="2"/>
    <s v="AUD"/>
    <x v="258"/>
    <n v="1352440800"/>
    <b v="0"/>
    <b v="0"/>
    <s v="theater/plays"/>
    <x v="3"/>
    <x v="3"/>
    <x v="258"/>
    <d v="2012-11-09T06:00:00"/>
  </r>
  <r>
    <x v="268"/>
    <x v="267"/>
    <x v="268"/>
    <x v="42"/>
    <n v="2708"/>
    <x v="266"/>
    <x v="1"/>
    <x v="44"/>
    <x v="1"/>
    <s v="USD"/>
    <x v="259"/>
    <n v="1353304800"/>
    <b v="0"/>
    <b v="0"/>
    <s v="film &amp; video/documentary"/>
    <x v="4"/>
    <x v="4"/>
    <x v="259"/>
    <d v="2012-11-19T06:00:00"/>
  </r>
  <r>
    <x v="269"/>
    <x v="268"/>
    <x v="269"/>
    <x v="26"/>
    <n v="8842"/>
    <x v="267"/>
    <x v="1"/>
    <x v="215"/>
    <x v="1"/>
    <s v="USD"/>
    <x v="260"/>
    <n v="1550728800"/>
    <b v="0"/>
    <b v="0"/>
    <s v="film &amp; video/television"/>
    <x v="4"/>
    <x v="19"/>
    <x v="260"/>
    <d v="2019-02-21T06:00:00"/>
  </r>
  <r>
    <x v="270"/>
    <x v="269"/>
    <x v="270"/>
    <x v="183"/>
    <n v="47260"/>
    <x v="268"/>
    <x v="3"/>
    <x v="216"/>
    <x v="1"/>
    <s v="USD"/>
    <x v="261"/>
    <n v="1291442400"/>
    <b v="0"/>
    <b v="0"/>
    <s v="games/video games"/>
    <x v="6"/>
    <x v="11"/>
    <x v="261"/>
    <d v="2010-12-04T06:00:00"/>
  </r>
  <r>
    <x v="271"/>
    <x v="270"/>
    <x v="271"/>
    <x v="184"/>
    <n v="1953"/>
    <x v="269"/>
    <x v="2"/>
    <x v="217"/>
    <x v="1"/>
    <s v="USD"/>
    <x v="262"/>
    <n v="1452146400"/>
    <b v="0"/>
    <b v="0"/>
    <s v="photography/photography books"/>
    <x v="7"/>
    <x v="14"/>
    <x v="262"/>
    <d v="2016-01-07T06:00:00"/>
  </r>
  <r>
    <x v="272"/>
    <x v="271"/>
    <x v="272"/>
    <x v="185"/>
    <n v="155349"/>
    <x v="270"/>
    <x v="1"/>
    <x v="218"/>
    <x v="1"/>
    <s v="USD"/>
    <x v="263"/>
    <n v="1564894800"/>
    <b v="0"/>
    <b v="1"/>
    <s v="theater/plays"/>
    <x v="3"/>
    <x v="3"/>
    <x v="263"/>
    <d v="2019-08-04T05:00:00"/>
  </r>
  <r>
    <x v="273"/>
    <x v="272"/>
    <x v="273"/>
    <x v="75"/>
    <n v="10704"/>
    <x v="271"/>
    <x v="1"/>
    <x v="219"/>
    <x v="0"/>
    <s v="CAD"/>
    <x v="264"/>
    <n v="1505883600"/>
    <b v="0"/>
    <b v="0"/>
    <s v="theater/plays"/>
    <x v="3"/>
    <x v="3"/>
    <x v="264"/>
    <d v="2017-09-20T05:00:00"/>
  </r>
  <r>
    <x v="274"/>
    <x v="273"/>
    <x v="274"/>
    <x v="166"/>
    <n v="773"/>
    <x v="272"/>
    <x v="0"/>
    <x v="27"/>
    <x v="1"/>
    <s v="USD"/>
    <x v="265"/>
    <n v="1510380000"/>
    <b v="0"/>
    <b v="0"/>
    <s v="theater/plays"/>
    <x v="3"/>
    <x v="3"/>
    <x v="265"/>
    <d v="2017-11-11T06:00:00"/>
  </r>
  <r>
    <x v="275"/>
    <x v="274"/>
    <x v="275"/>
    <x v="61"/>
    <n v="9419"/>
    <x v="273"/>
    <x v="1"/>
    <x v="220"/>
    <x v="1"/>
    <s v="USD"/>
    <x v="266"/>
    <n v="1555218000"/>
    <b v="0"/>
    <b v="0"/>
    <s v="publishing/translations"/>
    <x v="5"/>
    <x v="18"/>
    <x v="266"/>
    <d v="2019-04-14T05:00:00"/>
  </r>
  <r>
    <x v="276"/>
    <x v="275"/>
    <x v="276"/>
    <x v="20"/>
    <n v="5324"/>
    <x v="274"/>
    <x v="0"/>
    <x v="221"/>
    <x v="1"/>
    <s v="USD"/>
    <x v="267"/>
    <n v="1335243600"/>
    <b v="0"/>
    <b v="1"/>
    <s v="games/video games"/>
    <x v="6"/>
    <x v="11"/>
    <x v="267"/>
    <d v="2012-04-24T05:00:00"/>
  </r>
  <r>
    <x v="277"/>
    <x v="276"/>
    <x v="277"/>
    <x v="31"/>
    <n v="7465"/>
    <x v="275"/>
    <x v="1"/>
    <x v="100"/>
    <x v="1"/>
    <s v="USD"/>
    <x v="268"/>
    <n v="1279688400"/>
    <b v="0"/>
    <b v="0"/>
    <s v="theater/plays"/>
    <x v="3"/>
    <x v="3"/>
    <x v="268"/>
    <d v="2010-07-21T05:00:00"/>
  </r>
  <r>
    <x v="278"/>
    <x v="277"/>
    <x v="278"/>
    <x v="50"/>
    <n v="8799"/>
    <x v="276"/>
    <x v="1"/>
    <x v="222"/>
    <x v="1"/>
    <s v="USD"/>
    <x v="269"/>
    <n v="1356069600"/>
    <b v="0"/>
    <b v="0"/>
    <s v="technology/web"/>
    <x v="2"/>
    <x v="2"/>
    <x v="269"/>
    <d v="2012-12-21T06:00:00"/>
  </r>
  <r>
    <x v="279"/>
    <x v="278"/>
    <x v="279"/>
    <x v="48"/>
    <n v="13656"/>
    <x v="277"/>
    <x v="1"/>
    <x v="223"/>
    <x v="1"/>
    <s v="USD"/>
    <x v="270"/>
    <n v="1536210000"/>
    <b v="0"/>
    <b v="0"/>
    <s v="theater/plays"/>
    <x v="3"/>
    <x v="3"/>
    <x v="270"/>
    <d v="2018-09-06T05:00:00"/>
  </r>
  <r>
    <x v="280"/>
    <x v="279"/>
    <x v="280"/>
    <x v="186"/>
    <n v="14536"/>
    <x v="278"/>
    <x v="1"/>
    <x v="224"/>
    <x v="1"/>
    <s v="USD"/>
    <x v="271"/>
    <n v="1511762400"/>
    <b v="0"/>
    <b v="0"/>
    <s v="film &amp; video/animation"/>
    <x v="4"/>
    <x v="10"/>
    <x v="271"/>
    <d v="2017-11-27T06:00:00"/>
  </r>
  <r>
    <x v="281"/>
    <x v="280"/>
    <x v="281"/>
    <x v="187"/>
    <n v="150552"/>
    <x v="279"/>
    <x v="0"/>
    <x v="225"/>
    <x v="1"/>
    <s v="USD"/>
    <x v="272"/>
    <n v="1333256400"/>
    <b v="0"/>
    <b v="1"/>
    <s v="theater/plays"/>
    <x v="3"/>
    <x v="3"/>
    <x v="272"/>
    <d v="2012-04-01T05:00:00"/>
  </r>
  <r>
    <x v="282"/>
    <x v="281"/>
    <x v="282"/>
    <x v="141"/>
    <n v="9076"/>
    <x v="280"/>
    <x v="1"/>
    <x v="221"/>
    <x v="1"/>
    <s v="USD"/>
    <x v="73"/>
    <n v="1480744800"/>
    <b v="0"/>
    <b v="1"/>
    <s v="film &amp; video/television"/>
    <x v="4"/>
    <x v="19"/>
    <x v="73"/>
    <d v="2016-12-03T06:00:00"/>
  </r>
  <r>
    <x v="283"/>
    <x v="282"/>
    <x v="283"/>
    <x v="32"/>
    <n v="1517"/>
    <x v="281"/>
    <x v="0"/>
    <x v="226"/>
    <x v="3"/>
    <s v="DKK"/>
    <x v="273"/>
    <n v="1465016400"/>
    <b v="0"/>
    <b v="0"/>
    <s v="music/rock"/>
    <x v="1"/>
    <x v="1"/>
    <x v="273"/>
    <d v="2016-06-04T05:00:00"/>
  </r>
  <r>
    <x v="284"/>
    <x v="283"/>
    <x v="284"/>
    <x v="122"/>
    <n v="8153"/>
    <x v="282"/>
    <x v="0"/>
    <x v="227"/>
    <x v="1"/>
    <s v="USD"/>
    <x v="274"/>
    <n v="1336280400"/>
    <b v="0"/>
    <b v="0"/>
    <s v="technology/web"/>
    <x v="2"/>
    <x v="2"/>
    <x v="274"/>
    <d v="2012-05-06T05:00:00"/>
  </r>
  <r>
    <x v="285"/>
    <x v="284"/>
    <x v="285"/>
    <x v="79"/>
    <n v="6357"/>
    <x v="283"/>
    <x v="1"/>
    <x v="228"/>
    <x v="1"/>
    <s v="USD"/>
    <x v="275"/>
    <n v="1476766800"/>
    <b v="0"/>
    <b v="0"/>
    <s v="theater/plays"/>
    <x v="3"/>
    <x v="3"/>
    <x v="275"/>
    <d v="2016-10-18T05:00:00"/>
  </r>
  <r>
    <x v="286"/>
    <x v="285"/>
    <x v="286"/>
    <x v="188"/>
    <n v="19557"/>
    <x v="284"/>
    <x v="3"/>
    <x v="229"/>
    <x v="1"/>
    <s v="USD"/>
    <x v="276"/>
    <n v="1480485600"/>
    <b v="0"/>
    <b v="0"/>
    <s v="theater/plays"/>
    <x v="3"/>
    <x v="3"/>
    <x v="276"/>
    <d v="2016-11-30T06:00:00"/>
  </r>
  <r>
    <x v="287"/>
    <x v="286"/>
    <x v="287"/>
    <x v="9"/>
    <n v="13213"/>
    <x v="285"/>
    <x v="1"/>
    <x v="230"/>
    <x v="1"/>
    <s v="USD"/>
    <x v="277"/>
    <n v="1430197200"/>
    <b v="0"/>
    <b v="0"/>
    <s v="music/electric music"/>
    <x v="1"/>
    <x v="5"/>
    <x v="277"/>
    <d v="2015-04-28T05:00:00"/>
  </r>
  <r>
    <x v="288"/>
    <x v="287"/>
    <x v="288"/>
    <x v="36"/>
    <n v="5476"/>
    <x v="286"/>
    <x v="0"/>
    <x v="231"/>
    <x v="3"/>
    <s v="DKK"/>
    <x v="278"/>
    <n v="1331787600"/>
    <b v="0"/>
    <b v="1"/>
    <s v="music/metal"/>
    <x v="1"/>
    <x v="16"/>
    <x v="278"/>
    <d v="2012-03-15T05:00:00"/>
  </r>
  <r>
    <x v="289"/>
    <x v="288"/>
    <x v="289"/>
    <x v="126"/>
    <n v="13474"/>
    <x v="287"/>
    <x v="1"/>
    <x v="232"/>
    <x v="0"/>
    <s v="CAD"/>
    <x v="279"/>
    <n v="1438837200"/>
    <b v="0"/>
    <b v="0"/>
    <s v="theater/plays"/>
    <x v="3"/>
    <x v="3"/>
    <x v="279"/>
    <d v="2015-08-06T05:00:00"/>
  </r>
  <r>
    <x v="290"/>
    <x v="289"/>
    <x v="290"/>
    <x v="189"/>
    <n v="91722"/>
    <x v="288"/>
    <x v="0"/>
    <x v="233"/>
    <x v="1"/>
    <s v="USD"/>
    <x v="280"/>
    <n v="1370926800"/>
    <b v="0"/>
    <b v="1"/>
    <s v="film &amp; video/documentary"/>
    <x v="4"/>
    <x v="4"/>
    <x v="280"/>
    <d v="2013-06-11T05:00:00"/>
  </r>
  <r>
    <x v="291"/>
    <x v="290"/>
    <x v="291"/>
    <x v="37"/>
    <n v="8219"/>
    <x v="289"/>
    <x v="1"/>
    <x v="37"/>
    <x v="1"/>
    <s v="USD"/>
    <x v="281"/>
    <n v="1319000400"/>
    <b v="1"/>
    <b v="0"/>
    <s v="technology/web"/>
    <x v="2"/>
    <x v="2"/>
    <x v="281"/>
    <d v="2011-10-19T05:00:00"/>
  </r>
  <r>
    <x v="292"/>
    <x v="291"/>
    <x v="292"/>
    <x v="190"/>
    <n v="717"/>
    <x v="290"/>
    <x v="0"/>
    <x v="234"/>
    <x v="1"/>
    <s v="USD"/>
    <x v="282"/>
    <n v="1333429200"/>
    <b v="0"/>
    <b v="0"/>
    <s v="food/food trucks"/>
    <x v="0"/>
    <x v="0"/>
    <x v="282"/>
    <d v="2012-04-03T05:00:00"/>
  </r>
  <r>
    <x v="293"/>
    <x v="292"/>
    <x v="293"/>
    <x v="191"/>
    <n v="1065"/>
    <x v="291"/>
    <x v="3"/>
    <x v="235"/>
    <x v="6"/>
    <s v="EUR"/>
    <x v="283"/>
    <n v="1287032400"/>
    <b v="0"/>
    <b v="0"/>
    <s v="theater/plays"/>
    <x v="3"/>
    <x v="3"/>
    <x v="283"/>
    <d v="2010-10-14T05:00:00"/>
  </r>
  <r>
    <x v="294"/>
    <x v="293"/>
    <x v="294"/>
    <x v="60"/>
    <n v="8038"/>
    <x v="292"/>
    <x v="1"/>
    <x v="236"/>
    <x v="1"/>
    <s v="USD"/>
    <x v="284"/>
    <n v="1541570400"/>
    <b v="0"/>
    <b v="0"/>
    <s v="theater/plays"/>
    <x v="3"/>
    <x v="3"/>
    <x v="284"/>
    <d v="2018-11-07T06:00:00"/>
  </r>
  <r>
    <x v="295"/>
    <x v="294"/>
    <x v="295"/>
    <x v="192"/>
    <n v="68769"/>
    <x v="293"/>
    <x v="0"/>
    <x v="237"/>
    <x v="5"/>
    <s v="CHF"/>
    <x v="285"/>
    <n v="1383976800"/>
    <b v="0"/>
    <b v="0"/>
    <s v="theater/plays"/>
    <x v="3"/>
    <x v="3"/>
    <x v="285"/>
    <d v="2013-11-09T06:00:00"/>
  </r>
  <r>
    <x v="296"/>
    <x v="295"/>
    <x v="296"/>
    <x v="55"/>
    <n v="3352"/>
    <x v="294"/>
    <x v="0"/>
    <x v="63"/>
    <x v="2"/>
    <s v="AUD"/>
    <x v="286"/>
    <n v="1550556000"/>
    <b v="0"/>
    <b v="0"/>
    <s v="theater/plays"/>
    <x v="3"/>
    <x v="3"/>
    <x v="286"/>
    <d v="2019-02-19T06:00:00"/>
  </r>
  <r>
    <x v="297"/>
    <x v="296"/>
    <x v="297"/>
    <x v="44"/>
    <n v="6785"/>
    <x v="295"/>
    <x v="0"/>
    <x v="238"/>
    <x v="2"/>
    <s v="AUD"/>
    <x v="287"/>
    <n v="1390456800"/>
    <b v="0"/>
    <b v="1"/>
    <s v="theater/plays"/>
    <x v="3"/>
    <x v="3"/>
    <x v="287"/>
    <d v="2014-01-23T06:00:00"/>
  </r>
  <r>
    <x v="298"/>
    <x v="297"/>
    <x v="298"/>
    <x v="26"/>
    <n v="5037"/>
    <x v="296"/>
    <x v="1"/>
    <x v="239"/>
    <x v="1"/>
    <s v="USD"/>
    <x v="288"/>
    <n v="1458018000"/>
    <b v="0"/>
    <b v="1"/>
    <s v="music/rock"/>
    <x v="1"/>
    <x v="1"/>
    <x v="288"/>
    <d v="2016-03-15T05:00:00"/>
  </r>
  <r>
    <x v="299"/>
    <x v="298"/>
    <x v="299"/>
    <x v="167"/>
    <n v="1954"/>
    <x v="297"/>
    <x v="0"/>
    <x v="240"/>
    <x v="1"/>
    <s v="USD"/>
    <x v="289"/>
    <n v="1461819600"/>
    <b v="0"/>
    <b v="0"/>
    <s v="food/food trucks"/>
    <x v="0"/>
    <x v="0"/>
    <x v="289"/>
    <d v="2016-04-28T05:00:00"/>
  </r>
  <r>
    <x v="300"/>
    <x v="299"/>
    <x v="300"/>
    <x v="0"/>
    <n v="5"/>
    <x v="298"/>
    <x v="0"/>
    <x v="49"/>
    <x v="3"/>
    <s v="DKK"/>
    <x v="290"/>
    <n v="1504155600"/>
    <b v="0"/>
    <b v="1"/>
    <s v="publishing/nonfiction"/>
    <x v="5"/>
    <x v="9"/>
    <x v="290"/>
    <d v="2017-08-31T05:00:00"/>
  </r>
  <r>
    <x v="301"/>
    <x v="300"/>
    <x v="301"/>
    <x v="79"/>
    <n v="12102"/>
    <x v="299"/>
    <x v="1"/>
    <x v="241"/>
    <x v="1"/>
    <s v="USD"/>
    <x v="291"/>
    <n v="1426395600"/>
    <b v="0"/>
    <b v="0"/>
    <s v="film &amp; video/documentary"/>
    <x v="4"/>
    <x v="4"/>
    <x v="291"/>
    <d v="2015-03-15T05:00:00"/>
  </r>
  <r>
    <x v="302"/>
    <x v="301"/>
    <x v="302"/>
    <x v="193"/>
    <n v="24234"/>
    <x v="300"/>
    <x v="0"/>
    <x v="242"/>
    <x v="1"/>
    <s v="USD"/>
    <x v="292"/>
    <n v="1537074000"/>
    <b v="0"/>
    <b v="0"/>
    <s v="theater/plays"/>
    <x v="3"/>
    <x v="3"/>
    <x v="292"/>
    <d v="2018-09-16T05:00:00"/>
  </r>
  <r>
    <x v="303"/>
    <x v="302"/>
    <x v="303"/>
    <x v="74"/>
    <n v="2809"/>
    <x v="301"/>
    <x v="0"/>
    <x v="235"/>
    <x v="1"/>
    <s v="USD"/>
    <x v="293"/>
    <n v="1452578400"/>
    <b v="0"/>
    <b v="0"/>
    <s v="music/indie rock"/>
    <x v="1"/>
    <x v="7"/>
    <x v="293"/>
    <d v="2016-01-12T06:00:00"/>
  </r>
  <r>
    <x v="304"/>
    <x v="303"/>
    <x v="304"/>
    <x v="118"/>
    <n v="11469"/>
    <x v="302"/>
    <x v="1"/>
    <x v="23"/>
    <x v="1"/>
    <s v="USD"/>
    <x v="294"/>
    <n v="1474088400"/>
    <b v="0"/>
    <b v="0"/>
    <s v="film &amp; video/documentary"/>
    <x v="4"/>
    <x v="4"/>
    <x v="294"/>
    <d v="2016-09-17T05:00:00"/>
  </r>
  <r>
    <x v="305"/>
    <x v="304"/>
    <x v="305"/>
    <x v="54"/>
    <n v="8014"/>
    <x v="303"/>
    <x v="1"/>
    <x v="72"/>
    <x v="1"/>
    <s v="USD"/>
    <x v="295"/>
    <n v="1461906000"/>
    <b v="0"/>
    <b v="0"/>
    <s v="theater/plays"/>
    <x v="3"/>
    <x v="3"/>
    <x v="295"/>
    <d v="2016-04-29T05:00:00"/>
  </r>
  <r>
    <x v="306"/>
    <x v="305"/>
    <x v="306"/>
    <x v="191"/>
    <n v="514"/>
    <x v="304"/>
    <x v="0"/>
    <x v="243"/>
    <x v="1"/>
    <s v="USD"/>
    <x v="296"/>
    <n v="1500267600"/>
    <b v="0"/>
    <b v="1"/>
    <s v="theater/plays"/>
    <x v="3"/>
    <x v="3"/>
    <x v="296"/>
    <d v="2017-07-17T05:00:00"/>
  </r>
  <r>
    <x v="307"/>
    <x v="306"/>
    <x v="307"/>
    <x v="194"/>
    <n v="43473"/>
    <x v="305"/>
    <x v="1"/>
    <x v="244"/>
    <x v="3"/>
    <s v="DKK"/>
    <x v="297"/>
    <n v="1340686800"/>
    <b v="0"/>
    <b v="1"/>
    <s v="publishing/fiction"/>
    <x v="5"/>
    <x v="13"/>
    <x v="297"/>
    <d v="2012-06-26T05:00:00"/>
  </r>
  <r>
    <x v="308"/>
    <x v="307"/>
    <x v="308"/>
    <x v="195"/>
    <n v="87560"/>
    <x v="306"/>
    <x v="0"/>
    <x v="245"/>
    <x v="1"/>
    <s v="USD"/>
    <x v="298"/>
    <n v="1303189200"/>
    <b v="0"/>
    <b v="0"/>
    <s v="theater/plays"/>
    <x v="3"/>
    <x v="3"/>
    <x v="298"/>
    <d v="2011-04-19T05:00:00"/>
  </r>
  <r>
    <x v="309"/>
    <x v="308"/>
    <x v="309"/>
    <x v="178"/>
    <n v="3087"/>
    <x v="307"/>
    <x v="3"/>
    <x v="51"/>
    <x v="1"/>
    <s v="USD"/>
    <x v="299"/>
    <n v="1318309200"/>
    <b v="0"/>
    <b v="1"/>
    <s v="music/indie rock"/>
    <x v="1"/>
    <x v="7"/>
    <x v="299"/>
    <d v="2011-10-11T05:00:00"/>
  </r>
  <r>
    <x v="310"/>
    <x v="309"/>
    <x v="310"/>
    <x v="75"/>
    <n v="1586"/>
    <x v="308"/>
    <x v="0"/>
    <x v="36"/>
    <x v="1"/>
    <s v="USD"/>
    <x v="300"/>
    <n v="1272171600"/>
    <b v="0"/>
    <b v="0"/>
    <s v="games/video games"/>
    <x v="6"/>
    <x v="11"/>
    <x v="300"/>
    <d v="2010-04-25T05:00:00"/>
  </r>
  <r>
    <x v="311"/>
    <x v="310"/>
    <x v="311"/>
    <x v="9"/>
    <n v="12812"/>
    <x v="309"/>
    <x v="1"/>
    <x v="246"/>
    <x v="1"/>
    <s v="USD"/>
    <x v="247"/>
    <n v="1298872800"/>
    <b v="0"/>
    <b v="0"/>
    <s v="theater/plays"/>
    <x v="3"/>
    <x v="3"/>
    <x v="247"/>
    <d v="2011-02-28T06:00:00"/>
  </r>
  <r>
    <x v="312"/>
    <x v="311"/>
    <x v="312"/>
    <x v="18"/>
    <n v="183345"/>
    <x v="310"/>
    <x v="1"/>
    <x v="247"/>
    <x v="1"/>
    <s v="USD"/>
    <x v="244"/>
    <n v="1383282000"/>
    <b v="0"/>
    <b v="0"/>
    <s v="theater/plays"/>
    <x v="3"/>
    <x v="3"/>
    <x v="244"/>
    <d v="2013-11-01T05:00:00"/>
  </r>
  <r>
    <x v="313"/>
    <x v="312"/>
    <x v="313"/>
    <x v="196"/>
    <n v="8697"/>
    <x v="311"/>
    <x v="1"/>
    <x v="248"/>
    <x v="1"/>
    <s v="USD"/>
    <x v="301"/>
    <n v="1330495200"/>
    <b v="0"/>
    <b v="0"/>
    <s v="music/rock"/>
    <x v="1"/>
    <x v="1"/>
    <x v="301"/>
    <d v="2012-02-29T06:00:00"/>
  </r>
  <r>
    <x v="314"/>
    <x v="313"/>
    <x v="314"/>
    <x v="1"/>
    <n v="4126"/>
    <x v="312"/>
    <x v="1"/>
    <x v="221"/>
    <x v="1"/>
    <s v="USD"/>
    <x v="188"/>
    <n v="1552798800"/>
    <b v="0"/>
    <b v="1"/>
    <s v="film &amp; video/documentary"/>
    <x v="4"/>
    <x v="4"/>
    <x v="188"/>
    <d v="2019-03-17T05:00:00"/>
  </r>
  <r>
    <x v="315"/>
    <x v="314"/>
    <x v="315"/>
    <x v="40"/>
    <n v="3220"/>
    <x v="313"/>
    <x v="0"/>
    <x v="249"/>
    <x v="1"/>
    <s v="USD"/>
    <x v="302"/>
    <n v="1403413200"/>
    <b v="0"/>
    <b v="0"/>
    <s v="theater/plays"/>
    <x v="3"/>
    <x v="3"/>
    <x v="302"/>
    <d v="2014-06-22T05:00:00"/>
  </r>
  <r>
    <x v="316"/>
    <x v="315"/>
    <x v="316"/>
    <x v="103"/>
    <n v="6401"/>
    <x v="314"/>
    <x v="0"/>
    <x v="250"/>
    <x v="6"/>
    <s v="EUR"/>
    <x v="303"/>
    <n v="1574229600"/>
    <b v="0"/>
    <b v="1"/>
    <s v="food/food trucks"/>
    <x v="0"/>
    <x v="0"/>
    <x v="303"/>
    <d v="2019-11-20T06:00:00"/>
  </r>
  <r>
    <x v="317"/>
    <x v="316"/>
    <x v="317"/>
    <x v="47"/>
    <n v="1269"/>
    <x v="315"/>
    <x v="0"/>
    <x v="141"/>
    <x v="1"/>
    <s v="USD"/>
    <x v="304"/>
    <n v="1495861200"/>
    <b v="0"/>
    <b v="0"/>
    <s v="theater/plays"/>
    <x v="3"/>
    <x v="3"/>
    <x v="304"/>
    <d v="2017-05-27T05:00:00"/>
  </r>
  <r>
    <x v="318"/>
    <x v="317"/>
    <x v="318"/>
    <x v="57"/>
    <n v="903"/>
    <x v="316"/>
    <x v="0"/>
    <x v="68"/>
    <x v="1"/>
    <s v="USD"/>
    <x v="305"/>
    <n v="1392530400"/>
    <b v="0"/>
    <b v="0"/>
    <s v="music/rock"/>
    <x v="1"/>
    <x v="1"/>
    <x v="305"/>
    <d v="2014-02-16T06:00:00"/>
  </r>
  <r>
    <x v="319"/>
    <x v="318"/>
    <x v="319"/>
    <x v="141"/>
    <n v="3251"/>
    <x v="317"/>
    <x v="3"/>
    <x v="251"/>
    <x v="1"/>
    <s v="USD"/>
    <x v="306"/>
    <n v="1283662800"/>
    <b v="0"/>
    <b v="0"/>
    <s v="technology/web"/>
    <x v="2"/>
    <x v="2"/>
    <x v="306"/>
    <d v="2010-09-05T05:00:00"/>
  </r>
  <r>
    <x v="320"/>
    <x v="319"/>
    <x v="320"/>
    <x v="197"/>
    <n v="8092"/>
    <x v="318"/>
    <x v="0"/>
    <x v="175"/>
    <x v="1"/>
    <s v="USD"/>
    <x v="307"/>
    <n v="1305781200"/>
    <b v="0"/>
    <b v="0"/>
    <s v="publishing/fiction"/>
    <x v="5"/>
    <x v="13"/>
    <x v="307"/>
    <d v="2011-05-19T05:00:00"/>
  </r>
  <r>
    <x v="321"/>
    <x v="320"/>
    <x v="321"/>
    <x v="198"/>
    <n v="160422"/>
    <x v="319"/>
    <x v="0"/>
    <x v="194"/>
    <x v="1"/>
    <s v="USD"/>
    <x v="308"/>
    <n v="1302325200"/>
    <b v="0"/>
    <b v="0"/>
    <s v="film &amp; video/shorts"/>
    <x v="4"/>
    <x v="12"/>
    <x v="308"/>
    <d v="2011-04-09T05:00:00"/>
  </r>
  <r>
    <x v="322"/>
    <x v="321"/>
    <x v="322"/>
    <x v="199"/>
    <n v="196377"/>
    <x v="320"/>
    <x v="1"/>
    <x v="252"/>
    <x v="1"/>
    <s v="USD"/>
    <x v="309"/>
    <n v="1291788000"/>
    <b v="0"/>
    <b v="0"/>
    <s v="theater/plays"/>
    <x v="3"/>
    <x v="3"/>
    <x v="309"/>
    <d v="2010-12-08T06:00:00"/>
  </r>
  <r>
    <x v="323"/>
    <x v="322"/>
    <x v="323"/>
    <x v="200"/>
    <n v="2148"/>
    <x v="321"/>
    <x v="0"/>
    <x v="150"/>
    <x v="4"/>
    <s v="GBP"/>
    <x v="310"/>
    <n v="1396069200"/>
    <b v="0"/>
    <b v="0"/>
    <s v="film &amp; video/documentary"/>
    <x v="4"/>
    <x v="4"/>
    <x v="310"/>
    <d v="2014-03-29T05:00:00"/>
  </r>
  <r>
    <x v="324"/>
    <x v="323"/>
    <x v="324"/>
    <x v="143"/>
    <n v="11648"/>
    <x v="322"/>
    <x v="1"/>
    <x v="253"/>
    <x v="1"/>
    <s v="USD"/>
    <x v="311"/>
    <n v="1435899600"/>
    <b v="0"/>
    <b v="1"/>
    <s v="theater/plays"/>
    <x v="3"/>
    <x v="3"/>
    <x v="311"/>
    <d v="2015-07-03T05:00:00"/>
  </r>
  <r>
    <x v="325"/>
    <x v="324"/>
    <x v="325"/>
    <x v="191"/>
    <n v="5897"/>
    <x v="323"/>
    <x v="0"/>
    <x v="107"/>
    <x v="1"/>
    <s v="USD"/>
    <x v="79"/>
    <n v="1531112400"/>
    <b v="0"/>
    <b v="1"/>
    <s v="theater/plays"/>
    <x v="3"/>
    <x v="3"/>
    <x v="79"/>
    <d v="2018-07-09T05:00:00"/>
  </r>
  <r>
    <x v="326"/>
    <x v="325"/>
    <x v="326"/>
    <x v="44"/>
    <n v="3326"/>
    <x v="324"/>
    <x v="0"/>
    <x v="58"/>
    <x v="1"/>
    <s v="USD"/>
    <x v="312"/>
    <n v="1451628000"/>
    <b v="0"/>
    <b v="0"/>
    <s v="film &amp; video/animation"/>
    <x v="4"/>
    <x v="10"/>
    <x v="312"/>
    <d v="2016-01-01T06:00:00"/>
  </r>
  <r>
    <x v="327"/>
    <x v="326"/>
    <x v="327"/>
    <x v="97"/>
    <n v="1002"/>
    <x v="325"/>
    <x v="0"/>
    <x v="254"/>
    <x v="1"/>
    <s v="USD"/>
    <x v="313"/>
    <n v="1567314000"/>
    <b v="0"/>
    <b v="1"/>
    <s v="theater/plays"/>
    <x v="3"/>
    <x v="3"/>
    <x v="313"/>
    <d v="2019-09-01T05:00:00"/>
  </r>
  <r>
    <x v="328"/>
    <x v="327"/>
    <x v="328"/>
    <x v="201"/>
    <n v="131826"/>
    <x v="326"/>
    <x v="1"/>
    <x v="255"/>
    <x v="1"/>
    <s v="USD"/>
    <x v="314"/>
    <n v="1544508000"/>
    <b v="0"/>
    <b v="0"/>
    <s v="music/rock"/>
    <x v="1"/>
    <x v="1"/>
    <x v="314"/>
    <d v="2018-12-11T06:00:00"/>
  </r>
  <r>
    <x v="329"/>
    <x v="328"/>
    <x v="329"/>
    <x v="202"/>
    <n v="21477"/>
    <x v="327"/>
    <x v="2"/>
    <x v="57"/>
    <x v="1"/>
    <s v="USD"/>
    <x v="315"/>
    <n v="1482472800"/>
    <b v="0"/>
    <b v="0"/>
    <s v="games/video games"/>
    <x v="6"/>
    <x v="11"/>
    <x v="315"/>
    <d v="2016-12-23T06:00:00"/>
  </r>
  <r>
    <x v="330"/>
    <x v="329"/>
    <x v="330"/>
    <x v="203"/>
    <n v="62330"/>
    <x v="328"/>
    <x v="1"/>
    <x v="256"/>
    <x v="4"/>
    <s v="GBP"/>
    <x v="316"/>
    <n v="1512799200"/>
    <b v="0"/>
    <b v="0"/>
    <s v="film &amp; video/documentary"/>
    <x v="4"/>
    <x v="4"/>
    <x v="316"/>
    <d v="2017-12-09T06:00:00"/>
  </r>
  <r>
    <x v="331"/>
    <x v="330"/>
    <x v="331"/>
    <x v="88"/>
    <n v="14643"/>
    <x v="329"/>
    <x v="1"/>
    <x v="257"/>
    <x v="1"/>
    <s v="USD"/>
    <x v="317"/>
    <n v="1324360800"/>
    <b v="0"/>
    <b v="0"/>
    <s v="food/food trucks"/>
    <x v="0"/>
    <x v="0"/>
    <x v="317"/>
    <d v="2011-12-20T06:00:00"/>
  </r>
  <r>
    <x v="332"/>
    <x v="331"/>
    <x v="332"/>
    <x v="204"/>
    <n v="41396"/>
    <x v="330"/>
    <x v="1"/>
    <x v="258"/>
    <x v="1"/>
    <s v="USD"/>
    <x v="318"/>
    <n v="1364533200"/>
    <b v="0"/>
    <b v="0"/>
    <s v="technology/wearables"/>
    <x v="2"/>
    <x v="8"/>
    <x v="318"/>
    <d v="2013-03-29T05:00:00"/>
  </r>
  <r>
    <x v="333"/>
    <x v="332"/>
    <x v="333"/>
    <x v="103"/>
    <n v="11900"/>
    <x v="331"/>
    <x v="1"/>
    <x v="259"/>
    <x v="1"/>
    <s v="USD"/>
    <x v="319"/>
    <n v="1545112800"/>
    <b v="0"/>
    <b v="0"/>
    <s v="theater/plays"/>
    <x v="3"/>
    <x v="3"/>
    <x v="319"/>
    <d v="2018-12-18T06:00:00"/>
  </r>
  <r>
    <x v="334"/>
    <x v="333"/>
    <x v="334"/>
    <x v="205"/>
    <n v="123538"/>
    <x v="332"/>
    <x v="1"/>
    <x v="260"/>
    <x v="1"/>
    <s v="USD"/>
    <x v="32"/>
    <n v="1516168800"/>
    <b v="0"/>
    <b v="0"/>
    <s v="music/rock"/>
    <x v="1"/>
    <x v="1"/>
    <x v="32"/>
    <d v="2018-01-17T06:00:00"/>
  </r>
  <r>
    <x v="335"/>
    <x v="334"/>
    <x v="335"/>
    <x v="206"/>
    <n v="198628"/>
    <x v="333"/>
    <x v="1"/>
    <x v="261"/>
    <x v="1"/>
    <s v="USD"/>
    <x v="320"/>
    <n v="1574920800"/>
    <b v="0"/>
    <b v="0"/>
    <s v="music/rock"/>
    <x v="1"/>
    <x v="1"/>
    <x v="320"/>
    <d v="2019-11-28T06:00:00"/>
  </r>
  <r>
    <x v="336"/>
    <x v="335"/>
    <x v="336"/>
    <x v="207"/>
    <n v="68602"/>
    <x v="334"/>
    <x v="0"/>
    <x v="262"/>
    <x v="1"/>
    <s v="USD"/>
    <x v="321"/>
    <n v="1292479200"/>
    <b v="0"/>
    <b v="1"/>
    <s v="music/rock"/>
    <x v="1"/>
    <x v="1"/>
    <x v="321"/>
    <d v="2010-12-16T06:00:00"/>
  </r>
  <r>
    <x v="337"/>
    <x v="336"/>
    <x v="337"/>
    <x v="208"/>
    <n v="116064"/>
    <x v="335"/>
    <x v="1"/>
    <x v="263"/>
    <x v="1"/>
    <s v="USD"/>
    <x v="322"/>
    <n v="1573538400"/>
    <b v="0"/>
    <b v="0"/>
    <s v="theater/plays"/>
    <x v="3"/>
    <x v="3"/>
    <x v="322"/>
    <d v="2019-11-12T06:00:00"/>
  </r>
  <r>
    <x v="338"/>
    <x v="337"/>
    <x v="338"/>
    <x v="209"/>
    <n v="125042"/>
    <x v="336"/>
    <x v="1"/>
    <x v="264"/>
    <x v="1"/>
    <s v="USD"/>
    <x v="323"/>
    <n v="1320382800"/>
    <b v="0"/>
    <b v="0"/>
    <s v="theater/plays"/>
    <x v="3"/>
    <x v="3"/>
    <x v="323"/>
    <d v="2011-11-04T05:00:00"/>
  </r>
  <r>
    <x v="339"/>
    <x v="338"/>
    <x v="339"/>
    <x v="210"/>
    <n v="108974"/>
    <x v="337"/>
    <x v="3"/>
    <x v="265"/>
    <x v="0"/>
    <s v="CAD"/>
    <x v="324"/>
    <n v="1502859600"/>
    <b v="0"/>
    <b v="0"/>
    <s v="theater/plays"/>
    <x v="3"/>
    <x v="3"/>
    <x v="324"/>
    <d v="2017-08-16T05:00:00"/>
  </r>
  <r>
    <x v="340"/>
    <x v="339"/>
    <x v="340"/>
    <x v="211"/>
    <n v="34964"/>
    <x v="338"/>
    <x v="0"/>
    <x v="224"/>
    <x v="1"/>
    <s v="USD"/>
    <x v="325"/>
    <n v="1323756000"/>
    <b v="0"/>
    <b v="0"/>
    <s v="photography/photography books"/>
    <x v="7"/>
    <x v="14"/>
    <x v="325"/>
    <d v="2011-12-13T06:00:00"/>
  </r>
  <r>
    <x v="341"/>
    <x v="340"/>
    <x v="341"/>
    <x v="212"/>
    <n v="96777"/>
    <x v="339"/>
    <x v="0"/>
    <x v="266"/>
    <x v="1"/>
    <s v="USD"/>
    <x v="326"/>
    <n v="1441342800"/>
    <b v="0"/>
    <b v="0"/>
    <s v="music/indie rock"/>
    <x v="1"/>
    <x v="7"/>
    <x v="326"/>
    <d v="2015-09-04T05:00:00"/>
  </r>
  <r>
    <x v="342"/>
    <x v="341"/>
    <x v="342"/>
    <x v="213"/>
    <n v="31864"/>
    <x v="340"/>
    <x v="0"/>
    <x v="267"/>
    <x v="1"/>
    <s v="USD"/>
    <x v="327"/>
    <n v="1375333200"/>
    <b v="0"/>
    <b v="0"/>
    <s v="theater/plays"/>
    <x v="3"/>
    <x v="3"/>
    <x v="327"/>
    <d v="2013-08-01T05:00:00"/>
  </r>
  <r>
    <x v="343"/>
    <x v="342"/>
    <x v="343"/>
    <x v="25"/>
    <n v="4853"/>
    <x v="341"/>
    <x v="0"/>
    <x v="98"/>
    <x v="1"/>
    <s v="USD"/>
    <x v="328"/>
    <n v="1389420000"/>
    <b v="0"/>
    <b v="0"/>
    <s v="theater/plays"/>
    <x v="3"/>
    <x v="3"/>
    <x v="328"/>
    <d v="2014-01-11T06:00:00"/>
  </r>
  <r>
    <x v="344"/>
    <x v="343"/>
    <x v="344"/>
    <x v="214"/>
    <n v="82959"/>
    <x v="342"/>
    <x v="0"/>
    <x v="268"/>
    <x v="1"/>
    <s v="USD"/>
    <x v="329"/>
    <n v="1520056800"/>
    <b v="0"/>
    <b v="0"/>
    <s v="games/video games"/>
    <x v="6"/>
    <x v="11"/>
    <x v="329"/>
    <d v="2018-03-03T06:00:00"/>
  </r>
  <r>
    <x v="345"/>
    <x v="344"/>
    <x v="345"/>
    <x v="215"/>
    <n v="23159"/>
    <x v="343"/>
    <x v="0"/>
    <x v="269"/>
    <x v="4"/>
    <s v="GBP"/>
    <x v="330"/>
    <n v="1436504400"/>
    <b v="0"/>
    <b v="0"/>
    <s v="film &amp; video/drama"/>
    <x v="4"/>
    <x v="6"/>
    <x v="330"/>
    <d v="2015-07-10T05:00:00"/>
  </r>
  <r>
    <x v="346"/>
    <x v="345"/>
    <x v="346"/>
    <x v="48"/>
    <n v="2758"/>
    <x v="344"/>
    <x v="0"/>
    <x v="270"/>
    <x v="1"/>
    <s v="USD"/>
    <x v="331"/>
    <n v="1508302800"/>
    <b v="0"/>
    <b v="1"/>
    <s v="music/indie rock"/>
    <x v="1"/>
    <x v="7"/>
    <x v="331"/>
    <d v="2017-10-18T05:00:00"/>
  </r>
  <r>
    <x v="347"/>
    <x v="346"/>
    <x v="347"/>
    <x v="79"/>
    <n v="12607"/>
    <x v="345"/>
    <x v="1"/>
    <x v="271"/>
    <x v="1"/>
    <s v="USD"/>
    <x v="332"/>
    <n v="1425708000"/>
    <b v="0"/>
    <b v="0"/>
    <s v="technology/web"/>
    <x v="2"/>
    <x v="2"/>
    <x v="332"/>
    <d v="2015-03-07T06:00:00"/>
  </r>
  <r>
    <x v="348"/>
    <x v="347"/>
    <x v="348"/>
    <x v="216"/>
    <n v="142823"/>
    <x v="346"/>
    <x v="0"/>
    <x v="272"/>
    <x v="1"/>
    <s v="USD"/>
    <x v="333"/>
    <n v="1488348000"/>
    <b v="0"/>
    <b v="0"/>
    <s v="food/food trucks"/>
    <x v="0"/>
    <x v="0"/>
    <x v="333"/>
    <d v="2017-03-01T06:00:00"/>
  </r>
  <r>
    <x v="349"/>
    <x v="348"/>
    <x v="349"/>
    <x v="217"/>
    <n v="95958"/>
    <x v="347"/>
    <x v="0"/>
    <x v="273"/>
    <x v="1"/>
    <s v="USD"/>
    <x v="296"/>
    <n v="1502600400"/>
    <b v="0"/>
    <b v="0"/>
    <s v="theater/plays"/>
    <x v="3"/>
    <x v="3"/>
    <x v="296"/>
    <d v="2017-08-13T05:00:00"/>
  </r>
  <r>
    <x v="350"/>
    <x v="349"/>
    <x v="350"/>
    <x v="0"/>
    <n v="5"/>
    <x v="298"/>
    <x v="0"/>
    <x v="49"/>
    <x v="1"/>
    <s v="USD"/>
    <x v="334"/>
    <n v="1433653200"/>
    <b v="0"/>
    <b v="1"/>
    <s v="music/jazz"/>
    <x v="1"/>
    <x v="17"/>
    <x v="334"/>
    <d v="2015-06-07T05:00:00"/>
  </r>
  <r>
    <x v="351"/>
    <x v="350"/>
    <x v="351"/>
    <x v="218"/>
    <n v="94631"/>
    <x v="348"/>
    <x v="1"/>
    <x v="274"/>
    <x v="1"/>
    <s v="USD"/>
    <x v="335"/>
    <n v="1441602000"/>
    <b v="0"/>
    <b v="0"/>
    <s v="music/rock"/>
    <x v="1"/>
    <x v="1"/>
    <x v="335"/>
    <d v="2015-09-07T05:00:00"/>
  </r>
  <r>
    <x v="352"/>
    <x v="351"/>
    <x v="352"/>
    <x v="54"/>
    <n v="977"/>
    <x v="349"/>
    <x v="0"/>
    <x v="254"/>
    <x v="0"/>
    <s v="CAD"/>
    <x v="336"/>
    <n v="1447567200"/>
    <b v="0"/>
    <b v="0"/>
    <s v="theater/plays"/>
    <x v="3"/>
    <x v="3"/>
    <x v="336"/>
    <d v="2015-11-15T06:00:00"/>
  </r>
  <r>
    <x v="353"/>
    <x v="352"/>
    <x v="353"/>
    <x v="219"/>
    <n v="137961"/>
    <x v="350"/>
    <x v="1"/>
    <x v="275"/>
    <x v="1"/>
    <s v="USD"/>
    <x v="337"/>
    <n v="1562389200"/>
    <b v="0"/>
    <b v="0"/>
    <s v="theater/plays"/>
    <x v="3"/>
    <x v="3"/>
    <x v="337"/>
    <d v="2019-07-06T05:00:00"/>
  </r>
  <r>
    <x v="354"/>
    <x v="353"/>
    <x v="354"/>
    <x v="55"/>
    <n v="7548"/>
    <x v="351"/>
    <x v="1"/>
    <x v="175"/>
    <x v="3"/>
    <s v="DKK"/>
    <x v="338"/>
    <n v="1378789200"/>
    <b v="0"/>
    <b v="0"/>
    <s v="film &amp; video/documentary"/>
    <x v="4"/>
    <x v="4"/>
    <x v="338"/>
    <d v="2013-09-10T05:00:00"/>
  </r>
  <r>
    <x v="355"/>
    <x v="354"/>
    <x v="355"/>
    <x v="167"/>
    <n v="2241"/>
    <x v="352"/>
    <x v="2"/>
    <x v="99"/>
    <x v="1"/>
    <s v="USD"/>
    <x v="339"/>
    <n v="1488520800"/>
    <b v="0"/>
    <b v="0"/>
    <s v="technology/wearables"/>
    <x v="2"/>
    <x v="8"/>
    <x v="339"/>
    <d v="2017-03-03T06:00:00"/>
  </r>
  <r>
    <x v="356"/>
    <x v="355"/>
    <x v="356"/>
    <x v="29"/>
    <n v="3431"/>
    <x v="353"/>
    <x v="0"/>
    <x v="174"/>
    <x v="6"/>
    <s v="EUR"/>
    <x v="340"/>
    <n v="1327298400"/>
    <b v="0"/>
    <b v="0"/>
    <s v="theater/plays"/>
    <x v="3"/>
    <x v="3"/>
    <x v="340"/>
    <d v="2012-01-23T06:00:00"/>
  </r>
  <r>
    <x v="357"/>
    <x v="356"/>
    <x v="357"/>
    <x v="173"/>
    <n v="4253"/>
    <x v="354"/>
    <x v="1"/>
    <x v="142"/>
    <x v="1"/>
    <s v="USD"/>
    <x v="341"/>
    <n v="1443416400"/>
    <b v="0"/>
    <b v="0"/>
    <s v="games/video games"/>
    <x v="6"/>
    <x v="11"/>
    <x v="341"/>
    <d v="2015-09-28T05:00:00"/>
  </r>
  <r>
    <x v="358"/>
    <x v="357"/>
    <x v="358"/>
    <x v="62"/>
    <n v="1146"/>
    <x v="355"/>
    <x v="0"/>
    <x v="276"/>
    <x v="0"/>
    <s v="CAD"/>
    <x v="342"/>
    <n v="1534136400"/>
    <b v="1"/>
    <b v="0"/>
    <s v="photography/photography books"/>
    <x v="7"/>
    <x v="14"/>
    <x v="342"/>
    <d v="2018-08-13T05:00:00"/>
  </r>
  <r>
    <x v="359"/>
    <x v="358"/>
    <x v="359"/>
    <x v="220"/>
    <n v="11948"/>
    <x v="356"/>
    <x v="1"/>
    <x v="277"/>
    <x v="1"/>
    <s v="USD"/>
    <x v="343"/>
    <n v="1315026000"/>
    <b v="0"/>
    <b v="0"/>
    <s v="film &amp; video/animation"/>
    <x v="4"/>
    <x v="10"/>
    <x v="343"/>
    <d v="2011-09-03T05:00:00"/>
  </r>
  <r>
    <x v="360"/>
    <x v="359"/>
    <x v="360"/>
    <x v="221"/>
    <n v="135132"/>
    <x v="357"/>
    <x v="1"/>
    <x v="278"/>
    <x v="4"/>
    <s v="GBP"/>
    <x v="344"/>
    <n v="1295071200"/>
    <b v="0"/>
    <b v="1"/>
    <s v="theater/plays"/>
    <x v="3"/>
    <x v="3"/>
    <x v="344"/>
    <d v="2011-01-15T06:00:00"/>
  </r>
  <r>
    <x v="361"/>
    <x v="360"/>
    <x v="361"/>
    <x v="20"/>
    <n v="9546"/>
    <x v="358"/>
    <x v="1"/>
    <x v="39"/>
    <x v="1"/>
    <s v="USD"/>
    <x v="345"/>
    <n v="1509426000"/>
    <b v="0"/>
    <b v="0"/>
    <s v="theater/plays"/>
    <x v="3"/>
    <x v="3"/>
    <x v="345"/>
    <d v="2017-10-31T05:00:00"/>
  </r>
  <r>
    <x v="362"/>
    <x v="361"/>
    <x v="362"/>
    <x v="41"/>
    <n v="13755"/>
    <x v="359"/>
    <x v="1"/>
    <x v="271"/>
    <x v="1"/>
    <s v="USD"/>
    <x v="65"/>
    <n v="1299391200"/>
    <b v="0"/>
    <b v="0"/>
    <s v="music/rock"/>
    <x v="1"/>
    <x v="1"/>
    <x v="65"/>
    <d v="2011-03-06T06:00:00"/>
  </r>
  <r>
    <x v="363"/>
    <x v="362"/>
    <x v="363"/>
    <x v="5"/>
    <n v="8330"/>
    <x v="360"/>
    <x v="1"/>
    <x v="279"/>
    <x v="1"/>
    <s v="USD"/>
    <x v="346"/>
    <n v="1325052000"/>
    <b v="0"/>
    <b v="0"/>
    <s v="music/rock"/>
    <x v="1"/>
    <x v="1"/>
    <x v="346"/>
    <d v="2011-12-28T06:00:00"/>
  </r>
  <r>
    <x v="364"/>
    <x v="363"/>
    <x v="364"/>
    <x v="79"/>
    <n v="14547"/>
    <x v="361"/>
    <x v="1"/>
    <x v="129"/>
    <x v="1"/>
    <s v="USD"/>
    <x v="347"/>
    <n v="1522818000"/>
    <b v="0"/>
    <b v="0"/>
    <s v="music/indie rock"/>
    <x v="1"/>
    <x v="7"/>
    <x v="347"/>
    <d v="2018-04-04T05:00:00"/>
  </r>
  <r>
    <x v="365"/>
    <x v="364"/>
    <x v="365"/>
    <x v="39"/>
    <n v="11735"/>
    <x v="362"/>
    <x v="1"/>
    <x v="192"/>
    <x v="2"/>
    <s v="AUD"/>
    <x v="348"/>
    <n v="1485324000"/>
    <b v="0"/>
    <b v="0"/>
    <s v="theater/plays"/>
    <x v="3"/>
    <x v="3"/>
    <x v="348"/>
    <d v="2017-01-25T06:00:00"/>
  </r>
  <r>
    <x v="366"/>
    <x v="365"/>
    <x v="366"/>
    <x v="37"/>
    <n v="10658"/>
    <x v="363"/>
    <x v="1"/>
    <x v="196"/>
    <x v="1"/>
    <s v="USD"/>
    <x v="349"/>
    <n v="1294120800"/>
    <b v="0"/>
    <b v="1"/>
    <s v="theater/plays"/>
    <x v="3"/>
    <x v="3"/>
    <x v="349"/>
    <d v="2011-01-04T06:00:00"/>
  </r>
  <r>
    <x v="367"/>
    <x v="366"/>
    <x v="367"/>
    <x v="34"/>
    <n v="1870"/>
    <x v="364"/>
    <x v="0"/>
    <x v="51"/>
    <x v="1"/>
    <s v="USD"/>
    <x v="350"/>
    <n v="1415685600"/>
    <b v="0"/>
    <b v="1"/>
    <s v="theater/plays"/>
    <x v="3"/>
    <x v="3"/>
    <x v="350"/>
    <d v="2014-11-11T06:00:00"/>
  </r>
  <r>
    <x v="368"/>
    <x v="367"/>
    <x v="368"/>
    <x v="5"/>
    <n v="14394"/>
    <x v="365"/>
    <x v="1"/>
    <x v="280"/>
    <x v="4"/>
    <s v="GBP"/>
    <x v="351"/>
    <n v="1288933200"/>
    <b v="0"/>
    <b v="1"/>
    <s v="film &amp; video/documentary"/>
    <x v="4"/>
    <x v="4"/>
    <x v="351"/>
    <d v="2010-11-05T05:00:00"/>
  </r>
  <r>
    <x v="369"/>
    <x v="368"/>
    <x v="369"/>
    <x v="91"/>
    <n v="14743"/>
    <x v="366"/>
    <x v="1"/>
    <x v="110"/>
    <x v="1"/>
    <s v="USD"/>
    <x v="352"/>
    <n v="1363237200"/>
    <b v="0"/>
    <b v="1"/>
    <s v="film &amp; video/television"/>
    <x v="4"/>
    <x v="19"/>
    <x v="352"/>
    <d v="2013-03-14T05:00:00"/>
  </r>
  <r>
    <x v="370"/>
    <x v="369"/>
    <x v="370"/>
    <x v="222"/>
    <n v="178965"/>
    <x v="367"/>
    <x v="1"/>
    <x v="281"/>
    <x v="1"/>
    <s v="USD"/>
    <x v="353"/>
    <n v="1555822800"/>
    <b v="0"/>
    <b v="0"/>
    <s v="theater/plays"/>
    <x v="3"/>
    <x v="3"/>
    <x v="353"/>
    <d v="2019-04-21T05:00:00"/>
  </r>
  <r>
    <x v="371"/>
    <x v="370"/>
    <x v="371"/>
    <x v="223"/>
    <n v="128410"/>
    <x v="368"/>
    <x v="0"/>
    <x v="282"/>
    <x v="1"/>
    <s v="USD"/>
    <x v="354"/>
    <n v="1427778000"/>
    <b v="0"/>
    <b v="0"/>
    <s v="theater/plays"/>
    <x v="3"/>
    <x v="3"/>
    <x v="354"/>
    <d v="2015-03-31T05:00:00"/>
  </r>
  <r>
    <x v="372"/>
    <x v="371"/>
    <x v="372"/>
    <x v="79"/>
    <n v="14324"/>
    <x v="369"/>
    <x v="1"/>
    <x v="283"/>
    <x v="1"/>
    <s v="USD"/>
    <x v="355"/>
    <n v="1422424800"/>
    <b v="0"/>
    <b v="1"/>
    <s v="film &amp; video/documentary"/>
    <x v="4"/>
    <x v="4"/>
    <x v="355"/>
    <d v="2015-01-28T06:00:00"/>
  </r>
  <r>
    <x v="373"/>
    <x v="372"/>
    <x v="373"/>
    <x v="224"/>
    <n v="164291"/>
    <x v="370"/>
    <x v="1"/>
    <x v="284"/>
    <x v="1"/>
    <s v="USD"/>
    <x v="356"/>
    <n v="1503637200"/>
    <b v="0"/>
    <b v="0"/>
    <s v="theater/plays"/>
    <x v="3"/>
    <x v="3"/>
    <x v="356"/>
    <d v="2017-08-25T05:00:00"/>
  </r>
  <r>
    <x v="374"/>
    <x v="373"/>
    <x v="374"/>
    <x v="225"/>
    <n v="22073"/>
    <x v="371"/>
    <x v="0"/>
    <x v="165"/>
    <x v="1"/>
    <s v="USD"/>
    <x v="357"/>
    <n v="1547618400"/>
    <b v="0"/>
    <b v="1"/>
    <s v="film &amp; video/documentary"/>
    <x v="4"/>
    <x v="4"/>
    <x v="357"/>
    <d v="2019-01-16T06:00:00"/>
  </r>
  <r>
    <x v="375"/>
    <x v="374"/>
    <x v="375"/>
    <x v="50"/>
    <n v="1479"/>
    <x v="372"/>
    <x v="0"/>
    <x v="270"/>
    <x v="1"/>
    <s v="USD"/>
    <x v="358"/>
    <n v="1449900000"/>
    <b v="0"/>
    <b v="0"/>
    <s v="music/indie rock"/>
    <x v="1"/>
    <x v="7"/>
    <x v="358"/>
    <d v="2015-12-12T06:00:00"/>
  </r>
  <r>
    <x v="376"/>
    <x v="375"/>
    <x v="376"/>
    <x v="74"/>
    <n v="12275"/>
    <x v="373"/>
    <x v="1"/>
    <x v="54"/>
    <x v="1"/>
    <s v="USD"/>
    <x v="359"/>
    <n v="1405141200"/>
    <b v="0"/>
    <b v="0"/>
    <s v="music/rock"/>
    <x v="1"/>
    <x v="1"/>
    <x v="359"/>
    <d v="2014-07-12T05:00:00"/>
  </r>
  <r>
    <x v="377"/>
    <x v="376"/>
    <x v="377"/>
    <x v="226"/>
    <n v="5098"/>
    <x v="374"/>
    <x v="0"/>
    <x v="78"/>
    <x v="1"/>
    <s v="USD"/>
    <x v="12"/>
    <n v="1572933600"/>
    <b v="0"/>
    <b v="0"/>
    <s v="theater/plays"/>
    <x v="3"/>
    <x v="3"/>
    <x v="12"/>
    <d v="2019-11-05T06:00:00"/>
  </r>
  <r>
    <x v="378"/>
    <x v="377"/>
    <x v="378"/>
    <x v="227"/>
    <n v="24882"/>
    <x v="375"/>
    <x v="0"/>
    <x v="285"/>
    <x v="1"/>
    <s v="USD"/>
    <x v="360"/>
    <n v="1530162000"/>
    <b v="0"/>
    <b v="0"/>
    <s v="film &amp; video/documentary"/>
    <x v="4"/>
    <x v="4"/>
    <x v="360"/>
    <d v="2018-06-28T05:00:00"/>
  </r>
  <r>
    <x v="379"/>
    <x v="378"/>
    <x v="379"/>
    <x v="44"/>
    <n v="2912"/>
    <x v="376"/>
    <x v="0"/>
    <x v="9"/>
    <x v="4"/>
    <s v="GBP"/>
    <x v="361"/>
    <n v="1320904800"/>
    <b v="0"/>
    <b v="0"/>
    <s v="theater/plays"/>
    <x v="3"/>
    <x v="3"/>
    <x v="361"/>
    <d v="2011-11-10T06:00:00"/>
  </r>
  <r>
    <x v="380"/>
    <x v="379"/>
    <x v="380"/>
    <x v="186"/>
    <n v="4008"/>
    <x v="377"/>
    <x v="1"/>
    <x v="286"/>
    <x v="1"/>
    <s v="USD"/>
    <x v="362"/>
    <n v="1372395600"/>
    <b v="0"/>
    <b v="0"/>
    <s v="theater/plays"/>
    <x v="3"/>
    <x v="3"/>
    <x v="362"/>
    <d v="2013-06-28T05:00:00"/>
  </r>
  <r>
    <x v="381"/>
    <x v="380"/>
    <x v="381"/>
    <x v="98"/>
    <n v="9749"/>
    <x v="378"/>
    <x v="1"/>
    <x v="287"/>
    <x v="1"/>
    <s v="USD"/>
    <x v="363"/>
    <n v="1437714000"/>
    <b v="0"/>
    <b v="0"/>
    <s v="theater/plays"/>
    <x v="3"/>
    <x v="3"/>
    <x v="363"/>
    <d v="2015-07-24T05:00:00"/>
  </r>
  <r>
    <x v="382"/>
    <x v="381"/>
    <x v="382"/>
    <x v="14"/>
    <n v="5803"/>
    <x v="379"/>
    <x v="0"/>
    <x v="109"/>
    <x v="1"/>
    <s v="USD"/>
    <x v="364"/>
    <n v="1509771600"/>
    <b v="0"/>
    <b v="0"/>
    <s v="photography/photography books"/>
    <x v="7"/>
    <x v="14"/>
    <x v="364"/>
    <d v="2017-11-04T05:00:00"/>
  </r>
  <r>
    <x v="383"/>
    <x v="382"/>
    <x v="383"/>
    <x v="9"/>
    <n v="14199"/>
    <x v="380"/>
    <x v="1"/>
    <x v="288"/>
    <x v="1"/>
    <s v="USD"/>
    <x v="210"/>
    <n v="1550556000"/>
    <b v="0"/>
    <b v="1"/>
    <s v="food/food trucks"/>
    <x v="0"/>
    <x v="0"/>
    <x v="210"/>
    <d v="2019-02-19T06:00:00"/>
  </r>
  <r>
    <x v="384"/>
    <x v="383"/>
    <x v="384"/>
    <x v="228"/>
    <n v="196779"/>
    <x v="381"/>
    <x v="1"/>
    <x v="289"/>
    <x v="1"/>
    <s v="USD"/>
    <x v="365"/>
    <n v="1489039200"/>
    <b v="1"/>
    <b v="1"/>
    <s v="film &amp; video/documentary"/>
    <x v="4"/>
    <x v="4"/>
    <x v="365"/>
    <d v="2017-03-09T06:00:00"/>
  </r>
  <r>
    <x v="385"/>
    <x v="384"/>
    <x v="385"/>
    <x v="229"/>
    <n v="56859"/>
    <x v="382"/>
    <x v="1"/>
    <x v="290"/>
    <x v="1"/>
    <s v="USD"/>
    <x v="366"/>
    <n v="1556600400"/>
    <b v="0"/>
    <b v="0"/>
    <s v="publishing/nonfiction"/>
    <x v="5"/>
    <x v="9"/>
    <x v="366"/>
    <d v="2019-04-30T05:00:00"/>
  </r>
  <r>
    <x v="386"/>
    <x v="385"/>
    <x v="386"/>
    <x v="230"/>
    <n v="103554"/>
    <x v="383"/>
    <x v="0"/>
    <x v="291"/>
    <x v="1"/>
    <s v="USD"/>
    <x v="367"/>
    <n v="1278565200"/>
    <b v="0"/>
    <b v="0"/>
    <s v="theater/plays"/>
    <x v="3"/>
    <x v="3"/>
    <x v="367"/>
    <d v="2010-07-08T05:00:00"/>
  </r>
  <r>
    <x v="387"/>
    <x v="386"/>
    <x v="387"/>
    <x v="231"/>
    <n v="42795"/>
    <x v="384"/>
    <x v="0"/>
    <x v="292"/>
    <x v="1"/>
    <s v="USD"/>
    <x v="368"/>
    <n v="1339909200"/>
    <b v="0"/>
    <b v="0"/>
    <s v="technology/wearables"/>
    <x v="2"/>
    <x v="8"/>
    <x v="368"/>
    <d v="2012-06-17T05:00:00"/>
  </r>
  <r>
    <x v="388"/>
    <x v="387"/>
    <x v="388"/>
    <x v="232"/>
    <n v="12938"/>
    <x v="385"/>
    <x v="3"/>
    <x v="293"/>
    <x v="5"/>
    <s v="CHF"/>
    <x v="369"/>
    <n v="1325829600"/>
    <b v="0"/>
    <b v="0"/>
    <s v="music/indie rock"/>
    <x v="1"/>
    <x v="7"/>
    <x v="369"/>
    <d v="2012-01-06T06:00:00"/>
  </r>
  <r>
    <x v="389"/>
    <x v="388"/>
    <x v="389"/>
    <x v="233"/>
    <n v="101352"/>
    <x v="386"/>
    <x v="1"/>
    <x v="294"/>
    <x v="1"/>
    <s v="USD"/>
    <x v="370"/>
    <n v="1290578400"/>
    <b v="0"/>
    <b v="0"/>
    <s v="theater/plays"/>
    <x v="3"/>
    <x v="3"/>
    <x v="370"/>
    <d v="2010-11-24T06:00:00"/>
  </r>
  <r>
    <x v="390"/>
    <x v="389"/>
    <x v="390"/>
    <x v="166"/>
    <n v="4477"/>
    <x v="387"/>
    <x v="1"/>
    <x v="126"/>
    <x v="1"/>
    <s v="USD"/>
    <x v="371"/>
    <n v="1380344400"/>
    <b v="0"/>
    <b v="0"/>
    <s v="photography/photography books"/>
    <x v="7"/>
    <x v="14"/>
    <x v="371"/>
    <d v="2013-09-28T05:00:00"/>
  </r>
  <r>
    <x v="391"/>
    <x v="390"/>
    <x v="391"/>
    <x v="234"/>
    <n v="4393"/>
    <x v="388"/>
    <x v="0"/>
    <x v="295"/>
    <x v="1"/>
    <s v="USD"/>
    <x v="287"/>
    <n v="1389852000"/>
    <b v="0"/>
    <b v="0"/>
    <s v="publishing/nonfiction"/>
    <x v="5"/>
    <x v="9"/>
    <x v="287"/>
    <d v="2014-01-16T06:00:00"/>
  </r>
  <r>
    <x v="392"/>
    <x v="391"/>
    <x v="392"/>
    <x v="235"/>
    <n v="67546"/>
    <x v="389"/>
    <x v="0"/>
    <x v="296"/>
    <x v="1"/>
    <s v="USD"/>
    <x v="372"/>
    <n v="1294466400"/>
    <b v="0"/>
    <b v="0"/>
    <s v="technology/wearables"/>
    <x v="2"/>
    <x v="8"/>
    <x v="372"/>
    <d v="2011-01-08T06:00:00"/>
  </r>
  <r>
    <x v="393"/>
    <x v="392"/>
    <x v="393"/>
    <x v="236"/>
    <n v="143788"/>
    <x v="390"/>
    <x v="1"/>
    <x v="297"/>
    <x v="0"/>
    <s v="CAD"/>
    <x v="373"/>
    <n v="1500354000"/>
    <b v="0"/>
    <b v="0"/>
    <s v="music/jazz"/>
    <x v="1"/>
    <x v="17"/>
    <x v="373"/>
    <d v="2017-07-18T05:00:00"/>
  </r>
  <r>
    <x v="394"/>
    <x v="393"/>
    <x v="394"/>
    <x v="126"/>
    <n v="3755"/>
    <x v="391"/>
    <x v="1"/>
    <x v="298"/>
    <x v="1"/>
    <s v="USD"/>
    <x v="374"/>
    <n v="1375938000"/>
    <b v="0"/>
    <b v="1"/>
    <s v="film &amp; video/documentary"/>
    <x v="4"/>
    <x v="4"/>
    <x v="374"/>
    <d v="2013-08-08T05:00:00"/>
  </r>
  <r>
    <x v="395"/>
    <x v="122"/>
    <x v="395"/>
    <x v="143"/>
    <n v="9238"/>
    <x v="392"/>
    <x v="1"/>
    <x v="10"/>
    <x v="1"/>
    <s v="USD"/>
    <x v="375"/>
    <n v="1323410400"/>
    <b v="1"/>
    <b v="0"/>
    <s v="theater/plays"/>
    <x v="3"/>
    <x v="3"/>
    <x v="375"/>
    <d v="2011-12-09T06:00:00"/>
  </r>
  <r>
    <x v="396"/>
    <x v="394"/>
    <x v="396"/>
    <x v="237"/>
    <n v="77012"/>
    <x v="393"/>
    <x v="1"/>
    <x v="299"/>
    <x v="2"/>
    <s v="AUD"/>
    <x v="376"/>
    <n v="1539406800"/>
    <b v="0"/>
    <b v="0"/>
    <s v="film &amp; video/drama"/>
    <x v="4"/>
    <x v="6"/>
    <x v="376"/>
    <d v="2018-10-13T05:00:00"/>
  </r>
  <r>
    <x v="397"/>
    <x v="395"/>
    <x v="397"/>
    <x v="32"/>
    <n v="14083"/>
    <x v="394"/>
    <x v="1"/>
    <x v="211"/>
    <x v="1"/>
    <s v="USD"/>
    <x v="377"/>
    <n v="1369803600"/>
    <b v="0"/>
    <b v="0"/>
    <s v="music/rock"/>
    <x v="1"/>
    <x v="1"/>
    <x v="377"/>
    <d v="2013-05-29T05:00:00"/>
  </r>
  <r>
    <x v="398"/>
    <x v="396"/>
    <x v="398"/>
    <x v="12"/>
    <n v="12202"/>
    <x v="395"/>
    <x v="1"/>
    <x v="300"/>
    <x v="6"/>
    <s v="EUR"/>
    <x v="378"/>
    <n v="1525928400"/>
    <b v="0"/>
    <b v="1"/>
    <s v="film &amp; video/animation"/>
    <x v="4"/>
    <x v="10"/>
    <x v="378"/>
    <d v="2018-05-10T05:00:00"/>
  </r>
  <r>
    <x v="399"/>
    <x v="397"/>
    <x v="399"/>
    <x v="238"/>
    <n v="62127"/>
    <x v="396"/>
    <x v="0"/>
    <x v="301"/>
    <x v="1"/>
    <s v="USD"/>
    <x v="379"/>
    <n v="1297231200"/>
    <b v="0"/>
    <b v="0"/>
    <s v="music/indie rock"/>
    <x v="1"/>
    <x v="7"/>
    <x v="379"/>
    <d v="2011-02-09T06:00:00"/>
  </r>
  <r>
    <x v="400"/>
    <x v="398"/>
    <x v="400"/>
    <x v="0"/>
    <n v="2"/>
    <x v="50"/>
    <x v="0"/>
    <x v="49"/>
    <x v="1"/>
    <s v="USD"/>
    <x v="380"/>
    <n v="1378530000"/>
    <b v="0"/>
    <b v="1"/>
    <s v="photography/photography books"/>
    <x v="7"/>
    <x v="14"/>
    <x v="380"/>
    <d v="2013-09-07T05:00:00"/>
  </r>
  <r>
    <x v="401"/>
    <x v="399"/>
    <x v="401"/>
    <x v="79"/>
    <n v="13772"/>
    <x v="397"/>
    <x v="1"/>
    <x v="302"/>
    <x v="1"/>
    <s v="USD"/>
    <x v="381"/>
    <n v="1572152400"/>
    <b v="0"/>
    <b v="0"/>
    <s v="theater/plays"/>
    <x v="3"/>
    <x v="3"/>
    <x v="381"/>
    <d v="2019-10-27T05:00:00"/>
  </r>
  <r>
    <x v="402"/>
    <x v="400"/>
    <x v="402"/>
    <x v="190"/>
    <n v="2946"/>
    <x v="398"/>
    <x v="0"/>
    <x v="174"/>
    <x v="1"/>
    <s v="USD"/>
    <x v="382"/>
    <n v="1329890400"/>
    <b v="0"/>
    <b v="1"/>
    <s v="film &amp; video/shorts"/>
    <x v="4"/>
    <x v="12"/>
    <x v="382"/>
    <d v="2012-02-22T06:00:00"/>
  </r>
  <r>
    <x v="403"/>
    <x v="401"/>
    <x v="403"/>
    <x v="239"/>
    <n v="168820"/>
    <x v="399"/>
    <x v="0"/>
    <x v="303"/>
    <x v="0"/>
    <s v="CAD"/>
    <x v="125"/>
    <n v="1276750800"/>
    <b v="0"/>
    <b v="1"/>
    <s v="theater/plays"/>
    <x v="3"/>
    <x v="3"/>
    <x v="125"/>
    <d v="2010-06-17T05:00:00"/>
  </r>
  <r>
    <x v="404"/>
    <x v="402"/>
    <x v="404"/>
    <x v="240"/>
    <n v="154321"/>
    <x v="400"/>
    <x v="1"/>
    <x v="304"/>
    <x v="1"/>
    <s v="USD"/>
    <x v="383"/>
    <n v="1510898400"/>
    <b v="0"/>
    <b v="0"/>
    <s v="theater/plays"/>
    <x v="3"/>
    <x v="3"/>
    <x v="383"/>
    <d v="2017-11-17T06:00:00"/>
  </r>
  <r>
    <x v="405"/>
    <x v="403"/>
    <x v="405"/>
    <x v="241"/>
    <n v="26527"/>
    <x v="401"/>
    <x v="0"/>
    <x v="305"/>
    <x v="1"/>
    <s v="USD"/>
    <x v="384"/>
    <n v="1532408400"/>
    <b v="0"/>
    <b v="0"/>
    <s v="theater/plays"/>
    <x v="3"/>
    <x v="3"/>
    <x v="384"/>
    <d v="2018-07-24T05:00:00"/>
  </r>
  <r>
    <x v="406"/>
    <x v="404"/>
    <x v="406"/>
    <x v="242"/>
    <n v="71583"/>
    <x v="402"/>
    <x v="1"/>
    <x v="306"/>
    <x v="1"/>
    <s v="USD"/>
    <x v="385"/>
    <n v="1360562400"/>
    <b v="1"/>
    <b v="0"/>
    <s v="film &amp; video/documentary"/>
    <x v="4"/>
    <x v="4"/>
    <x v="385"/>
    <d v="2013-02-11T06:00:00"/>
  </r>
  <r>
    <x v="407"/>
    <x v="405"/>
    <x v="407"/>
    <x v="74"/>
    <n v="12100"/>
    <x v="403"/>
    <x v="1"/>
    <x v="307"/>
    <x v="3"/>
    <s v="DKK"/>
    <x v="386"/>
    <n v="1571547600"/>
    <b v="0"/>
    <b v="0"/>
    <s v="theater/plays"/>
    <x v="3"/>
    <x v="3"/>
    <x v="386"/>
    <d v="2019-10-20T05:00:00"/>
  </r>
  <r>
    <x v="408"/>
    <x v="406"/>
    <x v="408"/>
    <x v="243"/>
    <n v="12129"/>
    <x v="404"/>
    <x v="1"/>
    <x v="110"/>
    <x v="0"/>
    <s v="CAD"/>
    <x v="387"/>
    <n v="1468126800"/>
    <b v="0"/>
    <b v="0"/>
    <s v="film &amp; video/documentary"/>
    <x v="4"/>
    <x v="4"/>
    <x v="387"/>
    <d v="2016-07-10T05:00:00"/>
  </r>
  <r>
    <x v="409"/>
    <x v="97"/>
    <x v="409"/>
    <x v="244"/>
    <n v="62804"/>
    <x v="405"/>
    <x v="0"/>
    <x v="308"/>
    <x v="1"/>
    <s v="USD"/>
    <x v="388"/>
    <n v="1492837200"/>
    <b v="0"/>
    <b v="0"/>
    <s v="music/rock"/>
    <x v="1"/>
    <x v="1"/>
    <x v="388"/>
    <d v="2017-04-22T05:00:00"/>
  </r>
  <r>
    <x v="410"/>
    <x v="407"/>
    <x v="410"/>
    <x v="184"/>
    <n v="55536"/>
    <x v="406"/>
    <x v="2"/>
    <x v="309"/>
    <x v="1"/>
    <s v="USD"/>
    <x v="277"/>
    <n v="1430197200"/>
    <b v="0"/>
    <b v="0"/>
    <s v="games/mobile games"/>
    <x v="6"/>
    <x v="20"/>
    <x v="277"/>
    <d v="2015-04-28T05:00:00"/>
  </r>
  <r>
    <x v="411"/>
    <x v="408"/>
    <x v="411"/>
    <x v="75"/>
    <n v="8161"/>
    <x v="407"/>
    <x v="1"/>
    <x v="172"/>
    <x v="1"/>
    <s v="USD"/>
    <x v="389"/>
    <n v="1496206800"/>
    <b v="0"/>
    <b v="0"/>
    <s v="theater/plays"/>
    <x v="3"/>
    <x v="3"/>
    <x v="389"/>
    <d v="2017-05-31T05:00:00"/>
  </r>
  <r>
    <x v="412"/>
    <x v="409"/>
    <x v="412"/>
    <x v="118"/>
    <n v="14046"/>
    <x v="408"/>
    <x v="1"/>
    <x v="38"/>
    <x v="1"/>
    <s v="USD"/>
    <x v="390"/>
    <n v="1389592800"/>
    <b v="0"/>
    <b v="0"/>
    <s v="publishing/fiction"/>
    <x v="5"/>
    <x v="13"/>
    <x v="390"/>
    <d v="2014-01-13T06:00:00"/>
  </r>
  <r>
    <x v="413"/>
    <x v="410"/>
    <x v="413"/>
    <x v="245"/>
    <n v="117628"/>
    <x v="409"/>
    <x v="2"/>
    <x v="310"/>
    <x v="1"/>
    <s v="USD"/>
    <x v="391"/>
    <n v="1545631200"/>
    <b v="0"/>
    <b v="0"/>
    <s v="film &amp; video/animation"/>
    <x v="4"/>
    <x v="10"/>
    <x v="391"/>
    <d v="2018-12-24T06:00:00"/>
  </r>
  <r>
    <x v="414"/>
    <x v="411"/>
    <x v="414"/>
    <x v="246"/>
    <n v="159405"/>
    <x v="410"/>
    <x v="0"/>
    <x v="311"/>
    <x v="1"/>
    <s v="USD"/>
    <x v="392"/>
    <n v="1272430800"/>
    <b v="0"/>
    <b v="1"/>
    <s v="food/food trucks"/>
    <x v="0"/>
    <x v="0"/>
    <x v="392"/>
    <d v="2010-04-28T05:00:00"/>
  </r>
  <r>
    <x v="415"/>
    <x v="412"/>
    <x v="415"/>
    <x v="247"/>
    <n v="12552"/>
    <x v="411"/>
    <x v="0"/>
    <x v="312"/>
    <x v="1"/>
    <s v="USD"/>
    <x v="393"/>
    <n v="1327903200"/>
    <b v="0"/>
    <b v="0"/>
    <s v="theater/plays"/>
    <x v="3"/>
    <x v="3"/>
    <x v="393"/>
    <d v="2012-01-30T06:00:00"/>
  </r>
  <r>
    <x v="416"/>
    <x v="413"/>
    <x v="416"/>
    <x v="248"/>
    <n v="59007"/>
    <x v="412"/>
    <x v="0"/>
    <x v="313"/>
    <x v="1"/>
    <s v="USD"/>
    <x v="394"/>
    <n v="1296021600"/>
    <b v="0"/>
    <b v="1"/>
    <s v="film &amp; video/documentary"/>
    <x v="4"/>
    <x v="4"/>
    <x v="394"/>
    <d v="2011-01-26T06:00:00"/>
  </r>
  <r>
    <x v="417"/>
    <x v="414"/>
    <x v="417"/>
    <x v="12"/>
    <n v="943"/>
    <x v="413"/>
    <x v="0"/>
    <x v="27"/>
    <x v="1"/>
    <s v="USD"/>
    <x v="395"/>
    <n v="1543298400"/>
    <b v="0"/>
    <b v="0"/>
    <s v="theater/plays"/>
    <x v="3"/>
    <x v="3"/>
    <x v="395"/>
    <d v="2018-11-27T06:00:00"/>
  </r>
  <r>
    <x v="418"/>
    <x v="32"/>
    <x v="418"/>
    <x v="249"/>
    <n v="93963"/>
    <x v="414"/>
    <x v="0"/>
    <x v="314"/>
    <x v="0"/>
    <s v="CAD"/>
    <x v="396"/>
    <n v="1336366800"/>
    <b v="0"/>
    <b v="0"/>
    <s v="film &amp; video/documentary"/>
    <x v="4"/>
    <x v="4"/>
    <x v="396"/>
    <d v="2012-05-07T05:00:00"/>
  </r>
  <r>
    <x v="419"/>
    <x v="415"/>
    <x v="419"/>
    <x v="250"/>
    <n v="140469"/>
    <x v="415"/>
    <x v="1"/>
    <x v="315"/>
    <x v="1"/>
    <s v="USD"/>
    <x v="397"/>
    <n v="1325052000"/>
    <b v="0"/>
    <b v="0"/>
    <s v="technology/web"/>
    <x v="2"/>
    <x v="2"/>
    <x v="397"/>
    <d v="2011-12-28T06:00:00"/>
  </r>
  <r>
    <x v="420"/>
    <x v="416"/>
    <x v="420"/>
    <x v="92"/>
    <n v="6423"/>
    <x v="416"/>
    <x v="1"/>
    <x v="115"/>
    <x v="1"/>
    <s v="USD"/>
    <x v="398"/>
    <n v="1499576400"/>
    <b v="0"/>
    <b v="0"/>
    <s v="theater/plays"/>
    <x v="3"/>
    <x v="3"/>
    <x v="398"/>
    <d v="2017-07-09T05:00:00"/>
  </r>
  <r>
    <x v="421"/>
    <x v="417"/>
    <x v="421"/>
    <x v="151"/>
    <n v="6015"/>
    <x v="417"/>
    <x v="0"/>
    <x v="316"/>
    <x v="1"/>
    <s v="USD"/>
    <x v="399"/>
    <n v="1501304400"/>
    <b v="0"/>
    <b v="1"/>
    <s v="technology/wearables"/>
    <x v="2"/>
    <x v="8"/>
    <x v="399"/>
    <d v="2017-07-29T05:00:00"/>
  </r>
  <r>
    <x v="422"/>
    <x v="418"/>
    <x v="422"/>
    <x v="251"/>
    <n v="11075"/>
    <x v="418"/>
    <x v="1"/>
    <x v="317"/>
    <x v="1"/>
    <s v="USD"/>
    <x v="400"/>
    <n v="1273208400"/>
    <b v="0"/>
    <b v="1"/>
    <s v="theater/plays"/>
    <x v="3"/>
    <x v="3"/>
    <x v="400"/>
    <d v="2010-05-07T05:00:00"/>
  </r>
  <r>
    <x v="423"/>
    <x v="419"/>
    <x v="423"/>
    <x v="252"/>
    <n v="15723"/>
    <x v="419"/>
    <x v="0"/>
    <x v="318"/>
    <x v="1"/>
    <s v="USD"/>
    <x v="116"/>
    <n v="1316840400"/>
    <b v="0"/>
    <b v="1"/>
    <s v="food/food trucks"/>
    <x v="0"/>
    <x v="0"/>
    <x v="116"/>
    <d v="2011-09-24T05:00:00"/>
  </r>
  <r>
    <x v="424"/>
    <x v="420"/>
    <x v="424"/>
    <x v="135"/>
    <n v="2064"/>
    <x v="420"/>
    <x v="0"/>
    <x v="100"/>
    <x v="1"/>
    <s v="USD"/>
    <x v="401"/>
    <n v="1524546000"/>
    <b v="0"/>
    <b v="0"/>
    <s v="music/indie rock"/>
    <x v="1"/>
    <x v="7"/>
    <x v="401"/>
    <d v="2018-04-24T05:00:00"/>
  </r>
  <r>
    <x v="425"/>
    <x v="421"/>
    <x v="425"/>
    <x v="50"/>
    <n v="7767"/>
    <x v="421"/>
    <x v="1"/>
    <x v="45"/>
    <x v="1"/>
    <s v="USD"/>
    <x v="402"/>
    <n v="1438578000"/>
    <b v="0"/>
    <b v="0"/>
    <s v="photography/photography books"/>
    <x v="7"/>
    <x v="14"/>
    <x v="402"/>
    <d v="2015-08-03T05:00:00"/>
  </r>
  <r>
    <x v="426"/>
    <x v="422"/>
    <x v="426"/>
    <x v="37"/>
    <n v="10313"/>
    <x v="422"/>
    <x v="1"/>
    <x v="319"/>
    <x v="1"/>
    <s v="USD"/>
    <x v="403"/>
    <n v="1362549600"/>
    <b v="0"/>
    <b v="0"/>
    <s v="theater/plays"/>
    <x v="3"/>
    <x v="3"/>
    <x v="403"/>
    <d v="2013-03-06T06:00:00"/>
  </r>
  <r>
    <x v="427"/>
    <x v="423"/>
    <x v="427"/>
    <x v="253"/>
    <n v="197018"/>
    <x v="423"/>
    <x v="1"/>
    <x v="320"/>
    <x v="1"/>
    <s v="USD"/>
    <x v="404"/>
    <n v="1413349200"/>
    <b v="0"/>
    <b v="1"/>
    <s v="theater/plays"/>
    <x v="3"/>
    <x v="3"/>
    <x v="404"/>
    <d v="2014-10-15T05:00:00"/>
  </r>
  <r>
    <x v="428"/>
    <x v="424"/>
    <x v="428"/>
    <x v="254"/>
    <n v="47037"/>
    <x v="424"/>
    <x v="0"/>
    <x v="321"/>
    <x v="1"/>
    <s v="USD"/>
    <x v="405"/>
    <n v="1298008800"/>
    <b v="0"/>
    <b v="0"/>
    <s v="film &amp; video/animation"/>
    <x v="4"/>
    <x v="10"/>
    <x v="405"/>
    <d v="2011-02-18T06:00:00"/>
  </r>
  <r>
    <x v="429"/>
    <x v="425"/>
    <x v="429"/>
    <x v="255"/>
    <n v="173191"/>
    <x v="425"/>
    <x v="3"/>
    <x v="322"/>
    <x v="1"/>
    <s v="USD"/>
    <x v="406"/>
    <n v="1394427600"/>
    <b v="0"/>
    <b v="1"/>
    <s v="photography/photography books"/>
    <x v="7"/>
    <x v="14"/>
    <x v="406"/>
    <d v="2014-03-10T05:00:00"/>
  </r>
  <r>
    <x v="430"/>
    <x v="426"/>
    <x v="430"/>
    <x v="32"/>
    <n v="5487"/>
    <x v="426"/>
    <x v="0"/>
    <x v="286"/>
    <x v="1"/>
    <s v="USD"/>
    <x v="407"/>
    <n v="1572670800"/>
    <b v="0"/>
    <b v="0"/>
    <s v="theater/plays"/>
    <x v="3"/>
    <x v="3"/>
    <x v="407"/>
    <d v="2019-11-02T05:00:00"/>
  </r>
  <r>
    <x v="431"/>
    <x v="427"/>
    <x v="431"/>
    <x v="135"/>
    <n v="9817"/>
    <x v="427"/>
    <x v="1"/>
    <x v="115"/>
    <x v="1"/>
    <s v="USD"/>
    <x v="408"/>
    <n v="1531112400"/>
    <b v="1"/>
    <b v="0"/>
    <s v="theater/plays"/>
    <x v="3"/>
    <x v="3"/>
    <x v="408"/>
    <d v="2018-07-09T05:00:00"/>
  </r>
  <r>
    <x v="432"/>
    <x v="428"/>
    <x v="432"/>
    <x v="106"/>
    <n v="6369"/>
    <x v="428"/>
    <x v="0"/>
    <x v="222"/>
    <x v="1"/>
    <s v="USD"/>
    <x v="409"/>
    <n v="1400734800"/>
    <b v="0"/>
    <b v="0"/>
    <s v="theater/plays"/>
    <x v="3"/>
    <x v="3"/>
    <x v="409"/>
    <d v="2014-05-22T05:00:00"/>
  </r>
  <r>
    <x v="433"/>
    <x v="429"/>
    <x v="433"/>
    <x v="256"/>
    <n v="65755"/>
    <x v="429"/>
    <x v="0"/>
    <x v="323"/>
    <x v="1"/>
    <s v="USD"/>
    <x v="410"/>
    <n v="1386741600"/>
    <b v="0"/>
    <b v="1"/>
    <s v="film &amp; video/documentary"/>
    <x v="4"/>
    <x v="4"/>
    <x v="410"/>
    <d v="2013-12-11T06:00:00"/>
  </r>
  <r>
    <x v="434"/>
    <x v="430"/>
    <x v="434"/>
    <x v="91"/>
    <n v="903"/>
    <x v="430"/>
    <x v="3"/>
    <x v="234"/>
    <x v="0"/>
    <s v="CAD"/>
    <x v="411"/>
    <n v="1481781600"/>
    <b v="1"/>
    <b v="0"/>
    <s v="theater/plays"/>
    <x v="3"/>
    <x v="3"/>
    <x v="411"/>
    <d v="2016-12-15T06:00:00"/>
  </r>
  <r>
    <x v="435"/>
    <x v="431"/>
    <x v="435"/>
    <x v="257"/>
    <n v="178120"/>
    <x v="431"/>
    <x v="1"/>
    <x v="324"/>
    <x v="6"/>
    <s v="EUR"/>
    <x v="412"/>
    <n v="1419660000"/>
    <b v="0"/>
    <b v="1"/>
    <s v="theater/plays"/>
    <x v="3"/>
    <x v="3"/>
    <x v="412"/>
    <d v="2014-12-27T06:00:00"/>
  </r>
  <r>
    <x v="436"/>
    <x v="432"/>
    <x v="436"/>
    <x v="81"/>
    <n v="13678"/>
    <x v="432"/>
    <x v="1"/>
    <x v="61"/>
    <x v="1"/>
    <s v="USD"/>
    <x v="413"/>
    <n v="1555822800"/>
    <b v="0"/>
    <b v="0"/>
    <s v="music/jazz"/>
    <x v="1"/>
    <x v="17"/>
    <x v="413"/>
    <d v="2019-04-21T05:00:00"/>
  </r>
  <r>
    <x v="437"/>
    <x v="433"/>
    <x v="437"/>
    <x v="32"/>
    <n v="9969"/>
    <x v="433"/>
    <x v="1"/>
    <x v="325"/>
    <x v="1"/>
    <s v="USD"/>
    <x v="414"/>
    <n v="1442379600"/>
    <b v="0"/>
    <b v="1"/>
    <s v="film &amp; video/animation"/>
    <x v="4"/>
    <x v="10"/>
    <x v="414"/>
    <d v="2015-09-16T05:00:00"/>
  </r>
  <r>
    <x v="438"/>
    <x v="434"/>
    <x v="438"/>
    <x v="111"/>
    <n v="14827"/>
    <x v="434"/>
    <x v="1"/>
    <x v="326"/>
    <x v="1"/>
    <s v="USD"/>
    <x v="415"/>
    <n v="1364965200"/>
    <b v="0"/>
    <b v="0"/>
    <s v="theater/plays"/>
    <x v="3"/>
    <x v="3"/>
    <x v="415"/>
    <d v="2013-04-03T05:00:00"/>
  </r>
  <r>
    <x v="439"/>
    <x v="435"/>
    <x v="439"/>
    <x v="258"/>
    <n v="100900"/>
    <x v="435"/>
    <x v="1"/>
    <x v="327"/>
    <x v="1"/>
    <s v="USD"/>
    <x v="416"/>
    <n v="1479016800"/>
    <b v="0"/>
    <b v="0"/>
    <s v="film &amp; video/science fiction"/>
    <x v="4"/>
    <x v="22"/>
    <x v="416"/>
    <d v="2016-11-13T06:00:00"/>
  </r>
  <r>
    <x v="440"/>
    <x v="436"/>
    <x v="440"/>
    <x v="259"/>
    <n v="165954"/>
    <x v="436"/>
    <x v="1"/>
    <x v="328"/>
    <x v="1"/>
    <s v="USD"/>
    <x v="417"/>
    <n v="1499662800"/>
    <b v="0"/>
    <b v="0"/>
    <s v="film &amp; video/television"/>
    <x v="4"/>
    <x v="19"/>
    <x v="417"/>
    <d v="2017-07-10T05:00:00"/>
  </r>
  <r>
    <x v="441"/>
    <x v="437"/>
    <x v="441"/>
    <x v="260"/>
    <n v="1744"/>
    <x v="437"/>
    <x v="0"/>
    <x v="235"/>
    <x v="1"/>
    <s v="USD"/>
    <x v="418"/>
    <n v="1337835600"/>
    <b v="0"/>
    <b v="0"/>
    <s v="technology/wearables"/>
    <x v="2"/>
    <x v="8"/>
    <x v="418"/>
    <d v="2012-05-24T05:00:00"/>
  </r>
  <r>
    <x v="442"/>
    <x v="438"/>
    <x v="442"/>
    <x v="91"/>
    <n v="10731"/>
    <x v="438"/>
    <x v="1"/>
    <x v="182"/>
    <x v="6"/>
    <s v="EUR"/>
    <x v="419"/>
    <n v="1505710800"/>
    <b v="0"/>
    <b v="0"/>
    <s v="theater/plays"/>
    <x v="3"/>
    <x v="3"/>
    <x v="419"/>
    <d v="2017-09-18T05:00:00"/>
  </r>
  <r>
    <x v="443"/>
    <x v="439"/>
    <x v="443"/>
    <x v="29"/>
    <n v="3232"/>
    <x v="439"/>
    <x v="3"/>
    <x v="329"/>
    <x v="1"/>
    <s v="USD"/>
    <x v="420"/>
    <n v="1287464400"/>
    <b v="0"/>
    <b v="0"/>
    <s v="theater/plays"/>
    <x v="3"/>
    <x v="3"/>
    <x v="420"/>
    <d v="2010-10-19T05:00:00"/>
  </r>
  <r>
    <x v="444"/>
    <x v="347"/>
    <x v="444"/>
    <x v="8"/>
    <n v="10938"/>
    <x v="440"/>
    <x v="1"/>
    <x v="102"/>
    <x v="1"/>
    <s v="USD"/>
    <x v="421"/>
    <n v="1311656400"/>
    <b v="0"/>
    <b v="1"/>
    <s v="music/indie rock"/>
    <x v="1"/>
    <x v="7"/>
    <x v="421"/>
    <d v="2011-07-26T05:00:00"/>
  </r>
  <r>
    <x v="445"/>
    <x v="440"/>
    <x v="445"/>
    <x v="118"/>
    <n v="10739"/>
    <x v="441"/>
    <x v="1"/>
    <x v="73"/>
    <x v="1"/>
    <s v="USD"/>
    <x v="422"/>
    <n v="1293170400"/>
    <b v="0"/>
    <b v="1"/>
    <s v="theater/plays"/>
    <x v="3"/>
    <x v="3"/>
    <x v="422"/>
    <d v="2010-12-24T06:00:00"/>
  </r>
  <r>
    <x v="446"/>
    <x v="441"/>
    <x v="446"/>
    <x v="85"/>
    <n v="5579"/>
    <x v="442"/>
    <x v="0"/>
    <x v="129"/>
    <x v="1"/>
    <s v="USD"/>
    <x v="423"/>
    <n v="1355983200"/>
    <b v="0"/>
    <b v="0"/>
    <s v="technology/wearables"/>
    <x v="2"/>
    <x v="8"/>
    <x v="423"/>
    <d v="2012-12-20T06:00:00"/>
  </r>
  <r>
    <x v="447"/>
    <x v="442"/>
    <x v="447"/>
    <x v="261"/>
    <n v="37754"/>
    <x v="443"/>
    <x v="3"/>
    <x v="330"/>
    <x v="4"/>
    <s v="GBP"/>
    <x v="424"/>
    <n v="1515045600"/>
    <b v="0"/>
    <b v="0"/>
    <s v="film &amp; video/television"/>
    <x v="4"/>
    <x v="19"/>
    <x v="424"/>
    <d v="2018-01-04T06:00:00"/>
  </r>
  <r>
    <x v="448"/>
    <x v="443"/>
    <x v="448"/>
    <x v="262"/>
    <n v="45384"/>
    <x v="444"/>
    <x v="0"/>
    <x v="331"/>
    <x v="1"/>
    <s v="USD"/>
    <x v="425"/>
    <n v="1366088400"/>
    <b v="0"/>
    <b v="1"/>
    <s v="games/video games"/>
    <x v="6"/>
    <x v="11"/>
    <x v="425"/>
    <d v="2013-04-16T05:00:00"/>
  </r>
  <r>
    <x v="449"/>
    <x v="444"/>
    <x v="449"/>
    <x v="79"/>
    <n v="8703"/>
    <x v="445"/>
    <x v="1"/>
    <x v="99"/>
    <x v="3"/>
    <s v="DKK"/>
    <x v="426"/>
    <n v="1553317200"/>
    <b v="0"/>
    <b v="0"/>
    <s v="games/video games"/>
    <x v="6"/>
    <x v="11"/>
    <x v="426"/>
    <d v="2019-03-23T05:00:00"/>
  </r>
  <r>
    <x v="450"/>
    <x v="445"/>
    <x v="450"/>
    <x v="0"/>
    <n v="4"/>
    <x v="446"/>
    <x v="0"/>
    <x v="49"/>
    <x v="0"/>
    <s v="CAD"/>
    <x v="427"/>
    <n v="1542088800"/>
    <b v="0"/>
    <b v="0"/>
    <s v="film &amp; video/animation"/>
    <x v="4"/>
    <x v="10"/>
    <x v="427"/>
    <d v="2018-11-13T06:00:00"/>
  </r>
  <r>
    <x v="451"/>
    <x v="446"/>
    <x v="451"/>
    <x v="263"/>
    <n v="182302"/>
    <x v="447"/>
    <x v="1"/>
    <x v="332"/>
    <x v="1"/>
    <s v="USD"/>
    <x v="428"/>
    <n v="1503118800"/>
    <b v="0"/>
    <b v="0"/>
    <s v="music/rock"/>
    <x v="1"/>
    <x v="1"/>
    <x v="428"/>
    <d v="2017-08-19T05:00:00"/>
  </r>
  <r>
    <x v="452"/>
    <x v="447"/>
    <x v="452"/>
    <x v="73"/>
    <n v="3045"/>
    <x v="448"/>
    <x v="0"/>
    <x v="249"/>
    <x v="1"/>
    <s v="USD"/>
    <x v="429"/>
    <n v="1278478800"/>
    <b v="0"/>
    <b v="0"/>
    <s v="film &amp; video/drama"/>
    <x v="4"/>
    <x v="6"/>
    <x v="429"/>
    <d v="2010-07-07T05:00:00"/>
  </r>
  <r>
    <x v="453"/>
    <x v="448"/>
    <x v="453"/>
    <x v="264"/>
    <n v="102749"/>
    <x v="449"/>
    <x v="0"/>
    <x v="333"/>
    <x v="1"/>
    <s v="USD"/>
    <x v="411"/>
    <n v="1484114400"/>
    <b v="0"/>
    <b v="0"/>
    <s v="film &amp; video/science fiction"/>
    <x v="4"/>
    <x v="22"/>
    <x v="411"/>
    <d v="2017-01-11T06:00:00"/>
  </r>
  <r>
    <x v="454"/>
    <x v="449"/>
    <x v="454"/>
    <x v="220"/>
    <n v="1763"/>
    <x v="450"/>
    <x v="0"/>
    <x v="334"/>
    <x v="1"/>
    <s v="USD"/>
    <x v="430"/>
    <n v="1385445600"/>
    <b v="0"/>
    <b v="1"/>
    <s v="film &amp; video/drama"/>
    <x v="4"/>
    <x v="6"/>
    <x v="430"/>
    <d v="2013-11-26T06:00:00"/>
  </r>
  <r>
    <x v="455"/>
    <x v="450"/>
    <x v="455"/>
    <x v="265"/>
    <n v="137904"/>
    <x v="451"/>
    <x v="1"/>
    <x v="335"/>
    <x v="1"/>
    <s v="USD"/>
    <x v="431"/>
    <n v="1318741200"/>
    <b v="0"/>
    <b v="0"/>
    <s v="theater/plays"/>
    <x v="3"/>
    <x v="3"/>
    <x v="431"/>
    <d v="2011-10-16T05:00:00"/>
  </r>
  <r>
    <x v="456"/>
    <x v="451"/>
    <x v="456"/>
    <x v="266"/>
    <n v="152438"/>
    <x v="452"/>
    <x v="1"/>
    <x v="336"/>
    <x v="1"/>
    <s v="USD"/>
    <x v="432"/>
    <n v="1518242400"/>
    <b v="0"/>
    <b v="1"/>
    <s v="music/indie rock"/>
    <x v="1"/>
    <x v="7"/>
    <x v="432"/>
    <d v="2018-02-10T06:00:00"/>
  </r>
  <r>
    <x v="457"/>
    <x v="452"/>
    <x v="457"/>
    <x v="92"/>
    <n v="1332"/>
    <x v="453"/>
    <x v="0"/>
    <x v="337"/>
    <x v="1"/>
    <s v="USD"/>
    <x v="433"/>
    <n v="1476594000"/>
    <b v="0"/>
    <b v="0"/>
    <s v="theater/plays"/>
    <x v="3"/>
    <x v="3"/>
    <x v="433"/>
    <d v="2016-10-16T05:00:00"/>
  </r>
  <r>
    <x v="458"/>
    <x v="453"/>
    <x v="458"/>
    <x v="267"/>
    <n v="118706"/>
    <x v="454"/>
    <x v="1"/>
    <x v="338"/>
    <x v="1"/>
    <s v="USD"/>
    <x v="434"/>
    <n v="1273554000"/>
    <b v="0"/>
    <b v="0"/>
    <s v="theater/plays"/>
    <x v="3"/>
    <x v="3"/>
    <x v="434"/>
    <d v="2010-05-11T05:00:00"/>
  </r>
  <r>
    <x v="459"/>
    <x v="454"/>
    <x v="459"/>
    <x v="9"/>
    <n v="5674"/>
    <x v="455"/>
    <x v="0"/>
    <x v="339"/>
    <x v="1"/>
    <s v="USD"/>
    <x v="435"/>
    <n v="1421906400"/>
    <b v="0"/>
    <b v="0"/>
    <s v="film &amp; video/documentary"/>
    <x v="4"/>
    <x v="4"/>
    <x v="435"/>
    <d v="2015-01-22T06:00:00"/>
  </r>
  <r>
    <x v="460"/>
    <x v="455"/>
    <x v="460"/>
    <x v="166"/>
    <n v="4119"/>
    <x v="456"/>
    <x v="1"/>
    <x v="126"/>
    <x v="1"/>
    <s v="USD"/>
    <x v="8"/>
    <n v="1281589200"/>
    <b v="0"/>
    <b v="0"/>
    <s v="theater/plays"/>
    <x v="3"/>
    <x v="3"/>
    <x v="8"/>
    <d v="2010-08-12T05:00:00"/>
  </r>
  <r>
    <x v="461"/>
    <x v="456"/>
    <x v="461"/>
    <x v="268"/>
    <n v="139354"/>
    <x v="457"/>
    <x v="1"/>
    <x v="340"/>
    <x v="1"/>
    <s v="USD"/>
    <x v="436"/>
    <n v="1400389200"/>
    <b v="0"/>
    <b v="0"/>
    <s v="film &amp; video/drama"/>
    <x v="4"/>
    <x v="6"/>
    <x v="436"/>
    <d v="2014-05-18T05:00:00"/>
  </r>
  <r>
    <x v="462"/>
    <x v="457"/>
    <x v="462"/>
    <x v="269"/>
    <n v="57734"/>
    <x v="458"/>
    <x v="0"/>
    <x v="341"/>
    <x v="1"/>
    <s v="USD"/>
    <x v="385"/>
    <n v="1362808800"/>
    <b v="0"/>
    <b v="0"/>
    <s v="games/mobile games"/>
    <x v="6"/>
    <x v="20"/>
    <x v="385"/>
    <d v="2013-03-09T06:00:00"/>
  </r>
  <r>
    <x v="463"/>
    <x v="458"/>
    <x v="463"/>
    <x v="270"/>
    <n v="145265"/>
    <x v="459"/>
    <x v="1"/>
    <x v="342"/>
    <x v="1"/>
    <s v="USD"/>
    <x v="437"/>
    <n v="1388815200"/>
    <b v="0"/>
    <b v="0"/>
    <s v="film &amp; video/animation"/>
    <x v="4"/>
    <x v="10"/>
    <x v="437"/>
    <d v="2014-01-04T06:00:00"/>
  </r>
  <r>
    <x v="464"/>
    <x v="459"/>
    <x v="464"/>
    <x v="271"/>
    <n v="95020"/>
    <x v="460"/>
    <x v="1"/>
    <x v="343"/>
    <x v="1"/>
    <s v="USD"/>
    <x v="438"/>
    <n v="1519538400"/>
    <b v="0"/>
    <b v="0"/>
    <s v="theater/plays"/>
    <x v="3"/>
    <x v="3"/>
    <x v="438"/>
    <d v="2018-02-25T06:00:00"/>
  </r>
  <r>
    <x v="465"/>
    <x v="460"/>
    <x v="465"/>
    <x v="53"/>
    <n v="8829"/>
    <x v="461"/>
    <x v="1"/>
    <x v="175"/>
    <x v="1"/>
    <s v="USD"/>
    <x v="439"/>
    <n v="1517810400"/>
    <b v="0"/>
    <b v="0"/>
    <s v="publishing/translations"/>
    <x v="5"/>
    <x v="18"/>
    <x v="439"/>
    <d v="2018-02-05T06:00:00"/>
  </r>
  <r>
    <x v="466"/>
    <x v="461"/>
    <x v="466"/>
    <x v="272"/>
    <n v="3984"/>
    <x v="462"/>
    <x v="1"/>
    <x v="344"/>
    <x v="1"/>
    <s v="USD"/>
    <x v="440"/>
    <n v="1370581200"/>
    <b v="0"/>
    <b v="1"/>
    <s v="technology/wearables"/>
    <x v="2"/>
    <x v="8"/>
    <x v="440"/>
    <d v="2013-06-07T05:00:00"/>
  </r>
  <r>
    <x v="467"/>
    <x v="462"/>
    <x v="467"/>
    <x v="1"/>
    <n v="8053"/>
    <x v="463"/>
    <x v="1"/>
    <x v="279"/>
    <x v="0"/>
    <s v="CAD"/>
    <x v="441"/>
    <n v="1448863200"/>
    <b v="0"/>
    <b v="1"/>
    <s v="technology/web"/>
    <x v="2"/>
    <x v="2"/>
    <x v="441"/>
    <d v="2015-11-30T06:00:00"/>
  </r>
  <r>
    <x v="468"/>
    <x v="463"/>
    <x v="468"/>
    <x v="220"/>
    <n v="1620"/>
    <x v="464"/>
    <x v="0"/>
    <x v="36"/>
    <x v="1"/>
    <s v="USD"/>
    <x v="442"/>
    <n v="1556600400"/>
    <b v="0"/>
    <b v="0"/>
    <s v="theater/plays"/>
    <x v="3"/>
    <x v="3"/>
    <x v="442"/>
    <d v="2019-04-30T05:00:00"/>
  </r>
  <r>
    <x v="469"/>
    <x v="464"/>
    <x v="469"/>
    <x v="36"/>
    <n v="10328"/>
    <x v="465"/>
    <x v="1"/>
    <x v="122"/>
    <x v="1"/>
    <s v="USD"/>
    <x v="443"/>
    <n v="1432098000"/>
    <b v="0"/>
    <b v="0"/>
    <s v="film &amp; video/drama"/>
    <x v="4"/>
    <x v="6"/>
    <x v="443"/>
    <d v="2015-05-20T05:00:00"/>
  </r>
  <r>
    <x v="470"/>
    <x v="465"/>
    <x v="470"/>
    <x v="136"/>
    <n v="10289"/>
    <x v="466"/>
    <x v="1"/>
    <x v="345"/>
    <x v="1"/>
    <s v="USD"/>
    <x v="315"/>
    <n v="1482127200"/>
    <b v="0"/>
    <b v="0"/>
    <s v="technology/wearables"/>
    <x v="2"/>
    <x v="8"/>
    <x v="315"/>
    <d v="2016-12-19T06:00:00"/>
  </r>
  <r>
    <x v="471"/>
    <x v="197"/>
    <x v="471"/>
    <x v="33"/>
    <n v="9889"/>
    <x v="467"/>
    <x v="1"/>
    <x v="346"/>
    <x v="4"/>
    <s v="GBP"/>
    <x v="444"/>
    <n v="1335934800"/>
    <b v="0"/>
    <b v="1"/>
    <s v="food/food trucks"/>
    <x v="0"/>
    <x v="0"/>
    <x v="444"/>
    <d v="2012-05-02T05:00:00"/>
  </r>
  <r>
    <x v="472"/>
    <x v="466"/>
    <x v="472"/>
    <x v="273"/>
    <n v="60342"/>
    <x v="468"/>
    <x v="0"/>
    <x v="347"/>
    <x v="1"/>
    <s v="USD"/>
    <x v="445"/>
    <n v="1556946000"/>
    <b v="0"/>
    <b v="0"/>
    <s v="music/rock"/>
    <x v="1"/>
    <x v="1"/>
    <x v="445"/>
    <d v="2019-05-04T05:00:00"/>
  </r>
  <r>
    <x v="473"/>
    <x v="467"/>
    <x v="473"/>
    <x v="92"/>
    <n v="8907"/>
    <x v="469"/>
    <x v="1"/>
    <x v="88"/>
    <x v="1"/>
    <s v="USD"/>
    <x v="446"/>
    <n v="1530075600"/>
    <b v="0"/>
    <b v="0"/>
    <s v="music/electric music"/>
    <x v="1"/>
    <x v="5"/>
    <x v="446"/>
    <d v="2018-06-27T05:00:00"/>
  </r>
  <r>
    <x v="474"/>
    <x v="468"/>
    <x v="474"/>
    <x v="220"/>
    <n v="14606"/>
    <x v="470"/>
    <x v="1"/>
    <x v="23"/>
    <x v="1"/>
    <s v="USD"/>
    <x v="447"/>
    <n v="1418796000"/>
    <b v="0"/>
    <b v="0"/>
    <s v="film &amp; video/television"/>
    <x v="4"/>
    <x v="19"/>
    <x v="447"/>
    <d v="2014-12-17T06:00:00"/>
  </r>
  <r>
    <x v="475"/>
    <x v="469"/>
    <x v="475"/>
    <x v="71"/>
    <n v="8432"/>
    <x v="471"/>
    <x v="1"/>
    <x v="57"/>
    <x v="1"/>
    <s v="USD"/>
    <x v="448"/>
    <n v="1372482000"/>
    <b v="0"/>
    <b v="1"/>
    <s v="publishing/translations"/>
    <x v="5"/>
    <x v="18"/>
    <x v="448"/>
    <d v="2013-06-29T05:00:00"/>
  </r>
  <r>
    <x v="476"/>
    <x v="470"/>
    <x v="476"/>
    <x v="274"/>
    <n v="57122"/>
    <x v="472"/>
    <x v="0"/>
    <x v="348"/>
    <x v="1"/>
    <s v="USD"/>
    <x v="342"/>
    <n v="1534395600"/>
    <b v="0"/>
    <b v="0"/>
    <s v="publishing/fiction"/>
    <x v="5"/>
    <x v="13"/>
    <x v="342"/>
    <d v="2018-08-16T05:00:00"/>
  </r>
  <r>
    <x v="477"/>
    <x v="471"/>
    <x v="477"/>
    <x v="275"/>
    <n v="4613"/>
    <x v="473"/>
    <x v="0"/>
    <x v="86"/>
    <x v="1"/>
    <s v="USD"/>
    <x v="449"/>
    <n v="1311397200"/>
    <b v="0"/>
    <b v="0"/>
    <s v="film &amp; video/science fiction"/>
    <x v="4"/>
    <x v="22"/>
    <x v="449"/>
    <d v="2011-07-23T05:00:00"/>
  </r>
  <r>
    <x v="478"/>
    <x v="472"/>
    <x v="478"/>
    <x v="276"/>
    <n v="162603"/>
    <x v="474"/>
    <x v="1"/>
    <x v="349"/>
    <x v="1"/>
    <s v="USD"/>
    <x v="450"/>
    <n v="1426914000"/>
    <b v="0"/>
    <b v="0"/>
    <s v="technology/wearables"/>
    <x v="2"/>
    <x v="8"/>
    <x v="450"/>
    <d v="2015-03-21T05:00:00"/>
  </r>
  <r>
    <x v="479"/>
    <x v="473"/>
    <x v="479"/>
    <x v="166"/>
    <n v="12310"/>
    <x v="475"/>
    <x v="1"/>
    <x v="350"/>
    <x v="4"/>
    <s v="GBP"/>
    <x v="451"/>
    <n v="1501477200"/>
    <b v="0"/>
    <b v="0"/>
    <s v="food/food trucks"/>
    <x v="0"/>
    <x v="0"/>
    <x v="451"/>
    <d v="2017-07-31T05:00:00"/>
  </r>
  <r>
    <x v="480"/>
    <x v="474"/>
    <x v="480"/>
    <x v="133"/>
    <n v="8656"/>
    <x v="476"/>
    <x v="1"/>
    <x v="215"/>
    <x v="1"/>
    <s v="USD"/>
    <x v="452"/>
    <n v="1269061200"/>
    <b v="0"/>
    <b v="1"/>
    <s v="photography/photography books"/>
    <x v="7"/>
    <x v="14"/>
    <x v="452"/>
    <d v="2010-03-20T05:00:00"/>
  </r>
  <r>
    <x v="481"/>
    <x v="475"/>
    <x v="481"/>
    <x v="277"/>
    <n v="159931"/>
    <x v="477"/>
    <x v="0"/>
    <x v="351"/>
    <x v="1"/>
    <s v="USD"/>
    <x v="453"/>
    <n v="1415772000"/>
    <b v="0"/>
    <b v="1"/>
    <s v="theater/plays"/>
    <x v="3"/>
    <x v="3"/>
    <x v="453"/>
    <d v="2014-11-12T06:00:00"/>
  </r>
  <r>
    <x v="482"/>
    <x v="476"/>
    <x v="482"/>
    <x v="3"/>
    <n v="689"/>
    <x v="478"/>
    <x v="0"/>
    <x v="352"/>
    <x v="1"/>
    <s v="USD"/>
    <x v="454"/>
    <n v="1331013600"/>
    <b v="0"/>
    <b v="1"/>
    <s v="publishing/fiction"/>
    <x v="5"/>
    <x v="13"/>
    <x v="454"/>
    <d v="2012-03-06T06:00:00"/>
  </r>
  <r>
    <x v="483"/>
    <x v="477"/>
    <x v="483"/>
    <x v="278"/>
    <n v="48236"/>
    <x v="479"/>
    <x v="0"/>
    <x v="353"/>
    <x v="1"/>
    <s v="USD"/>
    <x v="455"/>
    <n v="1576735200"/>
    <b v="0"/>
    <b v="0"/>
    <s v="theater/plays"/>
    <x v="3"/>
    <x v="3"/>
    <x v="455"/>
    <d v="2019-12-19T06:00:00"/>
  </r>
  <r>
    <x v="484"/>
    <x v="478"/>
    <x v="484"/>
    <x v="241"/>
    <n v="77021"/>
    <x v="480"/>
    <x v="1"/>
    <x v="354"/>
    <x v="4"/>
    <s v="GBP"/>
    <x v="456"/>
    <n v="1411362000"/>
    <b v="0"/>
    <b v="1"/>
    <s v="food/food trucks"/>
    <x v="0"/>
    <x v="0"/>
    <x v="456"/>
    <d v="2014-09-22T05:00:00"/>
  </r>
  <r>
    <x v="485"/>
    <x v="479"/>
    <x v="485"/>
    <x v="279"/>
    <n v="27844"/>
    <x v="481"/>
    <x v="0"/>
    <x v="355"/>
    <x v="4"/>
    <s v="GBP"/>
    <x v="457"/>
    <n v="1563685200"/>
    <b v="0"/>
    <b v="0"/>
    <s v="theater/plays"/>
    <x v="3"/>
    <x v="3"/>
    <x v="457"/>
    <d v="2019-07-21T05:00:00"/>
  </r>
  <r>
    <x v="486"/>
    <x v="480"/>
    <x v="486"/>
    <x v="5"/>
    <n v="702"/>
    <x v="482"/>
    <x v="0"/>
    <x v="356"/>
    <x v="4"/>
    <s v="GBP"/>
    <x v="458"/>
    <n v="1521867600"/>
    <b v="0"/>
    <b v="1"/>
    <s v="publishing/translations"/>
    <x v="5"/>
    <x v="18"/>
    <x v="458"/>
    <d v="2018-03-24T05:00:00"/>
  </r>
  <r>
    <x v="487"/>
    <x v="481"/>
    <x v="487"/>
    <x v="280"/>
    <n v="197024"/>
    <x v="483"/>
    <x v="1"/>
    <x v="357"/>
    <x v="1"/>
    <s v="USD"/>
    <x v="459"/>
    <n v="1495515600"/>
    <b v="0"/>
    <b v="0"/>
    <s v="theater/plays"/>
    <x v="3"/>
    <x v="3"/>
    <x v="459"/>
    <d v="2017-05-23T05:00:00"/>
  </r>
  <r>
    <x v="488"/>
    <x v="482"/>
    <x v="488"/>
    <x v="98"/>
    <n v="11663"/>
    <x v="484"/>
    <x v="1"/>
    <x v="127"/>
    <x v="1"/>
    <s v="USD"/>
    <x v="460"/>
    <n v="1455948000"/>
    <b v="0"/>
    <b v="0"/>
    <s v="theater/plays"/>
    <x v="3"/>
    <x v="3"/>
    <x v="460"/>
    <d v="2016-02-20T06:00:00"/>
  </r>
  <r>
    <x v="489"/>
    <x v="483"/>
    <x v="489"/>
    <x v="243"/>
    <n v="9339"/>
    <x v="485"/>
    <x v="1"/>
    <x v="72"/>
    <x v="6"/>
    <s v="EUR"/>
    <x v="461"/>
    <n v="1282366800"/>
    <b v="0"/>
    <b v="0"/>
    <s v="technology/wearables"/>
    <x v="2"/>
    <x v="8"/>
    <x v="461"/>
    <d v="2010-08-21T05:00:00"/>
  </r>
  <r>
    <x v="490"/>
    <x v="484"/>
    <x v="490"/>
    <x v="166"/>
    <n v="4596"/>
    <x v="486"/>
    <x v="1"/>
    <x v="358"/>
    <x v="1"/>
    <s v="USD"/>
    <x v="462"/>
    <n v="1574575200"/>
    <b v="0"/>
    <b v="0"/>
    <s v="journalism/audio"/>
    <x v="8"/>
    <x v="23"/>
    <x v="462"/>
    <d v="2019-11-24T06:00:00"/>
  </r>
  <r>
    <x v="491"/>
    <x v="485"/>
    <x v="491"/>
    <x v="281"/>
    <n v="173437"/>
    <x v="487"/>
    <x v="1"/>
    <x v="120"/>
    <x v="1"/>
    <s v="USD"/>
    <x v="463"/>
    <n v="1374901200"/>
    <b v="0"/>
    <b v="1"/>
    <s v="food/food trucks"/>
    <x v="0"/>
    <x v="0"/>
    <x v="463"/>
    <d v="2013-07-27T05:00:00"/>
  </r>
  <r>
    <x v="492"/>
    <x v="486"/>
    <x v="492"/>
    <x v="255"/>
    <n v="45831"/>
    <x v="488"/>
    <x v="3"/>
    <x v="359"/>
    <x v="1"/>
    <s v="USD"/>
    <x v="464"/>
    <n v="1278910800"/>
    <b v="1"/>
    <b v="1"/>
    <s v="film &amp; video/shorts"/>
    <x v="4"/>
    <x v="12"/>
    <x v="464"/>
    <d v="2010-07-12T05:00:00"/>
  </r>
  <r>
    <x v="493"/>
    <x v="487"/>
    <x v="493"/>
    <x v="79"/>
    <n v="6514"/>
    <x v="489"/>
    <x v="1"/>
    <x v="251"/>
    <x v="1"/>
    <s v="USD"/>
    <x v="465"/>
    <n v="1562907600"/>
    <b v="0"/>
    <b v="0"/>
    <s v="photography/photography books"/>
    <x v="7"/>
    <x v="14"/>
    <x v="465"/>
    <d v="2019-07-12T05:00:00"/>
  </r>
  <r>
    <x v="494"/>
    <x v="488"/>
    <x v="494"/>
    <x v="186"/>
    <n v="13684"/>
    <x v="490"/>
    <x v="1"/>
    <x v="360"/>
    <x v="1"/>
    <s v="USD"/>
    <x v="466"/>
    <n v="1332478800"/>
    <b v="0"/>
    <b v="0"/>
    <s v="technology/wearables"/>
    <x v="2"/>
    <x v="8"/>
    <x v="466"/>
    <d v="2012-03-23T05:00:00"/>
  </r>
  <r>
    <x v="495"/>
    <x v="489"/>
    <x v="495"/>
    <x v="170"/>
    <n v="13264"/>
    <x v="491"/>
    <x v="1"/>
    <x v="135"/>
    <x v="3"/>
    <s v="DKK"/>
    <x v="467"/>
    <n v="1402722000"/>
    <b v="0"/>
    <b v="0"/>
    <s v="theater/plays"/>
    <x v="3"/>
    <x v="3"/>
    <x v="467"/>
    <d v="2014-06-14T05:00:00"/>
  </r>
  <r>
    <x v="496"/>
    <x v="490"/>
    <x v="496"/>
    <x v="282"/>
    <n v="1667"/>
    <x v="492"/>
    <x v="0"/>
    <x v="71"/>
    <x v="1"/>
    <s v="USD"/>
    <x v="468"/>
    <n v="1496811600"/>
    <b v="0"/>
    <b v="0"/>
    <s v="film &amp; video/animation"/>
    <x v="4"/>
    <x v="10"/>
    <x v="468"/>
    <d v="2017-06-07T05:00:00"/>
  </r>
  <r>
    <x v="497"/>
    <x v="491"/>
    <x v="497"/>
    <x v="122"/>
    <n v="3349"/>
    <x v="493"/>
    <x v="0"/>
    <x v="53"/>
    <x v="1"/>
    <s v="USD"/>
    <x v="469"/>
    <n v="1482213600"/>
    <b v="0"/>
    <b v="1"/>
    <s v="technology/wearables"/>
    <x v="2"/>
    <x v="8"/>
    <x v="469"/>
    <d v="2016-12-20T06:00:00"/>
  </r>
  <r>
    <x v="498"/>
    <x v="492"/>
    <x v="498"/>
    <x v="283"/>
    <n v="46317"/>
    <x v="494"/>
    <x v="0"/>
    <x v="361"/>
    <x v="3"/>
    <s v="DKK"/>
    <x v="470"/>
    <n v="1420264800"/>
    <b v="0"/>
    <b v="0"/>
    <s v="technology/web"/>
    <x v="2"/>
    <x v="2"/>
    <x v="470"/>
    <d v="2015-01-03T06:00:00"/>
  </r>
  <r>
    <x v="499"/>
    <x v="493"/>
    <x v="499"/>
    <x v="284"/>
    <n v="78743"/>
    <x v="495"/>
    <x v="0"/>
    <x v="362"/>
    <x v="1"/>
    <s v="USD"/>
    <x v="471"/>
    <n v="1458450000"/>
    <b v="0"/>
    <b v="1"/>
    <s v="film &amp; video/documentary"/>
    <x v="4"/>
    <x v="4"/>
    <x v="471"/>
    <d v="2016-03-20T05:00:00"/>
  </r>
  <r>
    <x v="500"/>
    <x v="494"/>
    <x v="500"/>
    <x v="0"/>
    <n v="0"/>
    <x v="0"/>
    <x v="0"/>
    <x v="0"/>
    <x v="1"/>
    <s v="USD"/>
    <x v="472"/>
    <n v="1369803600"/>
    <b v="0"/>
    <b v="1"/>
    <s v="theater/plays"/>
    <x v="3"/>
    <x v="3"/>
    <x v="472"/>
    <d v="2013-05-29T05:00:00"/>
  </r>
  <r>
    <x v="501"/>
    <x v="495"/>
    <x v="501"/>
    <x v="285"/>
    <n v="107743"/>
    <x v="496"/>
    <x v="0"/>
    <x v="363"/>
    <x v="1"/>
    <s v="USD"/>
    <x v="473"/>
    <n v="1363237200"/>
    <b v="0"/>
    <b v="0"/>
    <s v="film &amp; video/documentary"/>
    <x v="4"/>
    <x v="4"/>
    <x v="473"/>
    <d v="2013-03-14T05:00:00"/>
  </r>
  <r>
    <x v="502"/>
    <x v="212"/>
    <x v="502"/>
    <x v="81"/>
    <n v="6889"/>
    <x v="497"/>
    <x v="1"/>
    <x v="129"/>
    <x v="2"/>
    <s v="AUD"/>
    <x v="474"/>
    <n v="1345870800"/>
    <b v="0"/>
    <b v="1"/>
    <s v="games/video games"/>
    <x v="6"/>
    <x v="11"/>
    <x v="474"/>
    <d v="2012-08-25T05:00:00"/>
  </r>
  <r>
    <x v="503"/>
    <x v="496"/>
    <x v="503"/>
    <x v="286"/>
    <n v="45983"/>
    <x v="498"/>
    <x v="1"/>
    <x v="364"/>
    <x v="1"/>
    <s v="USD"/>
    <x v="72"/>
    <n v="1437454800"/>
    <b v="0"/>
    <b v="0"/>
    <s v="film &amp; video/drama"/>
    <x v="4"/>
    <x v="6"/>
    <x v="72"/>
    <d v="2015-07-21T05:00:00"/>
  </r>
  <r>
    <x v="504"/>
    <x v="497"/>
    <x v="504"/>
    <x v="168"/>
    <n v="6924"/>
    <x v="499"/>
    <x v="0"/>
    <x v="197"/>
    <x v="6"/>
    <s v="EUR"/>
    <x v="443"/>
    <n v="1432011600"/>
    <b v="0"/>
    <b v="0"/>
    <s v="music/rock"/>
    <x v="1"/>
    <x v="1"/>
    <x v="443"/>
    <d v="2015-05-19T05:00:00"/>
  </r>
  <r>
    <x v="505"/>
    <x v="498"/>
    <x v="505"/>
    <x v="262"/>
    <n v="12497"/>
    <x v="500"/>
    <x v="0"/>
    <x v="365"/>
    <x v="1"/>
    <s v="USD"/>
    <x v="475"/>
    <n v="1366347600"/>
    <b v="0"/>
    <b v="1"/>
    <s v="publishing/radio &amp; podcasts"/>
    <x v="5"/>
    <x v="15"/>
    <x v="475"/>
    <d v="2013-04-19T05:00:00"/>
  </r>
  <r>
    <x v="506"/>
    <x v="499"/>
    <x v="506"/>
    <x v="287"/>
    <n v="166874"/>
    <x v="501"/>
    <x v="1"/>
    <x v="366"/>
    <x v="1"/>
    <s v="USD"/>
    <x v="81"/>
    <n v="1512885600"/>
    <b v="0"/>
    <b v="1"/>
    <s v="theater/plays"/>
    <x v="3"/>
    <x v="3"/>
    <x v="81"/>
    <d v="2017-12-10T06:00:00"/>
  </r>
  <r>
    <x v="507"/>
    <x v="500"/>
    <x v="507"/>
    <x v="118"/>
    <n v="837"/>
    <x v="502"/>
    <x v="0"/>
    <x v="161"/>
    <x v="1"/>
    <s v="USD"/>
    <x v="476"/>
    <n v="1369717200"/>
    <b v="0"/>
    <b v="1"/>
    <s v="technology/web"/>
    <x v="2"/>
    <x v="2"/>
    <x v="476"/>
    <d v="2013-05-28T05:00:00"/>
  </r>
  <r>
    <x v="508"/>
    <x v="501"/>
    <x v="508"/>
    <x v="288"/>
    <n v="193820"/>
    <x v="503"/>
    <x v="1"/>
    <x v="367"/>
    <x v="1"/>
    <s v="USD"/>
    <x v="192"/>
    <n v="1534654800"/>
    <b v="0"/>
    <b v="0"/>
    <s v="theater/plays"/>
    <x v="3"/>
    <x v="3"/>
    <x v="192"/>
    <d v="2018-08-19T05:00:00"/>
  </r>
  <r>
    <x v="509"/>
    <x v="173"/>
    <x v="509"/>
    <x v="172"/>
    <n v="119510"/>
    <x v="504"/>
    <x v="0"/>
    <x v="368"/>
    <x v="1"/>
    <s v="USD"/>
    <x v="477"/>
    <n v="1337058000"/>
    <b v="0"/>
    <b v="0"/>
    <s v="theater/plays"/>
    <x v="3"/>
    <x v="3"/>
    <x v="477"/>
    <d v="2012-05-15T05:00:00"/>
  </r>
  <r>
    <x v="510"/>
    <x v="502"/>
    <x v="510"/>
    <x v="75"/>
    <n v="9289"/>
    <x v="505"/>
    <x v="1"/>
    <x v="54"/>
    <x v="2"/>
    <s v="AUD"/>
    <x v="478"/>
    <n v="1529816400"/>
    <b v="0"/>
    <b v="0"/>
    <s v="film &amp; video/drama"/>
    <x v="4"/>
    <x v="6"/>
    <x v="478"/>
    <d v="2018-06-24T05:00:00"/>
  </r>
  <r>
    <x v="511"/>
    <x v="503"/>
    <x v="511"/>
    <x v="252"/>
    <n v="35498"/>
    <x v="506"/>
    <x v="0"/>
    <x v="369"/>
    <x v="1"/>
    <s v="USD"/>
    <x v="479"/>
    <n v="1564894800"/>
    <b v="0"/>
    <b v="0"/>
    <s v="theater/plays"/>
    <x v="3"/>
    <x v="3"/>
    <x v="479"/>
    <d v="2019-08-04T05:00:00"/>
  </r>
  <r>
    <x v="512"/>
    <x v="504"/>
    <x v="512"/>
    <x v="14"/>
    <n v="12678"/>
    <x v="507"/>
    <x v="1"/>
    <x v="370"/>
    <x v="1"/>
    <s v="USD"/>
    <x v="480"/>
    <n v="1404622800"/>
    <b v="0"/>
    <b v="1"/>
    <s v="games/video games"/>
    <x v="6"/>
    <x v="11"/>
    <x v="480"/>
    <d v="2014-07-06T05:00:00"/>
  </r>
  <r>
    <x v="513"/>
    <x v="505"/>
    <x v="513"/>
    <x v="111"/>
    <n v="3260"/>
    <x v="508"/>
    <x v="3"/>
    <x v="164"/>
    <x v="1"/>
    <s v="USD"/>
    <x v="180"/>
    <n v="1284181200"/>
    <b v="0"/>
    <b v="0"/>
    <s v="film &amp; video/television"/>
    <x v="4"/>
    <x v="19"/>
    <x v="180"/>
    <d v="2010-09-11T05:00:00"/>
  </r>
  <r>
    <x v="514"/>
    <x v="506"/>
    <x v="514"/>
    <x v="289"/>
    <n v="31123"/>
    <x v="509"/>
    <x v="3"/>
    <x v="371"/>
    <x v="5"/>
    <s v="CHF"/>
    <x v="481"/>
    <n v="1386741600"/>
    <b v="0"/>
    <b v="1"/>
    <s v="music/rock"/>
    <x v="1"/>
    <x v="1"/>
    <x v="481"/>
    <d v="2013-12-11T06:00:00"/>
  </r>
  <r>
    <x v="515"/>
    <x v="507"/>
    <x v="515"/>
    <x v="133"/>
    <n v="4797"/>
    <x v="510"/>
    <x v="0"/>
    <x v="221"/>
    <x v="0"/>
    <s v="CAD"/>
    <x v="482"/>
    <n v="1324792800"/>
    <b v="0"/>
    <b v="1"/>
    <s v="theater/plays"/>
    <x v="3"/>
    <x v="3"/>
    <x v="482"/>
    <d v="2011-12-25T06:00:00"/>
  </r>
  <r>
    <x v="516"/>
    <x v="508"/>
    <x v="516"/>
    <x v="290"/>
    <n v="53324"/>
    <x v="511"/>
    <x v="0"/>
    <x v="372"/>
    <x v="1"/>
    <s v="USD"/>
    <x v="194"/>
    <n v="1284354000"/>
    <b v="0"/>
    <b v="0"/>
    <s v="publishing/nonfiction"/>
    <x v="5"/>
    <x v="9"/>
    <x v="194"/>
    <d v="2010-09-13T05:00:00"/>
  </r>
  <r>
    <x v="517"/>
    <x v="509"/>
    <x v="517"/>
    <x v="291"/>
    <n v="6608"/>
    <x v="512"/>
    <x v="1"/>
    <x v="373"/>
    <x v="1"/>
    <s v="USD"/>
    <x v="483"/>
    <n v="1494392400"/>
    <b v="0"/>
    <b v="0"/>
    <s v="food/food trucks"/>
    <x v="0"/>
    <x v="0"/>
    <x v="483"/>
    <d v="2017-05-10T05:00:00"/>
  </r>
  <r>
    <x v="518"/>
    <x v="510"/>
    <x v="518"/>
    <x v="35"/>
    <n v="622"/>
    <x v="513"/>
    <x v="0"/>
    <x v="234"/>
    <x v="1"/>
    <s v="USD"/>
    <x v="484"/>
    <n v="1519538400"/>
    <b v="0"/>
    <b v="1"/>
    <s v="film &amp; video/animation"/>
    <x v="4"/>
    <x v="10"/>
    <x v="484"/>
    <d v="2018-02-25T06:00:00"/>
  </r>
  <r>
    <x v="519"/>
    <x v="511"/>
    <x v="519"/>
    <x v="96"/>
    <n v="180802"/>
    <x v="514"/>
    <x v="1"/>
    <x v="374"/>
    <x v="1"/>
    <s v="USD"/>
    <x v="355"/>
    <n v="1421906400"/>
    <b v="0"/>
    <b v="1"/>
    <s v="music/rock"/>
    <x v="1"/>
    <x v="1"/>
    <x v="355"/>
    <d v="2015-01-22T06:00:00"/>
  </r>
  <r>
    <x v="520"/>
    <x v="512"/>
    <x v="520"/>
    <x v="126"/>
    <n v="3406"/>
    <x v="515"/>
    <x v="1"/>
    <x v="235"/>
    <x v="1"/>
    <s v="USD"/>
    <x v="485"/>
    <n v="1555909200"/>
    <b v="0"/>
    <b v="0"/>
    <s v="theater/plays"/>
    <x v="3"/>
    <x v="3"/>
    <x v="485"/>
    <d v="2019-04-22T05:00:00"/>
  </r>
  <r>
    <x v="521"/>
    <x v="513"/>
    <x v="47"/>
    <x v="4"/>
    <n v="11061"/>
    <x v="516"/>
    <x v="1"/>
    <x v="375"/>
    <x v="1"/>
    <s v="USD"/>
    <x v="486"/>
    <n v="1472446800"/>
    <b v="0"/>
    <b v="1"/>
    <s v="film &amp; video/drama"/>
    <x v="4"/>
    <x v="6"/>
    <x v="486"/>
    <d v="2016-08-29T05:00:00"/>
  </r>
  <r>
    <x v="522"/>
    <x v="514"/>
    <x v="521"/>
    <x v="292"/>
    <n v="16389"/>
    <x v="517"/>
    <x v="0"/>
    <x v="271"/>
    <x v="1"/>
    <s v="USD"/>
    <x v="487"/>
    <n v="1342328400"/>
    <b v="0"/>
    <b v="0"/>
    <s v="film &amp; video/shorts"/>
    <x v="4"/>
    <x v="12"/>
    <x v="487"/>
    <d v="2012-07-15T05:00:00"/>
  </r>
  <r>
    <x v="523"/>
    <x v="515"/>
    <x v="522"/>
    <x v="79"/>
    <n v="6303"/>
    <x v="518"/>
    <x v="1"/>
    <x v="121"/>
    <x v="1"/>
    <s v="USD"/>
    <x v="488"/>
    <n v="1268114400"/>
    <b v="0"/>
    <b v="0"/>
    <s v="film &amp; video/shorts"/>
    <x v="4"/>
    <x v="12"/>
    <x v="488"/>
    <d v="2010-03-09T06:00:00"/>
  </r>
  <r>
    <x v="524"/>
    <x v="516"/>
    <x v="523"/>
    <x v="127"/>
    <n v="81136"/>
    <x v="519"/>
    <x v="0"/>
    <x v="376"/>
    <x v="1"/>
    <s v="USD"/>
    <x v="489"/>
    <n v="1273381200"/>
    <b v="0"/>
    <b v="0"/>
    <s v="theater/plays"/>
    <x v="3"/>
    <x v="3"/>
    <x v="489"/>
    <d v="2010-05-09T05:00:00"/>
  </r>
  <r>
    <x v="525"/>
    <x v="517"/>
    <x v="524"/>
    <x v="118"/>
    <n v="1768"/>
    <x v="520"/>
    <x v="0"/>
    <x v="377"/>
    <x v="1"/>
    <s v="USD"/>
    <x v="490"/>
    <n v="1290837600"/>
    <b v="0"/>
    <b v="0"/>
    <s v="technology/wearables"/>
    <x v="2"/>
    <x v="8"/>
    <x v="490"/>
    <d v="2010-11-27T06:00:00"/>
  </r>
  <r>
    <x v="526"/>
    <x v="518"/>
    <x v="525"/>
    <x v="111"/>
    <n v="12944"/>
    <x v="521"/>
    <x v="1"/>
    <x v="98"/>
    <x v="1"/>
    <s v="USD"/>
    <x v="312"/>
    <n v="1454306400"/>
    <b v="0"/>
    <b v="1"/>
    <s v="theater/plays"/>
    <x v="3"/>
    <x v="3"/>
    <x v="312"/>
    <d v="2016-02-01T06:00:00"/>
  </r>
  <r>
    <x v="527"/>
    <x v="519"/>
    <x v="526"/>
    <x v="223"/>
    <n v="188480"/>
    <x v="522"/>
    <x v="0"/>
    <x v="378"/>
    <x v="0"/>
    <s v="CAD"/>
    <x v="491"/>
    <n v="1457762400"/>
    <b v="0"/>
    <b v="0"/>
    <s v="film &amp; video/animation"/>
    <x v="4"/>
    <x v="10"/>
    <x v="491"/>
    <d v="2016-03-12T06:00:00"/>
  </r>
  <r>
    <x v="528"/>
    <x v="520"/>
    <x v="527"/>
    <x v="25"/>
    <n v="7227"/>
    <x v="523"/>
    <x v="0"/>
    <x v="175"/>
    <x v="4"/>
    <s v="GBP"/>
    <x v="492"/>
    <n v="1389074400"/>
    <b v="0"/>
    <b v="0"/>
    <s v="music/indie rock"/>
    <x v="1"/>
    <x v="7"/>
    <x v="492"/>
    <d v="2014-01-07T06:00:00"/>
  </r>
  <r>
    <x v="529"/>
    <x v="521"/>
    <x v="528"/>
    <x v="135"/>
    <n v="574"/>
    <x v="524"/>
    <x v="0"/>
    <x v="352"/>
    <x v="1"/>
    <s v="USD"/>
    <x v="493"/>
    <n v="1402117200"/>
    <b v="0"/>
    <b v="0"/>
    <s v="games/video games"/>
    <x v="6"/>
    <x v="11"/>
    <x v="493"/>
    <d v="2014-06-07T05:00:00"/>
  </r>
  <r>
    <x v="530"/>
    <x v="522"/>
    <x v="529"/>
    <x v="293"/>
    <n v="96328"/>
    <x v="525"/>
    <x v="0"/>
    <x v="200"/>
    <x v="1"/>
    <s v="USD"/>
    <x v="494"/>
    <n v="1284440400"/>
    <b v="0"/>
    <b v="1"/>
    <s v="publishing/fiction"/>
    <x v="5"/>
    <x v="13"/>
    <x v="494"/>
    <d v="2010-09-14T05:00:00"/>
  </r>
  <r>
    <x v="531"/>
    <x v="523"/>
    <x v="530"/>
    <x v="294"/>
    <n v="178338"/>
    <x v="526"/>
    <x v="2"/>
    <x v="379"/>
    <x v="5"/>
    <s v="CHF"/>
    <x v="495"/>
    <n v="1388988000"/>
    <b v="0"/>
    <b v="0"/>
    <s v="games/video games"/>
    <x v="6"/>
    <x v="11"/>
    <x v="495"/>
    <d v="2014-01-06T06:00:00"/>
  </r>
  <r>
    <x v="532"/>
    <x v="524"/>
    <x v="531"/>
    <x v="39"/>
    <n v="8046"/>
    <x v="527"/>
    <x v="1"/>
    <x v="105"/>
    <x v="0"/>
    <s v="CAD"/>
    <x v="496"/>
    <n v="1516946400"/>
    <b v="0"/>
    <b v="0"/>
    <s v="theater/plays"/>
    <x v="3"/>
    <x v="3"/>
    <x v="496"/>
    <d v="2018-01-26T06:00:00"/>
  </r>
  <r>
    <x v="533"/>
    <x v="525"/>
    <x v="532"/>
    <x v="295"/>
    <n v="184086"/>
    <x v="528"/>
    <x v="1"/>
    <x v="380"/>
    <x v="4"/>
    <s v="GBP"/>
    <x v="497"/>
    <n v="1377752400"/>
    <b v="0"/>
    <b v="0"/>
    <s v="music/indie rock"/>
    <x v="1"/>
    <x v="7"/>
    <x v="497"/>
    <d v="2013-08-29T05:00:00"/>
  </r>
  <r>
    <x v="534"/>
    <x v="526"/>
    <x v="533"/>
    <x v="296"/>
    <n v="13385"/>
    <x v="529"/>
    <x v="0"/>
    <x v="166"/>
    <x v="1"/>
    <s v="USD"/>
    <x v="498"/>
    <n v="1534568400"/>
    <b v="0"/>
    <b v="1"/>
    <s v="film &amp; video/drama"/>
    <x v="4"/>
    <x v="6"/>
    <x v="498"/>
    <d v="2018-08-18T05:00:00"/>
  </r>
  <r>
    <x v="535"/>
    <x v="527"/>
    <x v="534"/>
    <x v="97"/>
    <n v="12533"/>
    <x v="530"/>
    <x v="1"/>
    <x v="381"/>
    <x v="6"/>
    <s v="EUR"/>
    <x v="499"/>
    <n v="1528606800"/>
    <b v="0"/>
    <b v="1"/>
    <s v="theater/plays"/>
    <x v="3"/>
    <x v="3"/>
    <x v="499"/>
    <d v="2018-06-10T05:00:00"/>
  </r>
  <r>
    <x v="536"/>
    <x v="528"/>
    <x v="535"/>
    <x v="122"/>
    <n v="14697"/>
    <x v="531"/>
    <x v="1"/>
    <x v="382"/>
    <x v="6"/>
    <s v="EUR"/>
    <x v="500"/>
    <n v="1284872400"/>
    <b v="0"/>
    <b v="0"/>
    <s v="publishing/fiction"/>
    <x v="5"/>
    <x v="13"/>
    <x v="500"/>
    <d v="2010-09-19T05:00:00"/>
  </r>
  <r>
    <x v="537"/>
    <x v="529"/>
    <x v="536"/>
    <x v="197"/>
    <n v="98935"/>
    <x v="532"/>
    <x v="1"/>
    <x v="383"/>
    <x v="3"/>
    <s v="DKK"/>
    <x v="501"/>
    <n v="1537592400"/>
    <b v="1"/>
    <b v="1"/>
    <s v="film &amp; video/documentary"/>
    <x v="4"/>
    <x v="4"/>
    <x v="501"/>
    <d v="2018-09-22T05:00:00"/>
  </r>
  <r>
    <x v="538"/>
    <x v="530"/>
    <x v="537"/>
    <x v="297"/>
    <n v="57034"/>
    <x v="533"/>
    <x v="0"/>
    <x v="384"/>
    <x v="1"/>
    <s v="USD"/>
    <x v="502"/>
    <n v="1381208400"/>
    <b v="0"/>
    <b v="0"/>
    <s v="games/mobile games"/>
    <x v="6"/>
    <x v="20"/>
    <x v="502"/>
    <d v="2013-10-08T05:00:00"/>
  </r>
  <r>
    <x v="539"/>
    <x v="531"/>
    <x v="538"/>
    <x v="122"/>
    <n v="7120"/>
    <x v="534"/>
    <x v="0"/>
    <x v="385"/>
    <x v="1"/>
    <s v="USD"/>
    <x v="503"/>
    <n v="1562475600"/>
    <b v="0"/>
    <b v="1"/>
    <s v="food/food trucks"/>
    <x v="0"/>
    <x v="0"/>
    <x v="503"/>
    <d v="2019-07-07T05:00:00"/>
  </r>
  <r>
    <x v="540"/>
    <x v="532"/>
    <x v="539"/>
    <x v="98"/>
    <n v="14097"/>
    <x v="535"/>
    <x v="1"/>
    <x v="326"/>
    <x v="1"/>
    <s v="USD"/>
    <x v="504"/>
    <n v="1527397200"/>
    <b v="0"/>
    <b v="0"/>
    <s v="photography/photography books"/>
    <x v="7"/>
    <x v="14"/>
    <x v="504"/>
    <d v="2018-05-27T05:00:00"/>
  </r>
  <r>
    <x v="541"/>
    <x v="533"/>
    <x v="540"/>
    <x v="298"/>
    <n v="43086"/>
    <x v="536"/>
    <x v="0"/>
    <x v="386"/>
    <x v="6"/>
    <s v="EUR"/>
    <x v="505"/>
    <n v="1436158800"/>
    <b v="0"/>
    <b v="0"/>
    <s v="games/mobile games"/>
    <x v="6"/>
    <x v="20"/>
    <x v="505"/>
    <d v="2015-07-06T05:00:00"/>
  </r>
  <r>
    <x v="542"/>
    <x v="534"/>
    <x v="541"/>
    <x v="299"/>
    <n v="1930"/>
    <x v="537"/>
    <x v="0"/>
    <x v="240"/>
    <x v="4"/>
    <s v="GBP"/>
    <x v="506"/>
    <n v="1456034400"/>
    <b v="0"/>
    <b v="0"/>
    <s v="music/indie rock"/>
    <x v="1"/>
    <x v="7"/>
    <x v="506"/>
    <d v="2016-02-21T06:00:00"/>
  </r>
  <r>
    <x v="543"/>
    <x v="535"/>
    <x v="542"/>
    <x v="300"/>
    <n v="13864"/>
    <x v="538"/>
    <x v="0"/>
    <x v="80"/>
    <x v="1"/>
    <s v="USD"/>
    <x v="507"/>
    <n v="1380171600"/>
    <b v="0"/>
    <b v="0"/>
    <s v="games/video games"/>
    <x v="6"/>
    <x v="11"/>
    <x v="507"/>
    <d v="2013-09-26T05:00:00"/>
  </r>
  <r>
    <x v="544"/>
    <x v="536"/>
    <x v="543"/>
    <x v="54"/>
    <n v="7742"/>
    <x v="539"/>
    <x v="1"/>
    <x v="286"/>
    <x v="1"/>
    <s v="USD"/>
    <x v="508"/>
    <n v="1453356000"/>
    <b v="0"/>
    <b v="0"/>
    <s v="music/rock"/>
    <x v="1"/>
    <x v="1"/>
    <x v="508"/>
    <d v="2016-01-21T06:00:00"/>
  </r>
  <r>
    <x v="545"/>
    <x v="537"/>
    <x v="544"/>
    <x v="301"/>
    <n v="164109"/>
    <x v="540"/>
    <x v="0"/>
    <x v="387"/>
    <x v="1"/>
    <s v="USD"/>
    <x v="509"/>
    <n v="1578981600"/>
    <b v="0"/>
    <b v="0"/>
    <s v="theater/plays"/>
    <x v="3"/>
    <x v="3"/>
    <x v="509"/>
    <d v="2020-01-14T06:00:00"/>
  </r>
  <r>
    <x v="546"/>
    <x v="538"/>
    <x v="545"/>
    <x v="3"/>
    <n v="6870"/>
    <x v="541"/>
    <x v="1"/>
    <x v="39"/>
    <x v="1"/>
    <s v="USD"/>
    <x v="510"/>
    <n v="1537419600"/>
    <b v="0"/>
    <b v="1"/>
    <s v="theater/plays"/>
    <x v="3"/>
    <x v="3"/>
    <x v="510"/>
    <d v="2018-09-20T05:00:00"/>
  </r>
  <r>
    <x v="547"/>
    <x v="539"/>
    <x v="546"/>
    <x v="81"/>
    <n v="12597"/>
    <x v="542"/>
    <x v="1"/>
    <x v="388"/>
    <x v="1"/>
    <s v="USD"/>
    <x v="511"/>
    <n v="1423202400"/>
    <b v="0"/>
    <b v="0"/>
    <s v="film &amp; video/drama"/>
    <x v="4"/>
    <x v="6"/>
    <x v="511"/>
    <d v="2015-02-06T06:00:00"/>
  </r>
  <r>
    <x v="548"/>
    <x v="540"/>
    <x v="547"/>
    <x v="302"/>
    <n v="179074"/>
    <x v="543"/>
    <x v="1"/>
    <x v="389"/>
    <x v="1"/>
    <s v="USD"/>
    <x v="512"/>
    <n v="1460610000"/>
    <b v="0"/>
    <b v="0"/>
    <s v="theater/plays"/>
    <x v="3"/>
    <x v="3"/>
    <x v="512"/>
    <d v="2016-04-14T05:00:00"/>
  </r>
  <r>
    <x v="549"/>
    <x v="541"/>
    <x v="548"/>
    <x v="303"/>
    <n v="83843"/>
    <x v="544"/>
    <x v="1"/>
    <x v="390"/>
    <x v="1"/>
    <s v="USD"/>
    <x v="513"/>
    <n v="1370494800"/>
    <b v="0"/>
    <b v="0"/>
    <s v="technology/wearables"/>
    <x v="2"/>
    <x v="8"/>
    <x v="513"/>
    <d v="2013-06-06T05:00:00"/>
  </r>
  <r>
    <x v="550"/>
    <x v="542"/>
    <x v="549"/>
    <x v="0"/>
    <n v="4"/>
    <x v="446"/>
    <x v="3"/>
    <x v="49"/>
    <x v="5"/>
    <s v="CHF"/>
    <x v="514"/>
    <n v="1332306000"/>
    <b v="0"/>
    <b v="0"/>
    <s v="music/indie rock"/>
    <x v="1"/>
    <x v="7"/>
    <x v="514"/>
    <d v="2012-03-21T05:00:00"/>
  </r>
  <r>
    <x v="551"/>
    <x v="543"/>
    <x v="550"/>
    <x v="304"/>
    <n v="105598"/>
    <x v="545"/>
    <x v="0"/>
    <x v="391"/>
    <x v="2"/>
    <s v="AUD"/>
    <x v="515"/>
    <n v="1422511200"/>
    <b v="0"/>
    <b v="1"/>
    <s v="technology/web"/>
    <x v="2"/>
    <x v="2"/>
    <x v="515"/>
    <d v="2015-01-29T06:00:00"/>
  </r>
  <r>
    <x v="552"/>
    <x v="544"/>
    <x v="551"/>
    <x v="25"/>
    <n v="8866"/>
    <x v="546"/>
    <x v="0"/>
    <x v="45"/>
    <x v="1"/>
    <s v="USD"/>
    <x v="516"/>
    <n v="1480312800"/>
    <b v="0"/>
    <b v="0"/>
    <s v="theater/plays"/>
    <x v="3"/>
    <x v="3"/>
    <x v="516"/>
    <d v="2016-11-28T06:00:00"/>
  </r>
  <r>
    <x v="553"/>
    <x v="545"/>
    <x v="552"/>
    <x v="305"/>
    <n v="75022"/>
    <x v="547"/>
    <x v="0"/>
    <x v="392"/>
    <x v="1"/>
    <s v="USD"/>
    <x v="517"/>
    <n v="1294034400"/>
    <b v="0"/>
    <b v="0"/>
    <s v="music/rock"/>
    <x v="1"/>
    <x v="1"/>
    <x v="517"/>
    <d v="2011-01-03T06:00:00"/>
  </r>
  <r>
    <x v="554"/>
    <x v="546"/>
    <x v="553"/>
    <x v="40"/>
    <n v="14408"/>
    <x v="548"/>
    <x v="1"/>
    <x v="353"/>
    <x v="0"/>
    <s v="CAD"/>
    <x v="518"/>
    <n v="1482645600"/>
    <b v="0"/>
    <b v="0"/>
    <s v="music/indie rock"/>
    <x v="1"/>
    <x v="7"/>
    <x v="518"/>
    <d v="2016-12-25T06:00:00"/>
  </r>
  <r>
    <x v="555"/>
    <x v="547"/>
    <x v="554"/>
    <x v="9"/>
    <n v="14089"/>
    <x v="549"/>
    <x v="1"/>
    <x v="18"/>
    <x v="3"/>
    <s v="DKK"/>
    <x v="519"/>
    <n v="1399093200"/>
    <b v="0"/>
    <b v="0"/>
    <s v="music/rock"/>
    <x v="1"/>
    <x v="1"/>
    <x v="519"/>
    <d v="2014-05-03T05:00:00"/>
  </r>
  <r>
    <x v="556"/>
    <x v="195"/>
    <x v="555"/>
    <x v="5"/>
    <n v="12467"/>
    <x v="550"/>
    <x v="1"/>
    <x v="393"/>
    <x v="1"/>
    <s v="USD"/>
    <x v="520"/>
    <n v="1315890000"/>
    <b v="0"/>
    <b v="1"/>
    <s v="publishing/translations"/>
    <x v="5"/>
    <x v="18"/>
    <x v="520"/>
    <d v="2011-09-13T05:00:00"/>
  </r>
  <r>
    <x v="557"/>
    <x v="548"/>
    <x v="556"/>
    <x v="46"/>
    <n v="11960"/>
    <x v="551"/>
    <x v="1"/>
    <x v="394"/>
    <x v="1"/>
    <s v="USD"/>
    <x v="521"/>
    <n v="1444021200"/>
    <b v="0"/>
    <b v="1"/>
    <s v="film &amp; video/science fiction"/>
    <x v="4"/>
    <x v="22"/>
    <x v="521"/>
    <d v="2015-10-05T05:00:00"/>
  </r>
  <r>
    <x v="558"/>
    <x v="549"/>
    <x v="557"/>
    <x v="306"/>
    <n v="7966"/>
    <x v="552"/>
    <x v="1"/>
    <x v="105"/>
    <x v="1"/>
    <s v="USD"/>
    <x v="522"/>
    <n v="1460005200"/>
    <b v="0"/>
    <b v="0"/>
    <s v="theater/plays"/>
    <x v="3"/>
    <x v="3"/>
    <x v="522"/>
    <d v="2016-04-07T05:00:00"/>
  </r>
  <r>
    <x v="559"/>
    <x v="550"/>
    <x v="558"/>
    <x v="307"/>
    <n v="106321"/>
    <x v="553"/>
    <x v="1"/>
    <x v="395"/>
    <x v="1"/>
    <s v="USD"/>
    <x v="523"/>
    <n v="1470718800"/>
    <b v="0"/>
    <b v="0"/>
    <s v="theater/plays"/>
    <x v="3"/>
    <x v="3"/>
    <x v="523"/>
    <d v="2016-08-09T05:00:00"/>
  </r>
  <r>
    <x v="560"/>
    <x v="551"/>
    <x v="559"/>
    <x v="77"/>
    <n v="158832"/>
    <x v="554"/>
    <x v="1"/>
    <x v="396"/>
    <x v="1"/>
    <s v="USD"/>
    <x v="524"/>
    <n v="1325052000"/>
    <b v="0"/>
    <b v="0"/>
    <s v="film &amp; video/animation"/>
    <x v="4"/>
    <x v="10"/>
    <x v="524"/>
    <d v="2011-12-28T06:00:00"/>
  </r>
  <r>
    <x v="561"/>
    <x v="552"/>
    <x v="560"/>
    <x v="162"/>
    <n v="11091"/>
    <x v="555"/>
    <x v="1"/>
    <x v="40"/>
    <x v="5"/>
    <s v="CHF"/>
    <x v="525"/>
    <n v="1319000400"/>
    <b v="0"/>
    <b v="0"/>
    <s v="theater/plays"/>
    <x v="3"/>
    <x v="3"/>
    <x v="525"/>
    <d v="2011-10-19T05:00:00"/>
  </r>
  <r>
    <x v="562"/>
    <x v="553"/>
    <x v="561"/>
    <x v="34"/>
    <n v="1269"/>
    <x v="556"/>
    <x v="0"/>
    <x v="150"/>
    <x v="5"/>
    <s v="CHF"/>
    <x v="188"/>
    <n v="1552539600"/>
    <b v="0"/>
    <b v="0"/>
    <s v="music/rock"/>
    <x v="1"/>
    <x v="1"/>
    <x v="188"/>
    <d v="2019-03-14T05:00:00"/>
  </r>
  <r>
    <x v="563"/>
    <x v="554"/>
    <x v="562"/>
    <x v="41"/>
    <n v="5107"/>
    <x v="557"/>
    <x v="1"/>
    <x v="72"/>
    <x v="2"/>
    <s v="AUD"/>
    <x v="526"/>
    <n v="1543816800"/>
    <b v="0"/>
    <b v="0"/>
    <s v="film &amp; video/documentary"/>
    <x v="4"/>
    <x v="4"/>
    <x v="526"/>
    <d v="2018-12-03T06:00:00"/>
  </r>
  <r>
    <x v="564"/>
    <x v="555"/>
    <x v="563"/>
    <x v="308"/>
    <n v="141393"/>
    <x v="558"/>
    <x v="0"/>
    <x v="397"/>
    <x v="1"/>
    <s v="USD"/>
    <x v="527"/>
    <n v="1427086800"/>
    <b v="0"/>
    <b v="0"/>
    <s v="theater/plays"/>
    <x v="3"/>
    <x v="3"/>
    <x v="527"/>
    <d v="2015-03-23T05:00:00"/>
  </r>
  <r>
    <x v="565"/>
    <x v="556"/>
    <x v="564"/>
    <x v="309"/>
    <n v="194166"/>
    <x v="559"/>
    <x v="1"/>
    <x v="398"/>
    <x v="1"/>
    <s v="USD"/>
    <x v="528"/>
    <n v="1323064800"/>
    <b v="0"/>
    <b v="0"/>
    <s v="theater/plays"/>
    <x v="3"/>
    <x v="3"/>
    <x v="528"/>
    <d v="2011-12-05T06:00:00"/>
  </r>
  <r>
    <x v="566"/>
    <x v="557"/>
    <x v="565"/>
    <x v="29"/>
    <n v="4124"/>
    <x v="560"/>
    <x v="0"/>
    <x v="95"/>
    <x v="1"/>
    <s v="USD"/>
    <x v="522"/>
    <n v="1458277200"/>
    <b v="0"/>
    <b v="1"/>
    <s v="music/electric music"/>
    <x v="1"/>
    <x v="5"/>
    <x v="522"/>
    <d v="2016-03-18T05:00:00"/>
  </r>
  <r>
    <x v="567"/>
    <x v="558"/>
    <x v="566"/>
    <x v="85"/>
    <n v="14865"/>
    <x v="561"/>
    <x v="1"/>
    <x v="146"/>
    <x v="1"/>
    <s v="USD"/>
    <x v="529"/>
    <n v="1405141200"/>
    <b v="0"/>
    <b v="0"/>
    <s v="music/rock"/>
    <x v="1"/>
    <x v="1"/>
    <x v="529"/>
    <d v="2014-07-12T05:00:00"/>
  </r>
  <r>
    <x v="568"/>
    <x v="559"/>
    <x v="567"/>
    <x v="310"/>
    <n v="134688"/>
    <x v="562"/>
    <x v="1"/>
    <x v="399"/>
    <x v="1"/>
    <s v="USD"/>
    <x v="530"/>
    <n v="1283058000"/>
    <b v="0"/>
    <b v="0"/>
    <s v="theater/plays"/>
    <x v="3"/>
    <x v="3"/>
    <x v="530"/>
    <d v="2010-08-29T05:00:00"/>
  </r>
  <r>
    <x v="569"/>
    <x v="560"/>
    <x v="568"/>
    <x v="311"/>
    <n v="47705"/>
    <x v="563"/>
    <x v="1"/>
    <x v="400"/>
    <x v="6"/>
    <s v="EUR"/>
    <x v="531"/>
    <n v="1295762400"/>
    <b v="0"/>
    <b v="0"/>
    <s v="film &amp; video/animation"/>
    <x v="4"/>
    <x v="10"/>
    <x v="531"/>
    <d v="2011-01-23T06:00:00"/>
  </r>
  <r>
    <x v="570"/>
    <x v="561"/>
    <x v="569"/>
    <x v="312"/>
    <n v="95364"/>
    <x v="564"/>
    <x v="1"/>
    <x v="401"/>
    <x v="1"/>
    <s v="USD"/>
    <x v="515"/>
    <n v="1419573600"/>
    <b v="0"/>
    <b v="1"/>
    <s v="music/rock"/>
    <x v="1"/>
    <x v="1"/>
    <x v="515"/>
    <d v="2014-12-26T06:00:00"/>
  </r>
  <r>
    <x v="571"/>
    <x v="562"/>
    <x v="570"/>
    <x v="26"/>
    <n v="3295"/>
    <x v="565"/>
    <x v="0"/>
    <x v="164"/>
    <x v="6"/>
    <s v="EUR"/>
    <x v="532"/>
    <n v="1438750800"/>
    <b v="0"/>
    <b v="0"/>
    <s v="film &amp; video/shorts"/>
    <x v="4"/>
    <x v="12"/>
    <x v="532"/>
    <d v="2015-08-05T05:00:00"/>
  </r>
  <r>
    <x v="572"/>
    <x v="563"/>
    <x v="571"/>
    <x v="25"/>
    <n v="4896"/>
    <x v="566"/>
    <x v="3"/>
    <x v="115"/>
    <x v="1"/>
    <s v="USD"/>
    <x v="533"/>
    <n v="1444798800"/>
    <b v="0"/>
    <b v="1"/>
    <s v="music/rock"/>
    <x v="1"/>
    <x v="1"/>
    <x v="533"/>
    <d v="2015-10-14T05:00:00"/>
  </r>
  <r>
    <x v="573"/>
    <x v="564"/>
    <x v="572"/>
    <x v="313"/>
    <n v="7496"/>
    <x v="567"/>
    <x v="1"/>
    <x v="402"/>
    <x v="1"/>
    <s v="USD"/>
    <x v="409"/>
    <n v="1399179600"/>
    <b v="0"/>
    <b v="0"/>
    <s v="journalism/audio"/>
    <x v="8"/>
    <x v="23"/>
    <x v="409"/>
    <d v="2014-05-04T05:00:00"/>
  </r>
  <r>
    <x v="574"/>
    <x v="565"/>
    <x v="573"/>
    <x v="50"/>
    <n v="9967"/>
    <x v="568"/>
    <x v="1"/>
    <x v="358"/>
    <x v="1"/>
    <s v="USD"/>
    <x v="534"/>
    <n v="1576562400"/>
    <b v="0"/>
    <b v="1"/>
    <s v="food/food trucks"/>
    <x v="0"/>
    <x v="0"/>
    <x v="534"/>
    <d v="2019-12-17T06:00:00"/>
  </r>
  <r>
    <x v="575"/>
    <x v="566"/>
    <x v="574"/>
    <x v="314"/>
    <n v="52421"/>
    <x v="569"/>
    <x v="0"/>
    <x v="21"/>
    <x v="1"/>
    <s v="USD"/>
    <x v="53"/>
    <n v="1400821200"/>
    <b v="0"/>
    <b v="1"/>
    <s v="theater/plays"/>
    <x v="3"/>
    <x v="3"/>
    <x v="53"/>
    <d v="2014-05-23T05:00:00"/>
  </r>
  <r>
    <x v="576"/>
    <x v="567"/>
    <x v="575"/>
    <x v="62"/>
    <n v="6298"/>
    <x v="570"/>
    <x v="0"/>
    <x v="251"/>
    <x v="1"/>
    <s v="USD"/>
    <x v="535"/>
    <n v="1510984800"/>
    <b v="0"/>
    <b v="0"/>
    <s v="theater/plays"/>
    <x v="3"/>
    <x v="3"/>
    <x v="535"/>
    <d v="2017-11-18T06:00:00"/>
  </r>
  <r>
    <x v="577"/>
    <x v="568"/>
    <x v="576"/>
    <x v="139"/>
    <n v="1546"/>
    <x v="571"/>
    <x v="3"/>
    <x v="95"/>
    <x v="1"/>
    <s v="USD"/>
    <x v="536"/>
    <n v="1302066000"/>
    <b v="0"/>
    <b v="0"/>
    <s v="music/jazz"/>
    <x v="1"/>
    <x v="17"/>
    <x v="536"/>
    <d v="2011-04-06T05:00:00"/>
  </r>
  <r>
    <x v="578"/>
    <x v="569"/>
    <x v="577"/>
    <x v="315"/>
    <n v="16168"/>
    <x v="572"/>
    <x v="0"/>
    <x v="242"/>
    <x v="1"/>
    <s v="USD"/>
    <x v="537"/>
    <n v="1322978400"/>
    <b v="0"/>
    <b v="0"/>
    <s v="film &amp; video/science fiction"/>
    <x v="4"/>
    <x v="22"/>
    <x v="537"/>
    <d v="2011-12-04T06:00:00"/>
  </r>
  <r>
    <x v="579"/>
    <x v="570"/>
    <x v="578"/>
    <x v="8"/>
    <n v="6269"/>
    <x v="573"/>
    <x v="1"/>
    <x v="215"/>
    <x v="1"/>
    <s v="USD"/>
    <x v="538"/>
    <n v="1313730000"/>
    <b v="0"/>
    <b v="0"/>
    <s v="music/jazz"/>
    <x v="1"/>
    <x v="17"/>
    <x v="538"/>
    <d v="2011-08-19T05:00:00"/>
  </r>
  <r>
    <x v="580"/>
    <x v="251"/>
    <x v="579"/>
    <x v="316"/>
    <n v="149578"/>
    <x v="574"/>
    <x v="1"/>
    <x v="403"/>
    <x v="1"/>
    <s v="USD"/>
    <x v="539"/>
    <n v="1394085600"/>
    <b v="0"/>
    <b v="0"/>
    <s v="theater/plays"/>
    <x v="3"/>
    <x v="3"/>
    <x v="539"/>
    <d v="2014-03-06T06:00:00"/>
  </r>
  <r>
    <x v="581"/>
    <x v="571"/>
    <x v="580"/>
    <x v="46"/>
    <n v="3841"/>
    <x v="575"/>
    <x v="0"/>
    <x v="83"/>
    <x v="1"/>
    <s v="USD"/>
    <x v="540"/>
    <n v="1305349200"/>
    <b v="0"/>
    <b v="0"/>
    <s v="technology/web"/>
    <x v="2"/>
    <x v="2"/>
    <x v="540"/>
    <d v="2011-05-14T05:00:00"/>
  </r>
  <r>
    <x v="582"/>
    <x v="572"/>
    <x v="581"/>
    <x v="251"/>
    <n v="4531"/>
    <x v="576"/>
    <x v="0"/>
    <x v="344"/>
    <x v="1"/>
    <s v="USD"/>
    <x v="505"/>
    <n v="1434344400"/>
    <b v="0"/>
    <b v="1"/>
    <s v="games/video games"/>
    <x v="6"/>
    <x v="11"/>
    <x v="505"/>
    <d v="2015-06-15T05:00:00"/>
  </r>
  <r>
    <x v="583"/>
    <x v="573"/>
    <x v="582"/>
    <x v="317"/>
    <n v="60934"/>
    <x v="577"/>
    <x v="1"/>
    <x v="404"/>
    <x v="1"/>
    <s v="USD"/>
    <x v="541"/>
    <n v="1331186400"/>
    <b v="0"/>
    <b v="0"/>
    <s v="film &amp; video/documentary"/>
    <x v="4"/>
    <x v="4"/>
    <x v="541"/>
    <d v="2012-03-08T06:00:00"/>
  </r>
  <r>
    <x v="584"/>
    <x v="8"/>
    <x v="583"/>
    <x v="318"/>
    <n v="103255"/>
    <x v="578"/>
    <x v="1"/>
    <x v="405"/>
    <x v="1"/>
    <s v="USD"/>
    <x v="542"/>
    <n v="1336539600"/>
    <b v="0"/>
    <b v="0"/>
    <s v="technology/web"/>
    <x v="2"/>
    <x v="2"/>
    <x v="542"/>
    <d v="2012-05-09T05:00:00"/>
  </r>
  <r>
    <x v="585"/>
    <x v="574"/>
    <x v="584"/>
    <x v="200"/>
    <n v="13065"/>
    <x v="579"/>
    <x v="1"/>
    <x v="158"/>
    <x v="1"/>
    <s v="USD"/>
    <x v="543"/>
    <n v="1269752400"/>
    <b v="0"/>
    <b v="0"/>
    <s v="publishing/translations"/>
    <x v="5"/>
    <x v="18"/>
    <x v="543"/>
    <d v="2010-03-28T05:00:00"/>
  </r>
  <r>
    <x v="586"/>
    <x v="575"/>
    <x v="585"/>
    <x v="31"/>
    <n v="6654"/>
    <x v="580"/>
    <x v="1"/>
    <x v="406"/>
    <x v="1"/>
    <s v="USD"/>
    <x v="544"/>
    <n v="1291615200"/>
    <b v="0"/>
    <b v="0"/>
    <s v="music/rock"/>
    <x v="1"/>
    <x v="1"/>
    <x v="544"/>
    <d v="2010-12-06T06:00:00"/>
  </r>
  <r>
    <x v="587"/>
    <x v="576"/>
    <x v="586"/>
    <x v="151"/>
    <n v="6852"/>
    <x v="581"/>
    <x v="0"/>
    <x v="388"/>
    <x v="0"/>
    <s v="CAD"/>
    <x v="35"/>
    <n v="1552366800"/>
    <b v="0"/>
    <b v="1"/>
    <s v="food/food trucks"/>
    <x v="0"/>
    <x v="0"/>
    <x v="35"/>
    <d v="2019-03-12T05:00:00"/>
  </r>
  <r>
    <x v="588"/>
    <x v="577"/>
    <x v="587"/>
    <x v="215"/>
    <n v="124517"/>
    <x v="582"/>
    <x v="0"/>
    <x v="407"/>
    <x v="4"/>
    <s v="GBP"/>
    <x v="152"/>
    <n v="1272171600"/>
    <b v="0"/>
    <b v="0"/>
    <s v="theater/plays"/>
    <x v="3"/>
    <x v="3"/>
    <x v="152"/>
    <d v="2010-04-25T05:00:00"/>
  </r>
  <r>
    <x v="589"/>
    <x v="578"/>
    <x v="588"/>
    <x v="58"/>
    <n v="5113"/>
    <x v="583"/>
    <x v="0"/>
    <x v="408"/>
    <x v="1"/>
    <s v="USD"/>
    <x v="545"/>
    <n v="1436677200"/>
    <b v="0"/>
    <b v="0"/>
    <s v="film &amp; video/documentary"/>
    <x v="4"/>
    <x v="4"/>
    <x v="545"/>
    <d v="2015-07-12T05:00:00"/>
  </r>
  <r>
    <x v="590"/>
    <x v="579"/>
    <x v="589"/>
    <x v="143"/>
    <n v="5824"/>
    <x v="584"/>
    <x v="0"/>
    <x v="99"/>
    <x v="2"/>
    <s v="AUD"/>
    <x v="546"/>
    <n v="1420092000"/>
    <b v="0"/>
    <b v="0"/>
    <s v="publishing/radio &amp; podcasts"/>
    <x v="5"/>
    <x v="15"/>
    <x v="546"/>
    <d v="2015-01-01T06:00:00"/>
  </r>
  <r>
    <x v="591"/>
    <x v="580"/>
    <x v="590"/>
    <x v="60"/>
    <n v="6226"/>
    <x v="585"/>
    <x v="1"/>
    <x v="408"/>
    <x v="1"/>
    <s v="USD"/>
    <x v="547"/>
    <n v="1279947600"/>
    <b v="0"/>
    <b v="0"/>
    <s v="games/video games"/>
    <x v="6"/>
    <x v="11"/>
    <x v="547"/>
    <d v="2010-07-24T05:00:00"/>
  </r>
  <r>
    <x v="592"/>
    <x v="581"/>
    <x v="591"/>
    <x v="154"/>
    <n v="20243"/>
    <x v="586"/>
    <x v="0"/>
    <x v="259"/>
    <x v="1"/>
    <s v="USD"/>
    <x v="548"/>
    <n v="1402203600"/>
    <b v="0"/>
    <b v="0"/>
    <s v="theater/plays"/>
    <x v="3"/>
    <x v="3"/>
    <x v="548"/>
    <d v="2014-06-08T05:00:00"/>
  </r>
  <r>
    <x v="593"/>
    <x v="582"/>
    <x v="592"/>
    <x v="319"/>
    <n v="188288"/>
    <x v="587"/>
    <x v="1"/>
    <x v="409"/>
    <x v="1"/>
    <s v="USD"/>
    <x v="549"/>
    <n v="1396933200"/>
    <b v="0"/>
    <b v="0"/>
    <s v="film &amp; video/animation"/>
    <x v="4"/>
    <x v="10"/>
    <x v="549"/>
    <d v="2014-04-08T05:00:00"/>
  </r>
  <r>
    <x v="594"/>
    <x v="583"/>
    <x v="593"/>
    <x v="320"/>
    <n v="11167"/>
    <x v="588"/>
    <x v="0"/>
    <x v="144"/>
    <x v="1"/>
    <s v="USD"/>
    <x v="550"/>
    <n v="1467262800"/>
    <b v="0"/>
    <b v="1"/>
    <s v="theater/plays"/>
    <x v="3"/>
    <x v="3"/>
    <x v="550"/>
    <d v="2016-06-30T05:00:00"/>
  </r>
  <r>
    <x v="595"/>
    <x v="584"/>
    <x v="594"/>
    <x v="321"/>
    <n v="146595"/>
    <x v="589"/>
    <x v="1"/>
    <x v="410"/>
    <x v="1"/>
    <s v="USD"/>
    <x v="551"/>
    <n v="1270530000"/>
    <b v="0"/>
    <b v="1"/>
    <s v="theater/plays"/>
    <x v="3"/>
    <x v="3"/>
    <x v="551"/>
    <d v="2010-04-06T05:00:00"/>
  </r>
  <r>
    <x v="596"/>
    <x v="585"/>
    <x v="595"/>
    <x v="58"/>
    <n v="7875"/>
    <x v="590"/>
    <x v="0"/>
    <x v="236"/>
    <x v="1"/>
    <s v="USD"/>
    <x v="552"/>
    <n v="1457762400"/>
    <b v="0"/>
    <b v="1"/>
    <s v="film &amp; video/drama"/>
    <x v="4"/>
    <x v="6"/>
    <x v="552"/>
    <d v="2016-03-12T06:00:00"/>
  </r>
  <r>
    <x v="597"/>
    <x v="586"/>
    <x v="596"/>
    <x v="322"/>
    <n v="148779"/>
    <x v="591"/>
    <x v="1"/>
    <x v="411"/>
    <x v="1"/>
    <s v="USD"/>
    <x v="462"/>
    <n v="1575525600"/>
    <b v="0"/>
    <b v="0"/>
    <s v="theater/plays"/>
    <x v="3"/>
    <x v="3"/>
    <x v="462"/>
    <d v="2019-12-05T06:00:00"/>
  </r>
  <r>
    <x v="598"/>
    <x v="587"/>
    <x v="597"/>
    <x v="323"/>
    <n v="175868"/>
    <x v="592"/>
    <x v="1"/>
    <x v="412"/>
    <x v="6"/>
    <s v="EUR"/>
    <x v="553"/>
    <n v="1279083600"/>
    <b v="0"/>
    <b v="0"/>
    <s v="music/rock"/>
    <x v="1"/>
    <x v="1"/>
    <x v="553"/>
    <d v="2010-07-14T05:00:00"/>
  </r>
  <r>
    <x v="599"/>
    <x v="588"/>
    <x v="598"/>
    <x v="324"/>
    <n v="5112"/>
    <x v="593"/>
    <x v="0"/>
    <x v="172"/>
    <x v="3"/>
    <s v="DKK"/>
    <x v="554"/>
    <n v="1424412000"/>
    <b v="0"/>
    <b v="0"/>
    <s v="film &amp; video/documentary"/>
    <x v="4"/>
    <x v="4"/>
    <x v="554"/>
    <d v="2015-02-20T06:00:00"/>
  </r>
  <r>
    <x v="600"/>
    <x v="589"/>
    <x v="599"/>
    <x v="0"/>
    <n v="5"/>
    <x v="298"/>
    <x v="0"/>
    <x v="49"/>
    <x v="4"/>
    <s v="GBP"/>
    <x v="555"/>
    <n v="1376197200"/>
    <b v="0"/>
    <b v="0"/>
    <s v="food/food trucks"/>
    <x v="0"/>
    <x v="0"/>
    <x v="555"/>
    <d v="2013-08-11T05:00:00"/>
  </r>
  <r>
    <x v="601"/>
    <x v="590"/>
    <x v="600"/>
    <x v="9"/>
    <n v="13018"/>
    <x v="594"/>
    <x v="1"/>
    <x v="346"/>
    <x v="1"/>
    <s v="USD"/>
    <x v="548"/>
    <n v="1402894800"/>
    <b v="1"/>
    <b v="0"/>
    <s v="technology/wearables"/>
    <x v="2"/>
    <x v="8"/>
    <x v="548"/>
    <d v="2014-06-16T05:00:00"/>
  </r>
  <r>
    <x v="602"/>
    <x v="591"/>
    <x v="601"/>
    <x v="325"/>
    <n v="91176"/>
    <x v="595"/>
    <x v="1"/>
    <x v="413"/>
    <x v="1"/>
    <s v="USD"/>
    <x v="62"/>
    <n v="1434430800"/>
    <b v="0"/>
    <b v="0"/>
    <s v="theater/plays"/>
    <x v="3"/>
    <x v="3"/>
    <x v="62"/>
    <d v="2015-06-16T05:00:00"/>
  </r>
  <r>
    <x v="603"/>
    <x v="592"/>
    <x v="602"/>
    <x v="98"/>
    <n v="6342"/>
    <x v="596"/>
    <x v="1"/>
    <x v="408"/>
    <x v="1"/>
    <s v="USD"/>
    <x v="556"/>
    <n v="1557896400"/>
    <b v="0"/>
    <b v="0"/>
    <s v="theater/plays"/>
    <x v="3"/>
    <x v="3"/>
    <x v="556"/>
    <d v="2019-05-15T05:00:00"/>
  </r>
  <r>
    <x v="604"/>
    <x v="593"/>
    <x v="603"/>
    <x v="326"/>
    <n v="151438"/>
    <x v="597"/>
    <x v="1"/>
    <x v="414"/>
    <x v="1"/>
    <s v="USD"/>
    <x v="557"/>
    <n v="1297490400"/>
    <b v="0"/>
    <b v="0"/>
    <s v="theater/plays"/>
    <x v="3"/>
    <x v="3"/>
    <x v="557"/>
    <d v="2011-02-12T06:00:00"/>
  </r>
  <r>
    <x v="605"/>
    <x v="594"/>
    <x v="604"/>
    <x v="88"/>
    <n v="6178"/>
    <x v="598"/>
    <x v="1"/>
    <x v="37"/>
    <x v="1"/>
    <s v="USD"/>
    <x v="27"/>
    <n v="1447394400"/>
    <b v="0"/>
    <b v="0"/>
    <s v="publishing/nonfiction"/>
    <x v="5"/>
    <x v="9"/>
    <x v="27"/>
    <d v="2015-11-13T06:00:00"/>
  </r>
  <r>
    <x v="606"/>
    <x v="595"/>
    <x v="605"/>
    <x v="74"/>
    <n v="6405"/>
    <x v="599"/>
    <x v="1"/>
    <x v="415"/>
    <x v="4"/>
    <s v="GBP"/>
    <x v="558"/>
    <n v="1458277200"/>
    <b v="0"/>
    <b v="0"/>
    <s v="music/rock"/>
    <x v="1"/>
    <x v="1"/>
    <x v="558"/>
    <d v="2016-03-18T05:00:00"/>
  </r>
  <r>
    <x v="607"/>
    <x v="596"/>
    <x v="606"/>
    <x v="327"/>
    <n v="180667"/>
    <x v="600"/>
    <x v="1"/>
    <x v="416"/>
    <x v="1"/>
    <s v="USD"/>
    <x v="559"/>
    <n v="1395723600"/>
    <b v="0"/>
    <b v="0"/>
    <s v="food/food trucks"/>
    <x v="0"/>
    <x v="0"/>
    <x v="559"/>
    <d v="2014-03-25T05:00:00"/>
  </r>
  <r>
    <x v="608"/>
    <x v="597"/>
    <x v="607"/>
    <x v="61"/>
    <n v="11075"/>
    <x v="601"/>
    <x v="1"/>
    <x v="417"/>
    <x v="1"/>
    <s v="USD"/>
    <x v="426"/>
    <n v="1552197600"/>
    <b v="0"/>
    <b v="1"/>
    <s v="music/jazz"/>
    <x v="1"/>
    <x v="17"/>
    <x v="426"/>
    <d v="2019-03-10T06:00:00"/>
  </r>
  <r>
    <x v="609"/>
    <x v="598"/>
    <x v="608"/>
    <x v="83"/>
    <n v="12042"/>
    <x v="602"/>
    <x v="1"/>
    <x v="124"/>
    <x v="1"/>
    <s v="USD"/>
    <x v="560"/>
    <n v="1549087200"/>
    <b v="0"/>
    <b v="0"/>
    <s v="film &amp; video/science fiction"/>
    <x v="4"/>
    <x v="22"/>
    <x v="560"/>
    <d v="2019-02-02T06:00:00"/>
  </r>
  <r>
    <x v="610"/>
    <x v="599"/>
    <x v="609"/>
    <x v="328"/>
    <n v="179356"/>
    <x v="603"/>
    <x v="1"/>
    <x v="418"/>
    <x v="1"/>
    <s v="USD"/>
    <x v="561"/>
    <n v="1356847200"/>
    <b v="0"/>
    <b v="0"/>
    <s v="theater/plays"/>
    <x v="3"/>
    <x v="3"/>
    <x v="561"/>
    <d v="2012-12-30T06:00:00"/>
  </r>
  <r>
    <x v="611"/>
    <x v="600"/>
    <x v="610"/>
    <x v="139"/>
    <n v="1136"/>
    <x v="604"/>
    <x v="3"/>
    <x v="27"/>
    <x v="1"/>
    <s v="USD"/>
    <x v="562"/>
    <n v="1375765200"/>
    <b v="0"/>
    <b v="0"/>
    <s v="theater/plays"/>
    <x v="3"/>
    <x v="3"/>
    <x v="562"/>
    <d v="2013-08-06T05:00:00"/>
  </r>
  <r>
    <x v="612"/>
    <x v="601"/>
    <x v="611"/>
    <x v="8"/>
    <n v="8645"/>
    <x v="605"/>
    <x v="1"/>
    <x v="325"/>
    <x v="1"/>
    <s v="USD"/>
    <x v="563"/>
    <n v="1289800800"/>
    <b v="0"/>
    <b v="0"/>
    <s v="music/electric music"/>
    <x v="1"/>
    <x v="5"/>
    <x v="563"/>
    <d v="2010-11-15T06:00:00"/>
  </r>
  <r>
    <x v="613"/>
    <x v="602"/>
    <x v="612"/>
    <x v="65"/>
    <n v="1914"/>
    <x v="606"/>
    <x v="1"/>
    <x v="150"/>
    <x v="0"/>
    <s v="CAD"/>
    <x v="564"/>
    <n v="1504501200"/>
    <b v="0"/>
    <b v="0"/>
    <s v="theater/plays"/>
    <x v="3"/>
    <x v="3"/>
    <x v="564"/>
    <d v="2017-09-04T05:00:00"/>
  </r>
  <r>
    <x v="614"/>
    <x v="603"/>
    <x v="613"/>
    <x v="329"/>
    <n v="41205"/>
    <x v="607"/>
    <x v="1"/>
    <x v="419"/>
    <x v="1"/>
    <s v="USD"/>
    <x v="565"/>
    <n v="1485669600"/>
    <b v="0"/>
    <b v="0"/>
    <s v="theater/plays"/>
    <x v="3"/>
    <x v="3"/>
    <x v="565"/>
    <d v="2017-01-29T06:00:00"/>
  </r>
  <r>
    <x v="615"/>
    <x v="604"/>
    <x v="614"/>
    <x v="275"/>
    <n v="14488"/>
    <x v="608"/>
    <x v="1"/>
    <x v="73"/>
    <x v="6"/>
    <s v="EUR"/>
    <x v="566"/>
    <n v="1462770000"/>
    <b v="0"/>
    <b v="0"/>
    <s v="theater/plays"/>
    <x v="3"/>
    <x v="3"/>
    <x v="566"/>
    <d v="2016-05-09T05:00:00"/>
  </r>
  <r>
    <x v="616"/>
    <x v="605"/>
    <x v="615"/>
    <x v="330"/>
    <n v="12129"/>
    <x v="609"/>
    <x v="1"/>
    <x v="202"/>
    <x v="4"/>
    <s v="GBP"/>
    <x v="567"/>
    <n v="1379739600"/>
    <b v="0"/>
    <b v="1"/>
    <s v="music/indie rock"/>
    <x v="1"/>
    <x v="7"/>
    <x v="567"/>
    <d v="2013-09-21T05:00:00"/>
  </r>
  <r>
    <x v="617"/>
    <x v="606"/>
    <x v="616"/>
    <x v="1"/>
    <n v="3496"/>
    <x v="610"/>
    <x v="1"/>
    <x v="12"/>
    <x v="1"/>
    <s v="USD"/>
    <x v="568"/>
    <n v="1402722000"/>
    <b v="0"/>
    <b v="0"/>
    <s v="theater/plays"/>
    <x v="3"/>
    <x v="3"/>
    <x v="568"/>
    <d v="2014-06-14T05:00:00"/>
  </r>
  <r>
    <x v="618"/>
    <x v="607"/>
    <x v="617"/>
    <x v="331"/>
    <n v="97037"/>
    <x v="611"/>
    <x v="0"/>
    <x v="420"/>
    <x v="1"/>
    <s v="USD"/>
    <x v="569"/>
    <n v="1369285200"/>
    <b v="0"/>
    <b v="0"/>
    <s v="publishing/nonfiction"/>
    <x v="5"/>
    <x v="9"/>
    <x v="569"/>
    <d v="2013-05-23T05:00:00"/>
  </r>
  <r>
    <x v="619"/>
    <x v="608"/>
    <x v="618"/>
    <x v="332"/>
    <n v="55757"/>
    <x v="612"/>
    <x v="0"/>
    <x v="355"/>
    <x v="1"/>
    <s v="USD"/>
    <x v="570"/>
    <n v="1304744400"/>
    <b v="1"/>
    <b v="1"/>
    <s v="theater/plays"/>
    <x v="3"/>
    <x v="3"/>
    <x v="570"/>
    <d v="2011-05-07T05:00:00"/>
  </r>
  <r>
    <x v="620"/>
    <x v="609"/>
    <x v="619"/>
    <x v="333"/>
    <n v="11525"/>
    <x v="613"/>
    <x v="1"/>
    <x v="58"/>
    <x v="2"/>
    <s v="AUD"/>
    <x v="571"/>
    <n v="1468299600"/>
    <b v="0"/>
    <b v="0"/>
    <s v="photography/photography books"/>
    <x v="7"/>
    <x v="14"/>
    <x v="571"/>
    <d v="2016-07-12T05:00:00"/>
  </r>
  <r>
    <x v="621"/>
    <x v="610"/>
    <x v="620"/>
    <x v="334"/>
    <n v="158669"/>
    <x v="614"/>
    <x v="1"/>
    <x v="421"/>
    <x v="1"/>
    <s v="USD"/>
    <x v="572"/>
    <n v="1474174800"/>
    <b v="0"/>
    <b v="0"/>
    <s v="theater/plays"/>
    <x v="3"/>
    <x v="3"/>
    <x v="572"/>
    <d v="2016-09-18T05:00:00"/>
  </r>
  <r>
    <x v="622"/>
    <x v="611"/>
    <x v="621"/>
    <x v="335"/>
    <n v="5916"/>
    <x v="615"/>
    <x v="0"/>
    <x v="251"/>
    <x v="1"/>
    <s v="USD"/>
    <x v="573"/>
    <n v="1526014800"/>
    <b v="0"/>
    <b v="0"/>
    <s v="music/indie rock"/>
    <x v="1"/>
    <x v="7"/>
    <x v="573"/>
    <d v="2018-05-11T05:00:00"/>
  </r>
  <r>
    <x v="623"/>
    <x v="612"/>
    <x v="622"/>
    <x v="336"/>
    <n v="150806"/>
    <x v="616"/>
    <x v="1"/>
    <x v="422"/>
    <x v="4"/>
    <s v="GBP"/>
    <x v="574"/>
    <n v="1437454800"/>
    <b v="0"/>
    <b v="0"/>
    <s v="theater/plays"/>
    <x v="3"/>
    <x v="3"/>
    <x v="574"/>
    <d v="2015-07-21T05:00:00"/>
  </r>
  <r>
    <x v="624"/>
    <x v="613"/>
    <x v="623"/>
    <x v="135"/>
    <n v="14249"/>
    <x v="617"/>
    <x v="1"/>
    <x v="423"/>
    <x v="1"/>
    <s v="USD"/>
    <x v="511"/>
    <n v="1422684000"/>
    <b v="0"/>
    <b v="0"/>
    <s v="photography/photography books"/>
    <x v="7"/>
    <x v="14"/>
    <x v="511"/>
    <d v="2015-01-31T06:00:00"/>
  </r>
  <r>
    <x v="625"/>
    <x v="614"/>
    <x v="624"/>
    <x v="168"/>
    <n v="5803"/>
    <x v="618"/>
    <x v="0"/>
    <x v="197"/>
    <x v="1"/>
    <s v="USD"/>
    <x v="575"/>
    <n v="1581314400"/>
    <b v="0"/>
    <b v="0"/>
    <s v="theater/plays"/>
    <x v="3"/>
    <x v="3"/>
    <x v="575"/>
    <d v="2020-02-10T06:00:00"/>
  </r>
  <r>
    <x v="626"/>
    <x v="615"/>
    <x v="625"/>
    <x v="330"/>
    <n v="13205"/>
    <x v="619"/>
    <x v="1"/>
    <x v="288"/>
    <x v="1"/>
    <s v="USD"/>
    <x v="576"/>
    <n v="1286427600"/>
    <b v="0"/>
    <b v="1"/>
    <s v="theater/plays"/>
    <x v="3"/>
    <x v="3"/>
    <x v="576"/>
    <d v="2010-10-07T05:00:00"/>
  </r>
  <r>
    <x v="627"/>
    <x v="616"/>
    <x v="626"/>
    <x v="39"/>
    <n v="11108"/>
    <x v="620"/>
    <x v="1"/>
    <x v="110"/>
    <x v="4"/>
    <s v="GBP"/>
    <x v="577"/>
    <n v="1278738000"/>
    <b v="1"/>
    <b v="0"/>
    <s v="food/food trucks"/>
    <x v="0"/>
    <x v="0"/>
    <x v="577"/>
    <d v="2010-07-10T05:00:00"/>
  </r>
  <r>
    <x v="628"/>
    <x v="617"/>
    <x v="627"/>
    <x v="89"/>
    <n v="2884"/>
    <x v="621"/>
    <x v="1"/>
    <x v="87"/>
    <x v="1"/>
    <s v="USD"/>
    <x v="578"/>
    <n v="1286427600"/>
    <b v="0"/>
    <b v="0"/>
    <s v="music/indie rock"/>
    <x v="1"/>
    <x v="7"/>
    <x v="578"/>
    <d v="2010-10-07T05:00:00"/>
  </r>
  <r>
    <x v="629"/>
    <x v="618"/>
    <x v="628"/>
    <x v="337"/>
    <n v="55476"/>
    <x v="622"/>
    <x v="0"/>
    <x v="424"/>
    <x v="1"/>
    <s v="USD"/>
    <x v="579"/>
    <n v="1467954000"/>
    <b v="0"/>
    <b v="1"/>
    <s v="theater/plays"/>
    <x v="3"/>
    <x v="3"/>
    <x v="579"/>
    <d v="2016-07-08T05:00:00"/>
  </r>
  <r>
    <x v="630"/>
    <x v="619"/>
    <x v="629"/>
    <x v="40"/>
    <n v="5973"/>
    <x v="623"/>
    <x v="3"/>
    <x v="215"/>
    <x v="1"/>
    <s v="USD"/>
    <x v="580"/>
    <n v="1557637200"/>
    <b v="0"/>
    <b v="1"/>
    <s v="theater/plays"/>
    <x v="3"/>
    <x v="3"/>
    <x v="580"/>
    <d v="2019-05-12T05:00:00"/>
  </r>
  <r>
    <x v="631"/>
    <x v="620"/>
    <x v="630"/>
    <x v="338"/>
    <n v="183756"/>
    <x v="624"/>
    <x v="1"/>
    <x v="425"/>
    <x v="1"/>
    <s v="USD"/>
    <x v="581"/>
    <n v="1553922000"/>
    <b v="0"/>
    <b v="0"/>
    <s v="theater/plays"/>
    <x v="3"/>
    <x v="3"/>
    <x v="581"/>
    <d v="2019-03-30T05:00:00"/>
  </r>
  <r>
    <x v="632"/>
    <x v="621"/>
    <x v="631"/>
    <x v="339"/>
    <n v="30902"/>
    <x v="625"/>
    <x v="2"/>
    <x v="426"/>
    <x v="1"/>
    <s v="USD"/>
    <x v="582"/>
    <n v="1416463200"/>
    <b v="0"/>
    <b v="0"/>
    <s v="theater/plays"/>
    <x v="3"/>
    <x v="3"/>
    <x v="582"/>
    <d v="2014-11-20T06:00:00"/>
  </r>
  <r>
    <x v="633"/>
    <x v="622"/>
    <x v="632"/>
    <x v="313"/>
    <n v="5569"/>
    <x v="626"/>
    <x v="0"/>
    <x v="339"/>
    <x v="1"/>
    <s v="USD"/>
    <x v="336"/>
    <n v="1447221600"/>
    <b v="0"/>
    <b v="0"/>
    <s v="film &amp; video/animation"/>
    <x v="4"/>
    <x v="10"/>
    <x v="336"/>
    <d v="2015-11-11T06:00:00"/>
  </r>
  <r>
    <x v="634"/>
    <x v="623"/>
    <x v="633"/>
    <x v="195"/>
    <n v="92824"/>
    <x v="627"/>
    <x v="3"/>
    <x v="427"/>
    <x v="1"/>
    <s v="USD"/>
    <x v="583"/>
    <n v="1491627600"/>
    <b v="0"/>
    <b v="0"/>
    <s v="film &amp; video/television"/>
    <x v="4"/>
    <x v="19"/>
    <x v="583"/>
    <d v="2017-04-08T05:00:00"/>
  </r>
  <r>
    <x v="635"/>
    <x v="624"/>
    <x v="634"/>
    <x v="340"/>
    <n v="158590"/>
    <x v="628"/>
    <x v="1"/>
    <x v="428"/>
    <x v="1"/>
    <s v="USD"/>
    <x v="584"/>
    <n v="1363150800"/>
    <b v="0"/>
    <b v="0"/>
    <s v="film &amp; video/television"/>
    <x v="4"/>
    <x v="19"/>
    <x v="584"/>
    <d v="2013-03-13T05:00:00"/>
  </r>
  <r>
    <x v="636"/>
    <x v="625"/>
    <x v="635"/>
    <x v="341"/>
    <n v="127591"/>
    <x v="629"/>
    <x v="0"/>
    <x v="429"/>
    <x v="3"/>
    <s v="DKK"/>
    <x v="585"/>
    <n v="1330754400"/>
    <b v="0"/>
    <b v="1"/>
    <s v="film &amp; video/animation"/>
    <x v="4"/>
    <x v="10"/>
    <x v="585"/>
    <d v="2012-03-03T06:00:00"/>
  </r>
  <r>
    <x v="637"/>
    <x v="626"/>
    <x v="636"/>
    <x v="275"/>
    <n v="6750"/>
    <x v="630"/>
    <x v="0"/>
    <x v="167"/>
    <x v="1"/>
    <s v="USD"/>
    <x v="586"/>
    <n v="1479794400"/>
    <b v="0"/>
    <b v="0"/>
    <s v="theater/plays"/>
    <x v="3"/>
    <x v="3"/>
    <x v="586"/>
    <d v="2016-11-22T06:00:00"/>
  </r>
  <r>
    <x v="638"/>
    <x v="627"/>
    <x v="637"/>
    <x v="342"/>
    <n v="9318"/>
    <x v="631"/>
    <x v="0"/>
    <x v="115"/>
    <x v="1"/>
    <s v="USD"/>
    <x v="587"/>
    <n v="1281243600"/>
    <b v="0"/>
    <b v="1"/>
    <s v="theater/plays"/>
    <x v="3"/>
    <x v="3"/>
    <x v="587"/>
    <d v="2010-08-08T05:00:00"/>
  </r>
  <r>
    <x v="639"/>
    <x v="628"/>
    <x v="638"/>
    <x v="133"/>
    <n v="4832"/>
    <x v="632"/>
    <x v="2"/>
    <x v="430"/>
    <x v="1"/>
    <s v="USD"/>
    <x v="588"/>
    <n v="1532754000"/>
    <b v="0"/>
    <b v="1"/>
    <s v="film &amp; video/drama"/>
    <x v="4"/>
    <x v="6"/>
    <x v="588"/>
    <d v="2018-07-28T05:00:00"/>
  </r>
  <r>
    <x v="640"/>
    <x v="629"/>
    <x v="639"/>
    <x v="343"/>
    <n v="19769"/>
    <x v="633"/>
    <x v="0"/>
    <x v="431"/>
    <x v="1"/>
    <s v="USD"/>
    <x v="589"/>
    <n v="1453356000"/>
    <b v="0"/>
    <b v="0"/>
    <s v="theater/plays"/>
    <x v="3"/>
    <x v="3"/>
    <x v="589"/>
    <d v="2016-01-21T06:00:00"/>
  </r>
  <r>
    <x v="641"/>
    <x v="630"/>
    <x v="640"/>
    <x v="151"/>
    <n v="11277"/>
    <x v="634"/>
    <x v="1"/>
    <x v="346"/>
    <x v="5"/>
    <s v="CHF"/>
    <x v="590"/>
    <n v="1489986000"/>
    <b v="0"/>
    <b v="0"/>
    <s v="theater/plays"/>
    <x v="3"/>
    <x v="3"/>
    <x v="590"/>
    <d v="2017-03-20T05:00:00"/>
  </r>
  <r>
    <x v="642"/>
    <x v="631"/>
    <x v="641"/>
    <x v="243"/>
    <n v="13382"/>
    <x v="635"/>
    <x v="1"/>
    <x v="30"/>
    <x v="0"/>
    <s v="CAD"/>
    <x v="591"/>
    <n v="1545804000"/>
    <b v="0"/>
    <b v="0"/>
    <s v="technology/wearables"/>
    <x v="2"/>
    <x v="8"/>
    <x v="591"/>
    <d v="2018-12-26T06:00:00"/>
  </r>
  <r>
    <x v="643"/>
    <x v="632"/>
    <x v="642"/>
    <x v="344"/>
    <n v="32986"/>
    <x v="636"/>
    <x v="1"/>
    <x v="432"/>
    <x v="1"/>
    <s v="USD"/>
    <x v="592"/>
    <n v="1489899600"/>
    <b v="0"/>
    <b v="0"/>
    <s v="theater/plays"/>
    <x v="3"/>
    <x v="3"/>
    <x v="592"/>
    <d v="2017-03-19T05:00:00"/>
  </r>
  <r>
    <x v="644"/>
    <x v="633"/>
    <x v="643"/>
    <x v="345"/>
    <n v="81984"/>
    <x v="637"/>
    <x v="0"/>
    <x v="433"/>
    <x v="0"/>
    <s v="CAD"/>
    <x v="593"/>
    <n v="1546495200"/>
    <b v="0"/>
    <b v="0"/>
    <s v="theater/plays"/>
    <x v="3"/>
    <x v="3"/>
    <x v="593"/>
    <d v="2019-01-03T06:00:00"/>
  </r>
  <r>
    <x v="645"/>
    <x v="634"/>
    <x v="644"/>
    <x v="346"/>
    <n v="178483"/>
    <x v="638"/>
    <x v="0"/>
    <x v="434"/>
    <x v="1"/>
    <s v="USD"/>
    <x v="594"/>
    <n v="1539752400"/>
    <b v="0"/>
    <b v="1"/>
    <s v="music/rock"/>
    <x v="1"/>
    <x v="1"/>
    <x v="594"/>
    <d v="2018-10-17T05:00:00"/>
  </r>
  <r>
    <x v="646"/>
    <x v="635"/>
    <x v="645"/>
    <x v="201"/>
    <n v="87448"/>
    <x v="639"/>
    <x v="0"/>
    <x v="435"/>
    <x v="1"/>
    <s v="USD"/>
    <x v="595"/>
    <n v="1364101200"/>
    <b v="0"/>
    <b v="0"/>
    <s v="games/video games"/>
    <x v="6"/>
    <x v="11"/>
    <x v="595"/>
    <d v="2013-03-24T05:00:00"/>
  </r>
  <r>
    <x v="647"/>
    <x v="636"/>
    <x v="646"/>
    <x v="6"/>
    <n v="1863"/>
    <x v="640"/>
    <x v="0"/>
    <x v="6"/>
    <x v="1"/>
    <s v="USD"/>
    <x v="596"/>
    <n v="1525323600"/>
    <b v="0"/>
    <b v="0"/>
    <s v="publishing/translations"/>
    <x v="5"/>
    <x v="18"/>
    <x v="596"/>
    <d v="2018-05-03T05:00:00"/>
  </r>
  <r>
    <x v="648"/>
    <x v="637"/>
    <x v="647"/>
    <x v="347"/>
    <n v="62174"/>
    <x v="641"/>
    <x v="3"/>
    <x v="419"/>
    <x v="1"/>
    <s v="USD"/>
    <x v="597"/>
    <n v="1500872400"/>
    <b v="1"/>
    <b v="0"/>
    <s v="food/food trucks"/>
    <x v="0"/>
    <x v="0"/>
    <x v="597"/>
    <d v="2017-07-24T05:00:00"/>
  </r>
  <r>
    <x v="649"/>
    <x v="638"/>
    <x v="648"/>
    <x v="155"/>
    <n v="59003"/>
    <x v="642"/>
    <x v="0"/>
    <x v="436"/>
    <x v="5"/>
    <s v="CHF"/>
    <x v="598"/>
    <n v="1288501200"/>
    <b v="1"/>
    <b v="1"/>
    <s v="theater/plays"/>
    <x v="3"/>
    <x v="3"/>
    <x v="598"/>
    <d v="2010-10-31T05:00:00"/>
  </r>
  <r>
    <x v="650"/>
    <x v="639"/>
    <x v="649"/>
    <x v="0"/>
    <n v="2"/>
    <x v="50"/>
    <x v="0"/>
    <x v="49"/>
    <x v="1"/>
    <s v="USD"/>
    <x v="599"/>
    <n v="1407128400"/>
    <b v="0"/>
    <b v="0"/>
    <s v="music/jazz"/>
    <x v="1"/>
    <x v="17"/>
    <x v="599"/>
    <d v="2014-08-04T05:00:00"/>
  </r>
  <r>
    <x v="651"/>
    <x v="640"/>
    <x v="650"/>
    <x v="348"/>
    <n v="174039"/>
    <x v="643"/>
    <x v="0"/>
    <x v="437"/>
    <x v="6"/>
    <s v="EUR"/>
    <x v="600"/>
    <n v="1394344800"/>
    <b v="0"/>
    <b v="0"/>
    <s v="film &amp; video/shorts"/>
    <x v="4"/>
    <x v="12"/>
    <x v="600"/>
    <d v="2014-03-09T06:00:00"/>
  </r>
  <r>
    <x v="652"/>
    <x v="641"/>
    <x v="651"/>
    <x v="83"/>
    <n v="12684"/>
    <x v="644"/>
    <x v="1"/>
    <x v="438"/>
    <x v="1"/>
    <s v="USD"/>
    <x v="601"/>
    <n v="1474088400"/>
    <b v="0"/>
    <b v="0"/>
    <s v="technology/web"/>
    <x v="2"/>
    <x v="2"/>
    <x v="601"/>
    <d v="2016-09-17T05:00:00"/>
  </r>
  <r>
    <x v="653"/>
    <x v="642"/>
    <x v="652"/>
    <x v="60"/>
    <n v="14033"/>
    <x v="645"/>
    <x v="1"/>
    <x v="439"/>
    <x v="1"/>
    <s v="USD"/>
    <x v="602"/>
    <n v="1460264400"/>
    <b v="0"/>
    <b v="0"/>
    <s v="technology/web"/>
    <x v="2"/>
    <x v="2"/>
    <x v="602"/>
    <d v="2016-04-10T05:00:00"/>
  </r>
  <r>
    <x v="654"/>
    <x v="643"/>
    <x v="653"/>
    <x v="349"/>
    <n v="177936"/>
    <x v="646"/>
    <x v="1"/>
    <x v="440"/>
    <x v="1"/>
    <s v="USD"/>
    <x v="335"/>
    <n v="1440824400"/>
    <b v="0"/>
    <b v="0"/>
    <s v="music/metal"/>
    <x v="1"/>
    <x v="16"/>
    <x v="335"/>
    <d v="2015-08-29T05:00:00"/>
  </r>
  <r>
    <x v="655"/>
    <x v="644"/>
    <x v="654"/>
    <x v="350"/>
    <n v="13212"/>
    <x v="647"/>
    <x v="1"/>
    <x v="441"/>
    <x v="1"/>
    <s v="USD"/>
    <x v="603"/>
    <n v="1489554000"/>
    <b v="1"/>
    <b v="0"/>
    <s v="photography/photography books"/>
    <x v="7"/>
    <x v="14"/>
    <x v="603"/>
    <d v="2017-03-15T05:00:00"/>
  </r>
  <r>
    <x v="656"/>
    <x v="645"/>
    <x v="655"/>
    <x v="351"/>
    <n v="49879"/>
    <x v="648"/>
    <x v="0"/>
    <x v="442"/>
    <x v="2"/>
    <s v="AUD"/>
    <x v="604"/>
    <n v="1514872800"/>
    <b v="0"/>
    <b v="0"/>
    <s v="food/food trucks"/>
    <x v="0"/>
    <x v="0"/>
    <x v="604"/>
    <d v="2018-01-02T06:00:00"/>
  </r>
  <r>
    <x v="657"/>
    <x v="646"/>
    <x v="656"/>
    <x v="83"/>
    <n v="824"/>
    <x v="649"/>
    <x v="0"/>
    <x v="443"/>
    <x v="1"/>
    <s v="USD"/>
    <x v="605"/>
    <n v="1515736800"/>
    <b v="0"/>
    <b v="0"/>
    <s v="film &amp; video/science fiction"/>
    <x v="4"/>
    <x v="22"/>
    <x v="605"/>
    <d v="2018-01-12T06:00:00"/>
  </r>
  <r>
    <x v="658"/>
    <x v="647"/>
    <x v="657"/>
    <x v="352"/>
    <n v="31594"/>
    <x v="650"/>
    <x v="3"/>
    <x v="444"/>
    <x v="1"/>
    <s v="USD"/>
    <x v="606"/>
    <n v="1442898000"/>
    <b v="0"/>
    <b v="0"/>
    <s v="music/rock"/>
    <x v="1"/>
    <x v="1"/>
    <x v="606"/>
    <d v="2015-09-22T05:00:00"/>
  </r>
  <r>
    <x v="659"/>
    <x v="648"/>
    <x v="658"/>
    <x v="353"/>
    <n v="57010"/>
    <x v="651"/>
    <x v="0"/>
    <x v="424"/>
    <x v="4"/>
    <s v="GBP"/>
    <x v="65"/>
    <n v="1296194400"/>
    <b v="0"/>
    <b v="0"/>
    <s v="film &amp; video/documentary"/>
    <x v="4"/>
    <x v="4"/>
    <x v="65"/>
    <d v="2011-01-28T06:00:00"/>
  </r>
  <r>
    <x v="660"/>
    <x v="649"/>
    <x v="659"/>
    <x v="14"/>
    <n v="7438"/>
    <x v="652"/>
    <x v="0"/>
    <x v="385"/>
    <x v="1"/>
    <s v="USD"/>
    <x v="607"/>
    <n v="1440910800"/>
    <b v="1"/>
    <b v="0"/>
    <s v="theater/plays"/>
    <x v="3"/>
    <x v="3"/>
    <x v="607"/>
    <d v="2015-08-30T05:00:00"/>
  </r>
  <r>
    <x v="661"/>
    <x v="650"/>
    <x v="660"/>
    <x v="354"/>
    <n v="57872"/>
    <x v="653"/>
    <x v="0"/>
    <x v="445"/>
    <x v="3"/>
    <s v="DKK"/>
    <x v="608"/>
    <n v="1335502800"/>
    <b v="0"/>
    <b v="0"/>
    <s v="music/jazz"/>
    <x v="1"/>
    <x v="17"/>
    <x v="608"/>
    <d v="2012-04-27T05:00:00"/>
  </r>
  <r>
    <x v="662"/>
    <x v="651"/>
    <x v="661"/>
    <x v="14"/>
    <n v="8906"/>
    <x v="654"/>
    <x v="0"/>
    <x v="54"/>
    <x v="1"/>
    <s v="USD"/>
    <x v="609"/>
    <n v="1544680800"/>
    <b v="0"/>
    <b v="0"/>
    <s v="theater/plays"/>
    <x v="3"/>
    <x v="3"/>
    <x v="609"/>
    <d v="2018-12-13T06:00:00"/>
  </r>
  <r>
    <x v="663"/>
    <x v="652"/>
    <x v="662"/>
    <x v="83"/>
    <n v="7724"/>
    <x v="655"/>
    <x v="0"/>
    <x v="215"/>
    <x v="1"/>
    <s v="USD"/>
    <x v="610"/>
    <n v="1288414800"/>
    <b v="0"/>
    <b v="0"/>
    <s v="theater/plays"/>
    <x v="3"/>
    <x v="3"/>
    <x v="610"/>
    <d v="2010-10-30T05:00:00"/>
  </r>
  <r>
    <x v="664"/>
    <x v="327"/>
    <x v="663"/>
    <x v="355"/>
    <n v="26571"/>
    <x v="656"/>
    <x v="0"/>
    <x v="446"/>
    <x v="1"/>
    <s v="USD"/>
    <x v="541"/>
    <n v="1330581600"/>
    <b v="0"/>
    <b v="0"/>
    <s v="music/jazz"/>
    <x v="1"/>
    <x v="17"/>
    <x v="541"/>
    <d v="2012-03-01T06:00:00"/>
  </r>
  <r>
    <x v="665"/>
    <x v="653"/>
    <x v="664"/>
    <x v="135"/>
    <n v="12219"/>
    <x v="657"/>
    <x v="1"/>
    <x v="447"/>
    <x v="1"/>
    <s v="USD"/>
    <x v="611"/>
    <n v="1311397200"/>
    <b v="0"/>
    <b v="1"/>
    <s v="film &amp; video/documentary"/>
    <x v="4"/>
    <x v="4"/>
    <x v="611"/>
    <d v="2011-07-23T05:00:00"/>
  </r>
  <r>
    <x v="666"/>
    <x v="654"/>
    <x v="665"/>
    <x v="33"/>
    <n v="1985"/>
    <x v="658"/>
    <x v="3"/>
    <x v="270"/>
    <x v="1"/>
    <s v="USD"/>
    <x v="612"/>
    <n v="1378357200"/>
    <b v="0"/>
    <b v="1"/>
    <s v="theater/plays"/>
    <x v="3"/>
    <x v="3"/>
    <x v="612"/>
    <d v="2013-09-05T05:00:00"/>
  </r>
  <r>
    <x v="667"/>
    <x v="655"/>
    <x v="666"/>
    <x v="350"/>
    <n v="12155"/>
    <x v="659"/>
    <x v="1"/>
    <x v="448"/>
    <x v="1"/>
    <s v="USD"/>
    <x v="613"/>
    <n v="1411102800"/>
    <b v="0"/>
    <b v="0"/>
    <s v="journalism/audio"/>
    <x v="8"/>
    <x v="23"/>
    <x v="613"/>
    <d v="2014-09-19T05:00:00"/>
  </r>
  <r>
    <x v="668"/>
    <x v="656"/>
    <x v="667"/>
    <x v="356"/>
    <n v="5593"/>
    <x v="660"/>
    <x v="0"/>
    <x v="70"/>
    <x v="1"/>
    <s v="USD"/>
    <x v="614"/>
    <n v="1344834000"/>
    <b v="0"/>
    <b v="0"/>
    <s v="theater/plays"/>
    <x v="3"/>
    <x v="3"/>
    <x v="614"/>
    <d v="2012-08-13T05:00:00"/>
  </r>
  <r>
    <x v="669"/>
    <x v="657"/>
    <x v="668"/>
    <x v="357"/>
    <n v="175020"/>
    <x v="661"/>
    <x v="1"/>
    <x v="449"/>
    <x v="6"/>
    <s v="EUR"/>
    <x v="615"/>
    <n v="1499230800"/>
    <b v="0"/>
    <b v="0"/>
    <s v="theater/plays"/>
    <x v="3"/>
    <x v="3"/>
    <x v="615"/>
    <d v="2017-07-05T05:00:00"/>
  </r>
  <r>
    <x v="670"/>
    <x v="635"/>
    <x v="669"/>
    <x v="358"/>
    <n v="75955"/>
    <x v="662"/>
    <x v="1"/>
    <x v="450"/>
    <x v="1"/>
    <s v="USD"/>
    <x v="90"/>
    <n v="1457416800"/>
    <b v="0"/>
    <b v="0"/>
    <s v="music/indie rock"/>
    <x v="1"/>
    <x v="7"/>
    <x v="90"/>
    <d v="2016-03-08T06:00:00"/>
  </r>
  <r>
    <x v="671"/>
    <x v="658"/>
    <x v="670"/>
    <x v="359"/>
    <n v="119127"/>
    <x v="663"/>
    <x v="1"/>
    <x v="451"/>
    <x v="1"/>
    <s v="USD"/>
    <x v="616"/>
    <n v="1280898000"/>
    <b v="0"/>
    <b v="1"/>
    <s v="theater/plays"/>
    <x v="3"/>
    <x v="3"/>
    <x v="616"/>
    <d v="2010-08-04T05:00:00"/>
  </r>
  <r>
    <x v="672"/>
    <x v="659"/>
    <x v="671"/>
    <x v="360"/>
    <n v="110689"/>
    <x v="664"/>
    <x v="0"/>
    <x v="452"/>
    <x v="2"/>
    <s v="AUD"/>
    <x v="617"/>
    <n v="1522472400"/>
    <b v="0"/>
    <b v="0"/>
    <s v="theater/plays"/>
    <x v="3"/>
    <x v="3"/>
    <x v="617"/>
    <d v="2018-03-31T05:00:00"/>
  </r>
  <r>
    <x v="673"/>
    <x v="660"/>
    <x v="672"/>
    <x v="36"/>
    <n v="2445"/>
    <x v="665"/>
    <x v="0"/>
    <x v="125"/>
    <x v="6"/>
    <s v="EUR"/>
    <x v="618"/>
    <n v="1462510800"/>
    <b v="0"/>
    <b v="0"/>
    <s v="music/indie rock"/>
    <x v="1"/>
    <x v="7"/>
    <x v="618"/>
    <d v="2016-05-06T05:00:00"/>
  </r>
  <r>
    <x v="674"/>
    <x v="661"/>
    <x v="673"/>
    <x v="361"/>
    <n v="57250"/>
    <x v="666"/>
    <x v="3"/>
    <x v="453"/>
    <x v="1"/>
    <s v="USD"/>
    <x v="619"/>
    <n v="1317790800"/>
    <b v="0"/>
    <b v="0"/>
    <s v="photography/photography books"/>
    <x v="7"/>
    <x v="14"/>
    <x v="619"/>
    <d v="2011-10-05T05:00:00"/>
  </r>
  <r>
    <x v="675"/>
    <x v="662"/>
    <x v="674"/>
    <x v="62"/>
    <n v="11929"/>
    <x v="667"/>
    <x v="1"/>
    <x v="269"/>
    <x v="1"/>
    <s v="USD"/>
    <x v="620"/>
    <n v="1568782800"/>
    <b v="0"/>
    <b v="0"/>
    <s v="journalism/audio"/>
    <x v="8"/>
    <x v="23"/>
    <x v="620"/>
    <d v="2019-09-18T05:00:00"/>
  </r>
  <r>
    <x v="676"/>
    <x v="663"/>
    <x v="675"/>
    <x v="362"/>
    <n v="118214"/>
    <x v="668"/>
    <x v="1"/>
    <x v="454"/>
    <x v="1"/>
    <s v="USD"/>
    <x v="621"/>
    <n v="1349413200"/>
    <b v="0"/>
    <b v="0"/>
    <s v="photography/photography books"/>
    <x v="7"/>
    <x v="14"/>
    <x v="621"/>
    <d v="2012-10-05T05:00:00"/>
  </r>
  <r>
    <x v="677"/>
    <x v="664"/>
    <x v="676"/>
    <x v="98"/>
    <n v="4432"/>
    <x v="669"/>
    <x v="0"/>
    <x v="41"/>
    <x v="1"/>
    <s v="USD"/>
    <x v="622"/>
    <n v="1472446800"/>
    <b v="0"/>
    <b v="0"/>
    <s v="publishing/fiction"/>
    <x v="5"/>
    <x v="13"/>
    <x v="622"/>
    <d v="2016-08-29T05:00:00"/>
  </r>
  <r>
    <x v="678"/>
    <x v="665"/>
    <x v="677"/>
    <x v="105"/>
    <n v="17879"/>
    <x v="670"/>
    <x v="3"/>
    <x v="455"/>
    <x v="1"/>
    <s v="USD"/>
    <x v="35"/>
    <n v="1548050400"/>
    <b v="0"/>
    <b v="0"/>
    <s v="film &amp; video/drama"/>
    <x v="4"/>
    <x v="6"/>
    <x v="35"/>
    <d v="2019-01-21T06:00:00"/>
  </r>
  <r>
    <x v="679"/>
    <x v="307"/>
    <x v="678"/>
    <x v="1"/>
    <n v="14511"/>
    <x v="671"/>
    <x v="1"/>
    <x v="456"/>
    <x v="1"/>
    <s v="USD"/>
    <x v="623"/>
    <n v="1571806800"/>
    <b v="0"/>
    <b v="1"/>
    <s v="food/food trucks"/>
    <x v="0"/>
    <x v="0"/>
    <x v="623"/>
    <d v="2019-10-23T05:00:00"/>
  </r>
  <r>
    <x v="680"/>
    <x v="666"/>
    <x v="679"/>
    <x v="363"/>
    <n v="141822"/>
    <x v="672"/>
    <x v="0"/>
    <x v="457"/>
    <x v="1"/>
    <s v="USD"/>
    <x v="624"/>
    <n v="1576476000"/>
    <b v="0"/>
    <b v="1"/>
    <s v="games/mobile games"/>
    <x v="6"/>
    <x v="20"/>
    <x v="624"/>
    <d v="2019-12-16T06:00:00"/>
  </r>
  <r>
    <x v="681"/>
    <x v="667"/>
    <x v="680"/>
    <x v="364"/>
    <n v="159037"/>
    <x v="673"/>
    <x v="0"/>
    <x v="458"/>
    <x v="1"/>
    <s v="USD"/>
    <x v="625"/>
    <n v="1324965600"/>
    <b v="0"/>
    <b v="0"/>
    <s v="theater/plays"/>
    <x v="3"/>
    <x v="3"/>
    <x v="625"/>
    <d v="2011-12-27T06:00:00"/>
  </r>
  <r>
    <x v="682"/>
    <x v="668"/>
    <x v="681"/>
    <x v="91"/>
    <n v="8109"/>
    <x v="674"/>
    <x v="1"/>
    <x v="459"/>
    <x v="1"/>
    <s v="USD"/>
    <x v="626"/>
    <n v="1387519200"/>
    <b v="0"/>
    <b v="0"/>
    <s v="theater/plays"/>
    <x v="3"/>
    <x v="3"/>
    <x v="626"/>
    <d v="2013-12-20T06:00:00"/>
  </r>
  <r>
    <x v="683"/>
    <x v="669"/>
    <x v="682"/>
    <x v="173"/>
    <n v="8244"/>
    <x v="675"/>
    <x v="1"/>
    <x v="98"/>
    <x v="1"/>
    <s v="USD"/>
    <x v="627"/>
    <n v="1537246800"/>
    <b v="0"/>
    <b v="0"/>
    <s v="theater/plays"/>
    <x v="3"/>
    <x v="3"/>
    <x v="627"/>
    <d v="2018-09-18T05:00:00"/>
  </r>
  <r>
    <x v="684"/>
    <x v="670"/>
    <x v="683"/>
    <x v="1"/>
    <n v="7600"/>
    <x v="676"/>
    <x v="1"/>
    <x v="460"/>
    <x v="0"/>
    <s v="CAD"/>
    <x v="628"/>
    <n v="1279515600"/>
    <b v="0"/>
    <b v="0"/>
    <s v="publishing/nonfiction"/>
    <x v="5"/>
    <x v="9"/>
    <x v="628"/>
    <d v="2010-07-19T05:00:00"/>
  </r>
  <r>
    <x v="685"/>
    <x v="671"/>
    <x v="684"/>
    <x v="365"/>
    <n v="94501"/>
    <x v="677"/>
    <x v="0"/>
    <x v="461"/>
    <x v="0"/>
    <s v="CAD"/>
    <x v="629"/>
    <n v="1442379600"/>
    <b v="0"/>
    <b v="0"/>
    <s v="theater/plays"/>
    <x v="3"/>
    <x v="3"/>
    <x v="629"/>
    <d v="2015-09-16T05:00:00"/>
  </r>
  <r>
    <x v="686"/>
    <x v="672"/>
    <x v="685"/>
    <x v="168"/>
    <n v="14381"/>
    <x v="678"/>
    <x v="1"/>
    <x v="38"/>
    <x v="1"/>
    <s v="USD"/>
    <x v="630"/>
    <n v="1523077200"/>
    <b v="0"/>
    <b v="0"/>
    <s v="technology/wearables"/>
    <x v="2"/>
    <x v="8"/>
    <x v="630"/>
    <d v="2018-04-07T05:00:00"/>
  </r>
  <r>
    <x v="687"/>
    <x v="673"/>
    <x v="686"/>
    <x v="42"/>
    <n v="13980"/>
    <x v="679"/>
    <x v="1"/>
    <x v="462"/>
    <x v="1"/>
    <s v="USD"/>
    <x v="631"/>
    <n v="1489554000"/>
    <b v="0"/>
    <b v="0"/>
    <s v="theater/plays"/>
    <x v="3"/>
    <x v="3"/>
    <x v="631"/>
    <d v="2017-03-15T05:00:00"/>
  </r>
  <r>
    <x v="688"/>
    <x v="674"/>
    <x v="687"/>
    <x v="49"/>
    <n v="12449"/>
    <x v="680"/>
    <x v="1"/>
    <x v="463"/>
    <x v="1"/>
    <s v="USD"/>
    <x v="632"/>
    <n v="1548482400"/>
    <b v="0"/>
    <b v="1"/>
    <s v="film &amp; video/television"/>
    <x v="4"/>
    <x v="19"/>
    <x v="632"/>
    <d v="2019-01-26T06:00:00"/>
  </r>
  <r>
    <x v="689"/>
    <x v="675"/>
    <x v="688"/>
    <x v="190"/>
    <n v="7348"/>
    <x v="681"/>
    <x v="1"/>
    <x v="464"/>
    <x v="1"/>
    <s v="USD"/>
    <x v="633"/>
    <n v="1384063200"/>
    <b v="0"/>
    <b v="0"/>
    <s v="technology/web"/>
    <x v="2"/>
    <x v="2"/>
    <x v="633"/>
    <d v="2013-11-10T06:00:00"/>
  </r>
  <r>
    <x v="690"/>
    <x v="676"/>
    <x v="689"/>
    <x v="136"/>
    <n v="8158"/>
    <x v="682"/>
    <x v="1"/>
    <x v="257"/>
    <x v="1"/>
    <s v="USD"/>
    <x v="634"/>
    <n v="1322892000"/>
    <b v="0"/>
    <b v="1"/>
    <s v="film &amp; video/documentary"/>
    <x v="4"/>
    <x v="4"/>
    <x v="634"/>
    <d v="2011-12-03T06:00:00"/>
  </r>
  <r>
    <x v="691"/>
    <x v="677"/>
    <x v="690"/>
    <x v="92"/>
    <n v="7119"/>
    <x v="683"/>
    <x v="1"/>
    <x v="465"/>
    <x v="1"/>
    <s v="USD"/>
    <x v="635"/>
    <n v="1350709200"/>
    <b v="1"/>
    <b v="1"/>
    <s v="film &amp; video/documentary"/>
    <x v="4"/>
    <x v="4"/>
    <x v="635"/>
    <d v="2012-10-20T05:00:00"/>
  </r>
  <r>
    <x v="692"/>
    <x v="678"/>
    <x v="691"/>
    <x v="46"/>
    <n v="5438"/>
    <x v="684"/>
    <x v="0"/>
    <x v="385"/>
    <x v="4"/>
    <s v="GBP"/>
    <x v="636"/>
    <n v="1564203600"/>
    <b v="0"/>
    <b v="0"/>
    <s v="music/rock"/>
    <x v="1"/>
    <x v="1"/>
    <x v="636"/>
    <d v="2019-07-27T05:00:00"/>
  </r>
  <r>
    <x v="693"/>
    <x v="679"/>
    <x v="692"/>
    <x v="366"/>
    <n v="115396"/>
    <x v="685"/>
    <x v="0"/>
    <x v="466"/>
    <x v="1"/>
    <s v="USD"/>
    <x v="637"/>
    <n v="1509685200"/>
    <b v="0"/>
    <b v="0"/>
    <s v="theater/plays"/>
    <x v="3"/>
    <x v="3"/>
    <x v="637"/>
    <d v="2017-11-03T05:00:00"/>
  </r>
  <r>
    <x v="694"/>
    <x v="680"/>
    <x v="693"/>
    <x v="14"/>
    <n v="7656"/>
    <x v="686"/>
    <x v="0"/>
    <x v="467"/>
    <x v="1"/>
    <s v="USD"/>
    <x v="638"/>
    <n v="1514959200"/>
    <b v="0"/>
    <b v="0"/>
    <s v="theater/plays"/>
    <x v="3"/>
    <x v="3"/>
    <x v="638"/>
    <d v="2018-01-03T06:00:00"/>
  </r>
  <r>
    <x v="695"/>
    <x v="681"/>
    <x v="694"/>
    <x v="243"/>
    <n v="12322"/>
    <x v="687"/>
    <x v="1"/>
    <x v="468"/>
    <x v="6"/>
    <s v="EUR"/>
    <x v="639"/>
    <n v="1448863200"/>
    <b v="1"/>
    <b v="0"/>
    <s v="music/rock"/>
    <x v="1"/>
    <x v="1"/>
    <x v="639"/>
    <d v="2015-11-30T06:00:00"/>
  </r>
  <r>
    <x v="696"/>
    <x v="682"/>
    <x v="695"/>
    <x v="367"/>
    <n v="96888"/>
    <x v="688"/>
    <x v="0"/>
    <x v="469"/>
    <x v="1"/>
    <s v="USD"/>
    <x v="640"/>
    <n v="1429592400"/>
    <b v="0"/>
    <b v="1"/>
    <s v="theater/plays"/>
    <x v="3"/>
    <x v="3"/>
    <x v="640"/>
    <d v="2015-04-21T05:00:00"/>
  </r>
  <r>
    <x v="697"/>
    <x v="683"/>
    <x v="696"/>
    <x v="368"/>
    <n v="196960"/>
    <x v="689"/>
    <x v="1"/>
    <x v="470"/>
    <x v="1"/>
    <s v="USD"/>
    <x v="641"/>
    <n v="1522645200"/>
    <b v="0"/>
    <b v="0"/>
    <s v="music/electric music"/>
    <x v="1"/>
    <x v="5"/>
    <x v="641"/>
    <d v="2018-04-02T05:00:00"/>
  </r>
  <r>
    <x v="698"/>
    <x v="684"/>
    <x v="697"/>
    <x v="369"/>
    <n v="188057"/>
    <x v="690"/>
    <x v="1"/>
    <x v="471"/>
    <x v="0"/>
    <s v="CAD"/>
    <x v="642"/>
    <n v="1323324000"/>
    <b v="0"/>
    <b v="0"/>
    <s v="technology/wearables"/>
    <x v="2"/>
    <x v="8"/>
    <x v="642"/>
    <d v="2011-12-08T06:00:00"/>
  </r>
  <r>
    <x v="699"/>
    <x v="196"/>
    <x v="698"/>
    <x v="71"/>
    <n v="6245"/>
    <x v="691"/>
    <x v="0"/>
    <x v="75"/>
    <x v="1"/>
    <s v="USD"/>
    <x v="230"/>
    <n v="1561525200"/>
    <b v="0"/>
    <b v="0"/>
    <s v="film &amp; video/drama"/>
    <x v="4"/>
    <x v="6"/>
    <x v="230"/>
    <d v="2019-06-26T05:00:00"/>
  </r>
  <r>
    <x v="700"/>
    <x v="685"/>
    <x v="699"/>
    <x v="0"/>
    <n v="3"/>
    <x v="248"/>
    <x v="0"/>
    <x v="49"/>
    <x v="1"/>
    <s v="USD"/>
    <x v="67"/>
    <n v="1265695200"/>
    <b v="0"/>
    <b v="0"/>
    <s v="technology/wearables"/>
    <x v="2"/>
    <x v="8"/>
    <x v="67"/>
    <d v="2010-02-09T06:00:00"/>
  </r>
  <r>
    <x v="701"/>
    <x v="686"/>
    <x v="700"/>
    <x v="370"/>
    <n v="91014"/>
    <x v="692"/>
    <x v="1"/>
    <x v="472"/>
    <x v="1"/>
    <s v="USD"/>
    <x v="643"/>
    <n v="1301806800"/>
    <b v="1"/>
    <b v="0"/>
    <s v="theater/plays"/>
    <x v="3"/>
    <x v="3"/>
    <x v="643"/>
    <d v="2011-04-03T05:00:00"/>
  </r>
  <r>
    <x v="702"/>
    <x v="687"/>
    <x v="701"/>
    <x v="251"/>
    <n v="4710"/>
    <x v="693"/>
    <x v="0"/>
    <x v="100"/>
    <x v="1"/>
    <s v="USD"/>
    <x v="644"/>
    <n v="1374901200"/>
    <b v="0"/>
    <b v="0"/>
    <s v="technology/wearables"/>
    <x v="2"/>
    <x v="8"/>
    <x v="644"/>
    <d v="2013-07-27T05:00:00"/>
  </r>
  <r>
    <x v="703"/>
    <x v="688"/>
    <x v="702"/>
    <x v="371"/>
    <n v="197728"/>
    <x v="694"/>
    <x v="1"/>
    <x v="473"/>
    <x v="1"/>
    <s v="USD"/>
    <x v="645"/>
    <n v="1336453200"/>
    <b v="1"/>
    <b v="1"/>
    <s v="publishing/translations"/>
    <x v="5"/>
    <x v="18"/>
    <x v="645"/>
    <d v="2012-05-08T05:00:00"/>
  </r>
  <r>
    <x v="704"/>
    <x v="689"/>
    <x v="703"/>
    <x v="251"/>
    <n v="10682"/>
    <x v="695"/>
    <x v="1"/>
    <x v="220"/>
    <x v="1"/>
    <s v="USD"/>
    <x v="646"/>
    <n v="1468904400"/>
    <b v="0"/>
    <b v="0"/>
    <s v="film &amp; video/animation"/>
    <x v="4"/>
    <x v="10"/>
    <x v="646"/>
    <d v="2016-07-19T05:00:00"/>
  </r>
  <r>
    <x v="705"/>
    <x v="690"/>
    <x v="704"/>
    <x v="372"/>
    <n v="168048"/>
    <x v="696"/>
    <x v="0"/>
    <x v="474"/>
    <x v="4"/>
    <s v="GBP"/>
    <x v="626"/>
    <n v="1387087200"/>
    <b v="0"/>
    <b v="0"/>
    <s v="publishing/nonfiction"/>
    <x v="5"/>
    <x v="9"/>
    <x v="626"/>
    <d v="2013-12-15T06:00:00"/>
  </r>
  <r>
    <x v="706"/>
    <x v="691"/>
    <x v="705"/>
    <x v="2"/>
    <n v="138586"/>
    <x v="697"/>
    <x v="1"/>
    <x v="475"/>
    <x v="2"/>
    <s v="AUD"/>
    <x v="647"/>
    <n v="1547445600"/>
    <b v="0"/>
    <b v="1"/>
    <s v="technology/web"/>
    <x v="2"/>
    <x v="2"/>
    <x v="647"/>
    <d v="2019-01-14T06:00:00"/>
  </r>
  <r>
    <x v="707"/>
    <x v="692"/>
    <x v="706"/>
    <x v="190"/>
    <n v="11579"/>
    <x v="698"/>
    <x v="1"/>
    <x v="170"/>
    <x v="1"/>
    <s v="USD"/>
    <x v="159"/>
    <n v="1547359200"/>
    <b v="0"/>
    <b v="0"/>
    <s v="film &amp; video/drama"/>
    <x v="4"/>
    <x v="6"/>
    <x v="159"/>
    <d v="2019-01-13T06:00:00"/>
  </r>
  <r>
    <x v="708"/>
    <x v="693"/>
    <x v="707"/>
    <x v="12"/>
    <n v="12020"/>
    <x v="699"/>
    <x v="1"/>
    <x v="231"/>
    <x v="5"/>
    <s v="CHF"/>
    <x v="648"/>
    <n v="1496293200"/>
    <b v="0"/>
    <b v="0"/>
    <s v="theater/plays"/>
    <x v="3"/>
    <x v="3"/>
    <x v="648"/>
    <d v="2017-06-01T05:00:00"/>
  </r>
  <r>
    <x v="709"/>
    <x v="694"/>
    <x v="708"/>
    <x v="122"/>
    <n v="13954"/>
    <x v="700"/>
    <x v="1"/>
    <x v="129"/>
    <x v="6"/>
    <s v="EUR"/>
    <x v="267"/>
    <n v="1335416400"/>
    <b v="0"/>
    <b v="0"/>
    <s v="theater/plays"/>
    <x v="3"/>
    <x v="3"/>
    <x v="267"/>
    <d v="2012-04-26T05:00:00"/>
  </r>
  <r>
    <x v="710"/>
    <x v="695"/>
    <x v="709"/>
    <x v="333"/>
    <n v="6358"/>
    <x v="701"/>
    <x v="1"/>
    <x v="476"/>
    <x v="1"/>
    <s v="USD"/>
    <x v="649"/>
    <n v="1532149200"/>
    <b v="0"/>
    <b v="1"/>
    <s v="theater/plays"/>
    <x v="3"/>
    <x v="3"/>
    <x v="649"/>
    <d v="2018-07-21T05:00:00"/>
  </r>
  <r>
    <x v="711"/>
    <x v="696"/>
    <x v="710"/>
    <x v="8"/>
    <n v="1260"/>
    <x v="702"/>
    <x v="0"/>
    <x v="443"/>
    <x v="6"/>
    <s v="EUR"/>
    <x v="248"/>
    <n v="1453788000"/>
    <b v="1"/>
    <b v="1"/>
    <s v="theater/plays"/>
    <x v="3"/>
    <x v="3"/>
    <x v="248"/>
    <d v="2016-01-26T06:00:00"/>
  </r>
  <r>
    <x v="712"/>
    <x v="697"/>
    <x v="711"/>
    <x v="126"/>
    <n v="14725"/>
    <x v="703"/>
    <x v="1"/>
    <x v="381"/>
    <x v="1"/>
    <s v="USD"/>
    <x v="571"/>
    <n v="1471496400"/>
    <b v="0"/>
    <b v="0"/>
    <s v="theater/plays"/>
    <x v="3"/>
    <x v="3"/>
    <x v="571"/>
    <d v="2016-08-18T05:00:00"/>
  </r>
  <r>
    <x v="713"/>
    <x v="698"/>
    <x v="712"/>
    <x v="350"/>
    <n v="11174"/>
    <x v="704"/>
    <x v="1"/>
    <x v="459"/>
    <x v="1"/>
    <s v="USD"/>
    <x v="650"/>
    <n v="1472878800"/>
    <b v="0"/>
    <b v="0"/>
    <s v="publishing/radio &amp; podcasts"/>
    <x v="5"/>
    <x v="15"/>
    <x v="650"/>
    <d v="2016-09-03T05:00:00"/>
  </r>
  <r>
    <x v="714"/>
    <x v="699"/>
    <x v="713"/>
    <x v="373"/>
    <n v="182036"/>
    <x v="705"/>
    <x v="1"/>
    <x v="477"/>
    <x v="1"/>
    <s v="USD"/>
    <x v="1"/>
    <n v="1408510800"/>
    <b v="0"/>
    <b v="0"/>
    <s v="music/rock"/>
    <x v="1"/>
    <x v="1"/>
    <x v="1"/>
    <d v="2014-08-20T05:00:00"/>
  </r>
  <r>
    <x v="715"/>
    <x v="700"/>
    <x v="714"/>
    <x v="374"/>
    <n v="28870"/>
    <x v="706"/>
    <x v="0"/>
    <x v="478"/>
    <x v="1"/>
    <s v="USD"/>
    <x v="651"/>
    <n v="1281589200"/>
    <b v="0"/>
    <b v="0"/>
    <s v="games/mobile games"/>
    <x v="6"/>
    <x v="20"/>
    <x v="651"/>
    <d v="2010-08-12T05:00:00"/>
  </r>
  <r>
    <x v="716"/>
    <x v="701"/>
    <x v="715"/>
    <x v="22"/>
    <n v="10353"/>
    <x v="707"/>
    <x v="1"/>
    <x v="144"/>
    <x v="1"/>
    <s v="USD"/>
    <x v="652"/>
    <n v="1375851600"/>
    <b v="0"/>
    <b v="1"/>
    <s v="theater/plays"/>
    <x v="3"/>
    <x v="3"/>
    <x v="652"/>
    <d v="2013-08-07T05:00:00"/>
  </r>
  <r>
    <x v="717"/>
    <x v="702"/>
    <x v="716"/>
    <x v="36"/>
    <n v="13868"/>
    <x v="708"/>
    <x v="1"/>
    <x v="479"/>
    <x v="1"/>
    <s v="USD"/>
    <x v="653"/>
    <n v="1315803600"/>
    <b v="0"/>
    <b v="0"/>
    <s v="film &amp; video/documentary"/>
    <x v="4"/>
    <x v="4"/>
    <x v="653"/>
    <d v="2011-09-12T05:00:00"/>
  </r>
  <r>
    <x v="718"/>
    <x v="703"/>
    <x v="717"/>
    <x v="111"/>
    <n v="8317"/>
    <x v="709"/>
    <x v="1"/>
    <x v="480"/>
    <x v="1"/>
    <s v="USD"/>
    <x v="654"/>
    <n v="1373691600"/>
    <b v="0"/>
    <b v="0"/>
    <s v="technology/wearables"/>
    <x v="2"/>
    <x v="8"/>
    <x v="654"/>
    <d v="2013-07-13T05:00:00"/>
  </r>
  <r>
    <x v="719"/>
    <x v="704"/>
    <x v="718"/>
    <x v="350"/>
    <n v="10557"/>
    <x v="710"/>
    <x v="1"/>
    <x v="300"/>
    <x v="1"/>
    <s v="USD"/>
    <x v="655"/>
    <n v="1339218000"/>
    <b v="0"/>
    <b v="0"/>
    <s v="publishing/fiction"/>
    <x v="5"/>
    <x v="13"/>
    <x v="655"/>
    <d v="2012-06-09T05:00:00"/>
  </r>
  <r>
    <x v="720"/>
    <x v="705"/>
    <x v="719"/>
    <x v="251"/>
    <n v="3227"/>
    <x v="711"/>
    <x v="3"/>
    <x v="63"/>
    <x v="3"/>
    <s v="DKK"/>
    <x v="656"/>
    <n v="1520402400"/>
    <b v="0"/>
    <b v="1"/>
    <s v="theater/plays"/>
    <x v="3"/>
    <x v="3"/>
    <x v="656"/>
    <d v="2018-03-07T06:00:00"/>
  </r>
  <r>
    <x v="721"/>
    <x v="706"/>
    <x v="720"/>
    <x v="375"/>
    <n v="5429"/>
    <x v="712"/>
    <x v="3"/>
    <x v="101"/>
    <x v="1"/>
    <s v="USD"/>
    <x v="657"/>
    <n v="1523336400"/>
    <b v="0"/>
    <b v="0"/>
    <s v="music/rock"/>
    <x v="1"/>
    <x v="1"/>
    <x v="657"/>
    <d v="2018-04-10T05:00:00"/>
  </r>
  <r>
    <x v="722"/>
    <x v="707"/>
    <x v="721"/>
    <x v="376"/>
    <n v="75906"/>
    <x v="713"/>
    <x v="1"/>
    <x v="481"/>
    <x v="1"/>
    <s v="USD"/>
    <x v="265"/>
    <n v="1512280800"/>
    <b v="0"/>
    <b v="0"/>
    <s v="film &amp; video/documentary"/>
    <x v="4"/>
    <x v="4"/>
    <x v="265"/>
    <d v="2017-12-03T06:00:00"/>
  </r>
  <r>
    <x v="723"/>
    <x v="708"/>
    <x v="722"/>
    <x v="70"/>
    <n v="13250"/>
    <x v="714"/>
    <x v="1"/>
    <x v="358"/>
    <x v="2"/>
    <s v="AUD"/>
    <x v="658"/>
    <n v="1458709200"/>
    <b v="0"/>
    <b v="0"/>
    <s v="theater/plays"/>
    <x v="3"/>
    <x v="3"/>
    <x v="658"/>
    <d v="2016-03-23T05:00:00"/>
  </r>
  <r>
    <x v="724"/>
    <x v="709"/>
    <x v="723"/>
    <x v="141"/>
    <n v="11261"/>
    <x v="715"/>
    <x v="1"/>
    <x v="246"/>
    <x v="4"/>
    <s v="GBP"/>
    <x v="659"/>
    <n v="1414126800"/>
    <b v="0"/>
    <b v="1"/>
    <s v="theater/plays"/>
    <x v="3"/>
    <x v="3"/>
    <x v="659"/>
    <d v="2014-10-24T05:00:00"/>
  </r>
  <r>
    <x v="725"/>
    <x v="710"/>
    <x v="724"/>
    <x v="377"/>
    <n v="97369"/>
    <x v="716"/>
    <x v="0"/>
    <x v="482"/>
    <x v="1"/>
    <s v="USD"/>
    <x v="660"/>
    <n v="1416204000"/>
    <b v="0"/>
    <b v="0"/>
    <s v="games/mobile games"/>
    <x v="6"/>
    <x v="20"/>
    <x v="660"/>
    <d v="2014-11-17T06:00:00"/>
  </r>
  <r>
    <x v="726"/>
    <x v="711"/>
    <x v="725"/>
    <x v="378"/>
    <n v="48227"/>
    <x v="717"/>
    <x v="3"/>
    <x v="168"/>
    <x v="1"/>
    <s v="USD"/>
    <x v="661"/>
    <n v="1288501200"/>
    <b v="0"/>
    <b v="1"/>
    <s v="theater/plays"/>
    <x v="3"/>
    <x v="3"/>
    <x v="661"/>
    <d v="2010-10-31T05:00:00"/>
  </r>
  <r>
    <x v="727"/>
    <x v="712"/>
    <x v="726"/>
    <x v="200"/>
    <n v="14685"/>
    <x v="718"/>
    <x v="1"/>
    <x v="483"/>
    <x v="1"/>
    <s v="USD"/>
    <x v="4"/>
    <n v="1552971600"/>
    <b v="0"/>
    <b v="0"/>
    <s v="technology/web"/>
    <x v="2"/>
    <x v="2"/>
    <x v="4"/>
    <d v="2019-03-19T05:00:00"/>
  </r>
  <r>
    <x v="728"/>
    <x v="713"/>
    <x v="727"/>
    <x v="3"/>
    <n v="735"/>
    <x v="719"/>
    <x v="0"/>
    <x v="234"/>
    <x v="1"/>
    <s v="USD"/>
    <x v="662"/>
    <n v="1465102800"/>
    <b v="0"/>
    <b v="0"/>
    <s v="theater/plays"/>
    <x v="3"/>
    <x v="3"/>
    <x v="662"/>
    <d v="2016-06-05T05:00:00"/>
  </r>
  <r>
    <x v="729"/>
    <x v="714"/>
    <x v="728"/>
    <x v="36"/>
    <n v="10397"/>
    <x v="720"/>
    <x v="1"/>
    <x v="393"/>
    <x v="1"/>
    <s v="USD"/>
    <x v="663"/>
    <n v="1360130400"/>
    <b v="0"/>
    <b v="0"/>
    <s v="film &amp; video/drama"/>
    <x v="4"/>
    <x v="6"/>
    <x v="663"/>
    <d v="2013-02-06T06:00:00"/>
  </r>
  <r>
    <x v="730"/>
    <x v="715"/>
    <x v="729"/>
    <x v="379"/>
    <n v="118847"/>
    <x v="721"/>
    <x v="1"/>
    <x v="130"/>
    <x v="0"/>
    <s v="CAD"/>
    <x v="664"/>
    <n v="1432875600"/>
    <b v="0"/>
    <b v="0"/>
    <s v="technology/wearables"/>
    <x v="2"/>
    <x v="8"/>
    <x v="664"/>
    <d v="2015-05-29T05:00:00"/>
  </r>
  <r>
    <x v="731"/>
    <x v="716"/>
    <x v="730"/>
    <x v="48"/>
    <n v="7220"/>
    <x v="722"/>
    <x v="3"/>
    <x v="319"/>
    <x v="1"/>
    <s v="USD"/>
    <x v="665"/>
    <n v="1500872400"/>
    <b v="0"/>
    <b v="0"/>
    <s v="technology/web"/>
    <x v="2"/>
    <x v="2"/>
    <x v="665"/>
    <d v="2017-07-24T05:00:00"/>
  </r>
  <r>
    <x v="732"/>
    <x v="717"/>
    <x v="731"/>
    <x v="380"/>
    <n v="107622"/>
    <x v="723"/>
    <x v="0"/>
    <x v="484"/>
    <x v="1"/>
    <s v="USD"/>
    <x v="666"/>
    <n v="1492146000"/>
    <b v="0"/>
    <b v="1"/>
    <s v="music/rock"/>
    <x v="1"/>
    <x v="1"/>
    <x v="666"/>
    <d v="2017-04-14T05:00:00"/>
  </r>
  <r>
    <x v="733"/>
    <x v="718"/>
    <x v="732"/>
    <x v="144"/>
    <n v="83267"/>
    <x v="724"/>
    <x v="1"/>
    <x v="485"/>
    <x v="1"/>
    <s v="USD"/>
    <x v="43"/>
    <n v="1407301200"/>
    <b v="0"/>
    <b v="0"/>
    <s v="music/metal"/>
    <x v="1"/>
    <x v="16"/>
    <x v="43"/>
    <d v="2014-08-06T05:00:00"/>
  </r>
  <r>
    <x v="734"/>
    <x v="719"/>
    <x v="733"/>
    <x v="3"/>
    <n v="13404"/>
    <x v="725"/>
    <x v="1"/>
    <x v="486"/>
    <x v="1"/>
    <s v="USD"/>
    <x v="667"/>
    <n v="1486620000"/>
    <b v="0"/>
    <b v="1"/>
    <s v="theater/plays"/>
    <x v="3"/>
    <x v="3"/>
    <x v="667"/>
    <d v="2017-02-09T06:00:00"/>
  </r>
  <r>
    <x v="735"/>
    <x v="720"/>
    <x v="734"/>
    <x v="211"/>
    <n v="131404"/>
    <x v="726"/>
    <x v="1"/>
    <x v="487"/>
    <x v="1"/>
    <s v="USD"/>
    <x v="668"/>
    <n v="1459918800"/>
    <b v="0"/>
    <b v="0"/>
    <s v="photography/photography books"/>
    <x v="7"/>
    <x v="14"/>
    <x v="668"/>
    <d v="2016-04-06T05:00:00"/>
  </r>
  <r>
    <x v="736"/>
    <x v="721"/>
    <x v="735"/>
    <x v="106"/>
    <n v="2533"/>
    <x v="727"/>
    <x v="3"/>
    <x v="226"/>
    <x v="1"/>
    <s v="USD"/>
    <x v="669"/>
    <n v="1424757600"/>
    <b v="0"/>
    <b v="0"/>
    <s v="publishing/nonfiction"/>
    <x v="5"/>
    <x v="9"/>
    <x v="669"/>
    <d v="2015-02-24T06:00:00"/>
  </r>
  <r>
    <x v="737"/>
    <x v="722"/>
    <x v="736"/>
    <x v="41"/>
    <n v="5028"/>
    <x v="728"/>
    <x v="1"/>
    <x v="80"/>
    <x v="1"/>
    <s v="USD"/>
    <x v="670"/>
    <n v="1479880800"/>
    <b v="0"/>
    <b v="0"/>
    <s v="music/indie rock"/>
    <x v="1"/>
    <x v="7"/>
    <x v="670"/>
    <d v="2016-11-23T06:00:00"/>
  </r>
  <r>
    <x v="738"/>
    <x v="486"/>
    <x v="737"/>
    <x v="381"/>
    <n v="1557"/>
    <x v="729"/>
    <x v="0"/>
    <x v="27"/>
    <x v="1"/>
    <s v="USD"/>
    <x v="671"/>
    <n v="1418018400"/>
    <b v="0"/>
    <b v="1"/>
    <s v="theater/plays"/>
    <x v="3"/>
    <x v="3"/>
    <x v="671"/>
    <d v="2014-12-08T06:00:00"/>
  </r>
  <r>
    <x v="739"/>
    <x v="723"/>
    <x v="738"/>
    <x v="83"/>
    <n v="6100"/>
    <x v="730"/>
    <x v="0"/>
    <x v="271"/>
    <x v="1"/>
    <s v="USD"/>
    <x v="672"/>
    <n v="1341032400"/>
    <b v="0"/>
    <b v="0"/>
    <s v="music/indie rock"/>
    <x v="1"/>
    <x v="7"/>
    <x v="672"/>
    <d v="2012-06-30T05:00:00"/>
  </r>
  <r>
    <x v="740"/>
    <x v="724"/>
    <x v="739"/>
    <x v="98"/>
    <n v="1592"/>
    <x v="731"/>
    <x v="0"/>
    <x v="36"/>
    <x v="1"/>
    <s v="USD"/>
    <x v="673"/>
    <n v="1486360800"/>
    <b v="0"/>
    <b v="0"/>
    <s v="theater/plays"/>
    <x v="3"/>
    <x v="3"/>
    <x v="673"/>
    <d v="2017-02-06T06:00:00"/>
  </r>
  <r>
    <x v="741"/>
    <x v="287"/>
    <x v="740"/>
    <x v="272"/>
    <n v="14150"/>
    <x v="732"/>
    <x v="1"/>
    <x v="406"/>
    <x v="1"/>
    <s v="USD"/>
    <x v="674"/>
    <n v="1274677200"/>
    <b v="0"/>
    <b v="0"/>
    <s v="theater/plays"/>
    <x v="3"/>
    <x v="3"/>
    <x v="674"/>
    <d v="2010-05-24T05:00:00"/>
  </r>
  <r>
    <x v="742"/>
    <x v="725"/>
    <x v="741"/>
    <x v="272"/>
    <n v="13513"/>
    <x v="733"/>
    <x v="1"/>
    <x v="393"/>
    <x v="1"/>
    <s v="USD"/>
    <x v="675"/>
    <n v="1267509600"/>
    <b v="0"/>
    <b v="0"/>
    <s v="music/electric music"/>
    <x v="1"/>
    <x v="5"/>
    <x v="675"/>
    <d v="2010-03-02T06:00:00"/>
  </r>
  <r>
    <x v="743"/>
    <x v="726"/>
    <x v="742"/>
    <x v="61"/>
    <n v="504"/>
    <x v="734"/>
    <x v="0"/>
    <x v="68"/>
    <x v="1"/>
    <s v="USD"/>
    <x v="676"/>
    <n v="1445922000"/>
    <b v="0"/>
    <b v="1"/>
    <s v="theater/plays"/>
    <x v="3"/>
    <x v="3"/>
    <x v="676"/>
    <d v="2015-10-27T05:00:00"/>
  </r>
  <r>
    <x v="744"/>
    <x v="727"/>
    <x v="743"/>
    <x v="22"/>
    <n v="14240"/>
    <x v="735"/>
    <x v="1"/>
    <x v="382"/>
    <x v="1"/>
    <s v="USD"/>
    <x v="342"/>
    <n v="1534050000"/>
    <b v="0"/>
    <b v="1"/>
    <s v="theater/plays"/>
    <x v="3"/>
    <x v="3"/>
    <x v="342"/>
    <d v="2018-08-12T05:00:00"/>
  </r>
  <r>
    <x v="745"/>
    <x v="728"/>
    <x v="744"/>
    <x v="350"/>
    <n v="2091"/>
    <x v="736"/>
    <x v="0"/>
    <x v="298"/>
    <x v="1"/>
    <s v="USD"/>
    <x v="677"/>
    <n v="1277528400"/>
    <b v="0"/>
    <b v="0"/>
    <s v="technology/wearables"/>
    <x v="2"/>
    <x v="8"/>
    <x v="677"/>
    <d v="2010-06-26T05:00:00"/>
  </r>
  <r>
    <x v="746"/>
    <x v="729"/>
    <x v="745"/>
    <x v="382"/>
    <n v="118580"/>
    <x v="737"/>
    <x v="1"/>
    <x v="488"/>
    <x v="1"/>
    <s v="USD"/>
    <x v="678"/>
    <n v="1318568400"/>
    <b v="0"/>
    <b v="0"/>
    <s v="technology/web"/>
    <x v="2"/>
    <x v="2"/>
    <x v="678"/>
    <d v="2011-10-14T05:00:00"/>
  </r>
  <r>
    <x v="747"/>
    <x v="730"/>
    <x v="746"/>
    <x v="70"/>
    <n v="11214"/>
    <x v="738"/>
    <x v="1"/>
    <x v="489"/>
    <x v="1"/>
    <s v="USD"/>
    <x v="679"/>
    <n v="1284354000"/>
    <b v="0"/>
    <b v="0"/>
    <s v="theater/plays"/>
    <x v="3"/>
    <x v="3"/>
    <x v="679"/>
    <d v="2010-09-13T05:00:00"/>
  </r>
  <r>
    <x v="748"/>
    <x v="731"/>
    <x v="747"/>
    <x v="383"/>
    <n v="68137"/>
    <x v="739"/>
    <x v="3"/>
    <x v="490"/>
    <x v="1"/>
    <s v="USD"/>
    <x v="680"/>
    <n v="1269579600"/>
    <b v="0"/>
    <b v="1"/>
    <s v="film &amp; video/animation"/>
    <x v="4"/>
    <x v="10"/>
    <x v="680"/>
    <d v="2010-03-26T05:00:00"/>
  </r>
  <r>
    <x v="749"/>
    <x v="732"/>
    <x v="748"/>
    <x v="133"/>
    <n v="13527"/>
    <x v="740"/>
    <x v="1"/>
    <x v="491"/>
    <x v="6"/>
    <s v="EUR"/>
    <x v="681"/>
    <n v="1413781200"/>
    <b v="0"/>
    <b v="1"/>
    <s v="technology/wearables"/>
    <x v="2"/>
    <x v="8"/>
    <x v="681"/>
    <d v="2014-10-20T05:00:00"/>
  </r>
  <r>
    <x v="750"/>
    <x v="733"/>
    <x v="749"/>
    <x v="0"/>
    <n v="1"/>
    <x v="100"/>
    <x v="0"/>
    <x v="49"/>
    <x v="4"/>
    <s v="GBP"/>
    <x v="682"/>
    <n v="1280120400"/>
    <b v="0"/>
    <b v="0"/>
    <s v="music/electric music"/>
    <x v="1"/>
    <x v="5"/>
    <x v="682"/>
    <d v="2010-07-26T05:00:00"/>
  </r>
  <r>
    <x v="751"/>
    <x v="734"/>
    <x v="750"/>
    <x v="136"/>
    <n v="8363"/>
    <x v="741"/>
    <x v="1"/>
    <x v="492"/>
    <x v="1"/>
    <s v="USD"/>
    <x v="683"/>
    <n v="1459486800"/>
    <b v="1"/>
    <b v="1"/>
    <s v="publishing/nonfiction"/>
    <x v="5"/>
    <x v="9"/>
    <x v="683"/>
    <d v="2016-04-01T05:00:00"/>
  </r>
  <r>
    <x v="752"/>
    <x v="735"/>
    <x v="751"/>
    <x v="306"/>
    <n v="5362"/>
    <x v="742"/>
    <x v="3"/>
    <x v="493"/>
    <x v="1"/>
    <s v="USD"/>
    <x v="684"/>
    <n v="1282539600"/>
    <b v="0"/>
    <b v="1"/>
    <s v="theater/plays"/>
    <x v="3"/>
    <x v="3"/>
    <x v="684"/>
    <d v="2010-08-23T05:00:00"/>
  </r>
  <r>
    <x v="753"/>
    <x v="736"/>
    <x v="752"/>
    <x v="53"/>
    <n v="12065"/>
    <x v="743"/>
    <x v="1"/>
    <x v="231"/>
    <x v="1"/>
    <s v="USD"/>
    <x v="674"/>
    <n v="1275886800"/>
    <b v="0"/>
    <b v="0"/>
    <s v="photography/photography books"/>
    <x v="7"/>
    <x v="14"/>
    <x v="674"/>
    <d v="2010-06-07T05:00:00"/>
  </r>
  <r>
    <x v="754"/>
    <x v="737"/>
    <x v="753"/>
    <x v="384"/>
    <n v="118603"/>
    <x v="744"/>
    <x v="1"/>
    <x v="494"/>
    <x v="1"/>
    <s v="USD"/>
    <x v="685"/>
    <n v="1355983200"/>
    <b v="0"/>
    <b v="0"/>
    <s v="theater/plays"/>
    <x v="3"/>
    <x v="3"/>
    <x v="685"/>
    <d v="2012-12-20T06:00:00"/>
  </r>
  <r>
    <x v="755"/>
    <x v="738"/>
    <x v="754"/>
    <x v="6"/>
    <n v="7496"/>
    <x v="745"/>
    <x v="1"/>
    <x v="495"/>
    <x v="3"/>
    <s v="DKK"/>
    <x v="605"/>
    <n v="1515391200"/>
    <b v="0"/>
    <b v="1"/>
    <s v="theater/plays"/>
    <x v="3"/>
    <x v="3"/>
    <x v="605"/>
    <d v="2018-01-08T06:00:00"/>
  </r>
  <r>
    <x v="756"/>
    <x v="739"/>
    <x v="755"/>
    <x v="81"/>
    <n v="10037"/>
    <x v="746"/>
    <x v="1"/>
    <x v="496"/>
    <x v="1"/>
    <s v="USD"/>
    <x v="686"/>
    <n v="1422252000"/>
    <b v="0"/>
    <b v="0"/>
    <s v="theater/plays"/>
    <x v="3"/>
    <x v="3"/>
    <x v="686"/>
    <d v="2015-01-26T06:00:00"/>
  </r>
  <r>
    <x v="757"/>
    <x v="740"/>
    <x v="756"/>
    <x v="1"/>
    <n v="5696"/>
    <x v="747"/>
    <x v="1"/>
    <x v="493"/>
    <x v="1"/>
    <s v="USD"/>
    <x v="687"/>
    <n v="1305522000"/>
    <b v="0"/>
    <b v="0"/>
    <s v="film &amp; video/drama"/>
    <x v="4"/>
    <x v="6"/>
    <x v="687"/>
    <d v="2011-05-16T05:00:00"/>
  </r>
  <r>
    <x v="758"/>
    <x v="741"/>
    <x v="757"/>
    <x v="241"/>
    <n v="167005"/>
    <x v="748"/>
    <x v="1"/>
    <x v="497"/>
    <x v="0"/>
    <s v="CAD"/>
    <x v="688"/>
    <n v="1414904400"/>
    <b v="0"/>
    <b v="0"/>
    <s v="music/rock"/>
    <x v="1"/>
    <x v="1"/>
    <x v="688"/>
    <d v="2014-11-02T05:00:00"/>
  </r>
  <r>
    <x v="759"/>
    <x v="742"/>
    <x v="758"/>
    <x v="385"/>
    <n v="114615"/>
    <x v="749"/>
    <x v="0"/>
    <x v="498"/>
    <x v="1"/>
    <s v="USD"/>
    <x v="689"/>
    <n v="1520402400"/>
    <b v="0"/>
    <b v="0"/>
    <s v="music/electric music"/>
    <x v="1"/>
    <x v="5"/>
    <x v="689"/>
    <d v="2018-03-07T06:00:00"/>
  </r>
  <r>
    <x v="760"/>
    <x v="743"/>
    <x v="759"/>
    <x v="386"/>
    <n v="16592"/>
    <x v="750"/>
    <x v="0"/>
    <x v="155"/>
    <x v="6"/>
    <s v="EUR"/>
    <x v="690"/>
    <n v="1567141200"/>
    <b v="0"/>
    <b v="1"/>
    <s v="games/video games"/>
    <x v="6"/>
    <x v="11"/>
    <x v="690"/>
    <d v="2019-08-30T05:00:00"/>
  </r>
  <r>
    <x v="761"/>
    <x v="744"/>
    <x v="760"/>
    <x v="196"/>
    <n v="14420"/>
    <x v="751"/>
    <x v="1"/>
    <x v="499"/>
    <x v="1"/>
    <s v="USD"/>
    <x v="691"/>
    <n v="1501131600"/>
    <b v="0"/>
    <b v="0"/>
    <s v="music/rock"/>
    <x v="1"/>
    <x v="1"/>
    <x v="691"/>
    <d v="2017-07-27T05:00:00"/>
  </r>
  <r>
    <x v="762"/>
    <x v="307"/>
    <x v="761"/>
    <x v="26"/>
    <n v="6204"/>
    <x v="752"/>
    <x v="1"/>
    <x v="16"/>
    <x v="2"/>
    <s v="AUD"/>
    <x v="692"/>
    <n v="1355032800"/>
    <b v="0"/>
    <b v="0"/>
    <s v="music/jazz"/>
    <x v="1"/>
    <x v="17"/>
    <x v="692"/>
    <d v="2012-12-09T06:00:00"/>
  </r>
  <r>
    <x v="763"/>
    <x v="745"/>
    <x v="762"/>
    <x v="36"/>
    <n v="6338"/>
    <x v="753"/>
    <x v="1"/>
    <x v="500"/>
    <x v="1"/>
    <s v="USD"/>
    <x v="693"/>
    <n v="1339477200"/>
    <b v="0"/>
    <b v="1"/>
    <s v="theater/plays"/>
    <x v="3"/>
    <x v="3"/>
    <x v="693"/>
    <d v="2012-06-12T05:00:00"/>
  </r>
  <r>
    <x v="764"/>
    <x v="746"/>
    <x v="763"/>
    <x v="65"/>
    <n v="8010"/>
    <x v="754"/>
    <x v="1"/>
    <x v="496"/>
    <x v="1"/>
    <s v="USD"/>
    <x v="694"/>
    <n v="1305954000"/>
    <b v="0"/>
    <b v="0"/>
    <s v="music/rock"/>
    <x v="1"/>
    <x v="1"/>
    <x v="694"/>
    <d v="2011-05-21T05:00:00"/>
  </r>
  <r>
    <x v="765"/>
    <x v="747"/>
    <x v="764"/>
    <x v="61"/>
    <n v="8125"/>
    <x v="755"/>
    <x v="1"/>
    <x v="40"/>
    <x v="1"/>
    <s v="USD"/>
    <x v="695"/>
    <n v="1494392400"/>
    <b v="1"/>
    <b v="1"/>
    <s v="music/indie rock"/>
    <x v="1"/>
    <x v="7"/>
    <x v="695"/>
    <d v="2017-05-10T05:00:00"/>
  </r>
  <r>
    <x v="766"/>
    <x v="748"/>
    <x v="765"/>
    <x v="316"/>
    <n v="13653"/>
    <x v="756"/>
    <x v="0"/>
    <x v="501"/>
    <x v="2"/>
    <s v="AUD"/>
    <x v="123"/>
    <n v="1537419600"/>
    <b v="0"/>
    <b v="0"/>
    <s v="film &amp; video/science fiction"/>
    <x v="4"/>
    <x v="22"/>
    <x v="123"/>
    <d v="2018-09-20T05:00:00"/>
  </r>
  <r>
    <x v="767"/>
    <x v="749"/>
    <x v="766"/>
    <x v="387"/>
    <n v="55372"/>
    <x v="757"/>
    <x v="0"/>
    <x v="502"/>
    <x v="1"/>
    <s v="USD"/>
    <x v="696"/>
    <n v="1447999200"/>
    <b v="0"/>
    <b v="0"/>
    <s v="publishing/translations"/>
    <x v="5"/>
    <x v="18"/>
    <x v="696"/>
    <d v="2015-11-20T06:00:00"/>
  </r>
  <r>
    <x v="768"/>
    <x v="750"/>
    <x v="767"/>
    <x v="73"/>
    <n v="11088"/>
    <x v="758"/>
    <x v="1"/>
    <x v="503"/>
    <x v="1"/>
    <s v="USD"/>
    <x v="626"/>
    <n v="1388037600"/>
    <b v="0"/>
    <b v="0"/>
    <s v="theater/plays"/>
    <x v="3"/>
    <x v="3"/>
    <x v="626"/>
    <d v="2013-12-26T06:00:00"/>
  </r>
  <r>
    <x v="769"/>
    <x v="751"/>
    <x v="768"/>
    <x v="388"/>
    <n v="109106"/>
    <x v="759"/>
    <x v="0"/>
    <x v="504"/>
    <x v="1"/>
    <s v="USD"/>
    <x v="697"/>
    <n v="1378789200"/>
    <b v="0"/>
    <b v="0"/>
    <s v="games/video games"/>
    <x v="6"/>
    <x v="11"/>
    <x v="697"/>
    <d v="2013-09-10T05:00:00"/>
  </r>
  <r>
    <x v="770"/>
    <x v="752"/>
    <x v="769"/>
    <x v="333"/>
    <n v="11642"/>
    <x v="760"/>
    <x v="1"/>
    <x v="505"/>
    <x v="6"/>
    <s v="EUR"/>
    <x v="698"/>
    <n v="1398056400"/>
    <b v="0"/>
    <b v="1"/>
    <s v="theater/plays"/>
    <x v="3"/>
    <x v="3"/>
    <x v="698"/>
    <d v="2014-04-21T05:00:00"/>
  </r>
  <r>
    <x v="771"/>
    <x v="753"/>
    <x v="770"/>
    <x v="36"/>
    <n v="2769"/>
    <x v="761"/>
    <x v="3"/>
    <x v="150"/>
    <x v="1"/>
    <s v="USD"/>
    <x v="699"/>
    <n v="1550815200"/>
    <b v="0"/>
    <b v="0"/>
    <s v="theater/plays"/>
    <x v="3"/>
    <x v="3"/>
    <x v="699"/>
    <d v="2019-02-22T06:00:00"/>
  </r>
  <r>
    <x v="772"/>
    <x v="754"/>
    <x v="771"/>
    <x v="389"/>
    <n v="169586"/>
    <x v="762"/>
    <x v="1"/>
    <x v="506"/>
    <x v="1"/>
    <s v="USD"/>
    <x v="700"/>
    <n v="1550037600"/>
    <b v="0"/>
    <b v="0"/>
    <s v="music/indie rock"/>
    <x v="1"/>
    <x v="7"/>
    <x v="700"/>
    <d v="2019-02-13T06:00:00"/>
  </r>
  <r>
    <x v="773"/>
    <x v="755"/>
    <x v="772"/>
    <x v="390"/>
    <n v="101185"/>
    <x v="763"/>
    <x v="1"/>
    <x v="507"/>
    <x v="1"/>
    <s v="USD"/>
    <x v="701"/>
    <n v="1492923600"/>
    <b v="0"/>
    <b v="0"/>
    <s v="theater/plays"/>
    <x v="3"/>
    <x v="3"/>
    <x v="701"/>
    <d v="2017-04-23T05:00:00"/>
  </r>
  <r>
    <x v="774"/>
    <x v="756"/>
    <x v="773"/>
    <x v="92"/>
    <n v="6775"/>
    <x v="764"/>
    <x v="1"/>
    <x v="373"/>
    <x v="6"/>
    <s v="EUR"/>
    <x v="702"/>
    <n v="1467522000"/>
    <b v="0"/>
    <b v="0"/>
    <s v="technology/web"/>
    <x v="2"/>
    <x v="2"/>
    <x v="702"/>
    <d v="2016-07-03T05:00:00"/>
  </r>
  <r>
    <x v="775"/>
    <x v="757"/>
    <x v="774"/>
    <x v="151"/>
    <n v="968"/>
    <x v="765"/>
    <x v="0"/>
    <x v="234"/>
    <x v="1"/>
    <s v="USD"/>
    <x v="703"/>
    <n v="1416117600"/>
    <b v="0"/>
    <b v="0"/>
    <s v="music/rock"/>
    <x v="1"/>
    <x v="1"/>
    <x v="703"/>
    <d v="2014-11-16T06:00:00"/>
  </r>
  <r>
    <x v="776"/>
    <x v="758"/>
    <x v="775"/>
    <x v="391"/>
    <n v="72623"/>
    <x v="766"/>
    <x v="0"/>
    <x v="508"/>
    <x v="1"/>
    <s v="USD"/>
    <x v="704"/>
    <n v="1563771600"/>
    <b v="0"/>
    <b v="0"/>
    <s v="theater/plays"/>
    <x v="3"/>
    <x v="3"/>
    <x v="704"/>
    <d v="2019-07-22T05:00:00"/>
  </r>
  <r>
    <x v="777"/>
    <x v="759"/>
    <x v="776"/>
    <x v="202"/>
    <n v="45987"/>
    <x v="767"/>
    <x v="0"/>
    <x v="103"/>
    <x v="1"/>
    <s v="USD"/>
    <x v="431"/>
    <n v="1319259600"/>
    <b v="0"/>
    <b v="0"/>
    <s v="theater/plays"/>
    <x v="3"/>
    <x v="3"/>
    <x v="431"/>
    <d v="2011-10-22T05:00:00"/>
  </r>
  <r>
    <x v="778"/>
    <x v="760"/>
    <x v="777"/>
    <x v="81"/>
    <n v="10243"/>
    <x v="768"/>
    <x v="1"/>
    <x v="5"/>
    <x v="5"/>
    <s v="CHF"/>
    <x v="705"/>
    <n v="1313643600"/>
    <b v="0"/>
    <b v="0"/>
    <s v="film &amp; video/animation"/>
    <x v="4"/>
    <x v="10"/>
    <x v="705"/>
    <d v="2011-08-18T05:00:00"/>
  </r>
  <r>
    <x v="779"/>
    <x v="761"/>
    <x v="778"/>
    <x v="392"/>
    <n v="87293"/>
    <x v="769"/>
    <x v="0"/>
    <x v="509"/>
    <x v="1"/>
    <s v="USD"/>
    <x v="706"/>
    <n v="1440306000"/>
    <b v="0"/>
    <b v="1"/>
    <s v="theater/plays"/>
    <x v="3"/>
    <x v="3"/>
    <x v="706"/>
    <d v="2015-08-23T05:00:00"/>
  </r>
  <r>
    <x v="780"/>
    <x v="762"/>
    <x v="779"/>
    <x v="135"/>
    <n v="5421"/>
    <x v="770"/>
    <x v="1"/>
    <x v="55"/>
    <x v="1"/>
    <s v="USD"/>
    <x v="707"/>
    <n v="1470805200"/>
    <b v="0"/>
    <b v="1"/>
    <s v="film &amp; video/drama"/>
    <x v="4"/>
    <x v="6"/>
    <x v="707"/>
    <d v="2016-08-10T05:00:00"/>
  </r>
  <r>
    <x v="781"/>
    <x v="763"/>
    <x v="780"/>
    <x v="251"/>
    <n v="4414"/>
    <x v="771"/>
    <x v="3"/>
    <x v="75"/>
    <x v="5"/>
    <s v="CHF"/>
    <x v="708"/>
    <n v="1292911200"/>
    <b v="0"/>
    <b v="0"/>
    <s v="theater/plays"/>
    <x v="3"/>
    <x v="3"/>
    <x v="708"/>
    <d v="2010-12-21T06:00:00"/>
  </r>
  <r>
    <x v="782"/>
    <x v="764"/>
    <x v="781"/>
    <x v="135"/>
    <n v="10981"/>
    <x v="772"/>
    <x v="1"/>
    <x v="510"/>
    <x v="1"/>
    <s v="USD"/>
    <x v="709"/>
    <n v="1301374800"/>
    <b v="0"/>
    <b v="1"/>
    <s v="film &amp; video/animation"/>
    <x v="4"/>
    <x v="10"/>
    <x v="709"/>
    <d v="2011-03-29T05:00:00"/>
  </r>
  <r>
    <x v="783"/>
    <x v="765"/>
    <x v="782"/>
    <x v="71"/>
    <n v="10451"/>
    <x v="773"/>
    <x v="1"/>
    <x v="188"/>
    <x v="1"/>
    <s v="USD"/>
    <x v="710"/>
    <n v="1387864800"/>
    <b v="0"/>
    <b v="0"/>
    <s v="music/rock"/>
    <x v="1"/>
    <x v="1"/>
    <x v="710"/>
    <d v="2013-12-24T06:00:00"/>
  </r>
  <r>
    <x v="784"/>
    <x v="766"/>
    <x v="783"/>
    <x v="393"/>
    <n v="102535"/>
    <x v="774"/>
    <x v="1"/>
    <x v="511"/>
    <x v="1"/>
    <s v="USD"/>
    <x v="711"/>
    <n v="1458190800"/>
    <b v="0"/>
    <b v="0"/>
    <s v="technology/web"/>
    <x v="2"/>
    <x v="2"/>
    <x v="711"/>
    <d v="2016-03-17T05:00:00"/>
  </r>
  <r>
    <x v="785"/>
    <x v="767"/>
    <x v="784"/>
    <x v="313"/>
    <n v="12939"/>
    <x v="775"/>
    <x v="1"/>
    <x v="78"/>
    <x v="2"/>
    <s v="AUD"/>
    <x v="157"/>
    <n v="1559278800"/>
    <b v="0"/>
    <b v="1"/>
    <s v="film &amp; video/animation"/>
    <x v="4"/>
    <x v="10"/>
    <x v="157"/>
    <d v="2019-05-31T05:00:00"/>
  </r>
  <r>
    <x v="786"/>
    <x v="768"/>
    <x v="785"/>
    <x v="42"/>
    <n v="10946"/>
    <x v="776"/>
    <x v="1"/>
    <x v="512"/>
    <x v="6"/>
    <s v="EUR"/>
    <x v="630"/>
    <n v="1522731600"/>
    <b v="0"/>
    <b v="1"/>
    <s v="music/jazz"/>
    <x v="1"/>
    <x v="17"/>
    <x v="630"/>
    <d v="2018-04-03T05:00:00"/>
  </r>
  <r>
    <x v="787"/>
    <x v="769"/>
    <x v="786"/>
    <x v="394"/>
    <n v="60994"/>
    <x v="777"/>
    <x v="0"/>
    <x v="513"/>
    <x v="0"/>
    <s v="CAD"/>
    <x v="712"/>
    <n v="1306731600"/>
    <b v="0"/>
    <b v="0"/>
    <s v="music/rock"/>
    <x v="1"/>
    <x v="1"/>
    <x v="712"/>
    <d v="2011-05-30T05:00:00"/>
  </r>
  <r>
    <x v="788"/>
    <x v="770"/>
    <x v="787"/>
    <x v="136"/>
    <n v="3174"/>
    <x v="778"/>
    <x v="2"/>
    <x v="249"/>
    <x v="1"/>
    <s v="USD"/>
    <x v="93"/>
    <n v="1352527200"/>
    <b v="0"/>
    <b v="0"/>
    <s v="film &amp; video/animation"/>
    <x v="4"/>
    <x v="10"/>
    <x v="93"/>
    <d v="2012-11-10T06:00:00"/>
  </r>
  <r>
    <x v="789"/>
    <x v="771"/>
    <x v="788"/>
    <x v="25"/>
    <n v="3351"/>
    <x v="779"/>
    <x v="0"/>
    <x v="430"/>
    <x v="1"/>
    <s v="USD"/>
    <x v="713"/>
    <n v="1404363600"/>
    <b v="0"/>
    <b v="0"/>
    <s v="theater/plays"/>
    <x v="3"/>
    <x v="3"/>
    <x v="713"/>
    <d v="2014-07-03T05:00:00"/>
  </r>
  <r>
    <x v="790"/>
    <x v="772"/>
    <x v="789"/>
    <x v="395"/>
    <n v="56774"/>
    <x v="780"/>
    <x v="3"/>
    <x v="260"/>
    <x v="1"/>
    <s v="USD"/>
    <x v="714"/>
    <n v="1266645600"/>
    <b v="0"/>
    <b v="0"/>
    <s v="theater/plays"/>
    <x v="3"/>
    <x v="3"/>
    <x v="714"/>
    <d v="2010-02-20T06:00:00"/>
  </r>
  <r>
    <x v="791"/>
    <x v="773"/>
    <x v="790"/>
    <x v="118"/>
    <n v="540"/>
    <x v="781"/>
    <x v="0"/>
    <x v="514"/>
    <x v="1"/>
    <s v="USD"/>
    <x v="715"/>
    <n v="1482818400"/>
    <b v="0"/>
    <b v="0"/>
    <s v="food/food trucks"/>
    <x v="0"/>
    <x v="0"/>
    <x v="715"/>
    <d v="2016-12-27T06:00:00"/>
  </r>
  <r>
    <x v="792"/>
    <x v="774"/>
    <x v="791"/>
    <x v="22"/>
    <n v="680"/>
    <x v="782"/>
    <x v="0"/>
    <x v="243"/>
    <x v="1"/>
    <s v="USD"/>
    <x v="716"/>
    <n v="1374642000"/>
    <b v="0"/>
    <b v="1"/>
    <s v="theater/plays"/>
    <x v="3"/>
    <x v="3"/>
    <x v="716"/>
    <d v="2013-07-24T05:00:00"/>
  </r>
  <r>
    <x v="793"/>
    <x v="775"/>
    <x v="792"/>
    <x v="65"/>
    <n v="13045"/>
    <x v="783"/>
    <x v="1"/>
    <x v="483"/>
    <x v="5"/>
    <s v="CHF"/>
    <x v="448"/>
    <n v="1372482000"/>
    <b v="0"/>
    <b v="0"/>
    <s v="publishing/nonfiction"/>
    <x v="5"/>
    <x v="9"/>
    <x v="448"/>
    <d v="2013-06-29T05:00:00"/>
  </r>
  <r>
    <x v="794"/>
    <x v="776"/>
    <x v="793"/>
    <x v="47"/>
    <n v="8276"/>
    <x v="784"/>
    <x v="1"/>
    <x v="460"/>
    <x v="1"/>
    <s v="USD"/>
    <x v="717"/>
    <n v="1514959200"/>
    <b v="0"/>
    <b v="0"/>
    <s v="music/rock"/>
    <x v="1"/>
    <x v="1"/>
    <x v="717"/>
    <d v="2018-01-03T06:00:00"/>
  </r>
  <r>
    <x v="795"/>
    <x v="777"/>
    <x v="794"/>
    <x v="143"/>
    <n v="1022"/>
    <x v="785"/>
    <x v="0"/>
    <x v="249"/>
    <x v="1"/>
    <s v="USD"/>
    <x v="718"/>
    <n v="1478235600"/>
    <b v="0"/>
    <b v="0"/>
    <s v="film &amp; video/drama"/>
    <x v="4"/>
    <x v="6"/>
    <x v="718"/>
    <d v="2016-11-04T05:00:00"/>
  </r>
  <r>
    <x v="796"/>
    <x v="778"/>
    <x v="795"/>
    <x v="75"/>
    <n v="4275"/>
    <x v="786"/>
    <x v="0"/>
    <x v="373"/>
    <x v="1"/>
    <s v="USD"/>
    <x v="719"/>
    <n v="1408078800"/>
    <b v="0"/>
    <b v="1"/>
    <s v="games/mobile games"/>
    <x v="6"/>
    <x v="20"/>
    <x v="719"/>
    <d v="2014-08-15T05:00:00"/>
  </r>
  <r>
    <x v="797"/>
    <x v="779"/>
    <x v="796"/>
    <x v="4"/>
    <n v="8332"/>
    <x v="787"/>
    <x v="1"/>
    <x v="515"/>
    <x v="1"/>
    <s v="USD"/>
    <x v="720"/>
    <n v="1548136800"/>
    <b v="0"/>
    <b v="0"/>
    <s v="technology/web"/>
    <x v="2"/>
    <x v="2"/>
    <x v="720"/>
    <d v="2019-01-22T06:00:00"/>
  </r>
  <r>
    <x v="798"/>
    <x v="780"/>
    <x v="797"/>
    <x v="74"/>
    <n v="6408"/>
    <x v="788"/>
    <x v="1"/>
    <x v="246"/>
    <x v="1"/>
    <s v="USD"/>
    <x v="721"/>
    <n v="1340859600"/>
    <b v="0"/>
    <b v="1"/>
    <s v="theater/plays"/>
    <x v="3"/>
    <x v="3"/>
    <x v="721"/>
    <d v="2012-06-28T05:00:00"/>
  </r>
  <r>
    <x v="799"/>
    <x v="781"/>
    <x v="798"/>
    <x v="396"/>
    <n v="73522"/>
    <x v="789"/>
    <x v="0"/>
    <x v="516"/>
    <x v="4"/>
    <s v="GBP"/>
    <x v="722"/>
    <n v="1454479200"/>
    <b v="0"/>
    <b v="0"/>
    <s v="theater/plays"/>
    <x v="3"/>
    <x v="3"/>
    <x v="722"/>
    <d v="2016-02-03T06:00:00"/>
  </r>
  <r>
    <x v="800"/>
    <x v="782"/>
    <x v="799"/>
    <x v="0"/>
    <n v="1"/>
    <x v="100"/>
    <x v="0"/>
    <x v="49"/>
    <x v="5"/>
    <s v="CHF"/>
    <x v="139"/>
    <n v="1434430800"/>
    <b v="0"/>
    <b v="0"/>
    <s v="music/rock"/>
    <x v="1"/>
    <x v="1"/>
    <x v="139"/>
    <d v="2015-06-16T05:00:00"/>
  </r>
  <r>
    <x v="801"/>
    <x v="783"/>
    <x v="800"/>
    <x v="173"/>
    <n v="4667"/>
    <x v="790"/>
    <x v="1"/>
    <x v="88"/>
    <x v="1"/>
    <s v="USD"/>
    <x v="723"/>
    <n v="1579672800"/>
    <b v="0"/>
    <b v="1"/>
    <s v="photography/photography books"/>
    <x v="7"/>
    <x v="14"/>
    <x v="723"/>
    <d v="2020-01-22T06:00:00"/>
  </r>
  <r>
    <x v="802"/>
    <x v="784"/>
    <x v="801"/>
    <x v="8"/>
    <n v="12216"/>
    <x v="791"/>
    <x v="1"/>
    <x v="23"/>
    <x v="1"/>
    <s v="USD"/>
    <x v="704"/>
    <n v="1562389200"/>
    <b v="0"/>
    <b v="0"/>
    <s v="photography/photography books"/>
    <x v="7"/>
    <x v="14"/>
    <x v="704"/>
    <d v="2019-07-06T05:00:00"/>
  </r>
  <r>
    <x v="803"/>
    <x v="785"/>
    <x v="802"/>
    <x v="55"/>
    <n v="6527"/>
    <x v="792"/>
    <x v="1"/>
    <x v="517"/>
    <x v="1"/>
    <s v="USD"/>
    <x v="724"/>
    <n v="1551506400"/>
    <b v="0"/>
    <b v="0"/>
    <s v="theater/plays"/>
    <x v="3"/>
    <x v="3"/>
    <x v="724"/>
    <d v="2019-03-02T06:00:00"/>
  </r>
  <r>
    <x v="804"/>
    <x v="786"/>
    <x v="803"/>
    <x v="97"/>
    <n v="6987"/>
    <x v="793"/>
    <x v="1"/>
    <x v="205"/>
    <x v="1"/>
    <s v="USD"/>
    <x v="725"/>
    <n v="1516600800"/>
    <b v="0"/>
    <b v="0"/>
    <s v="music/rock"/>
    <x v="1"/>
    <x v="1"/>
    <x v="725"/>
    <d v="2018-01-22T06:00:00"/>
  </r>
  <r>
    <x v="805"/>
    <x v="787"/>
    <x v="804"/>
    <x v="62"/>
    <n v="4932"/>
    <x v="794"/>
    <x v="0"/>
    <x v="109"/>
    <x v="2"/>
    <s v="AUD"/>
    <x v="660"/>
    <n v="1420437600"/>
    <b v="0"/>
    <b v="0"/>
    <s v="film &amp; video/documentary"/>
    <x v="4"/>
    <x v="4"/>
    <x v="660"/>
    <d v="2015-01-05T06:00:00"/>
  </r>
  <r>
    <x v="806"/>
    <x v="788"/>
    <x v="805"/>
    <x v="31"/>
    <n v="8262"/>
    <x v="795"/>
    <x v="1"/>
    <x v="70"/>
    <x v="1"/>
    <s v="USD"/>
    <x v="726"/>
    <n v="1332997200"/>
    <b v="0"/>
    <b v="1"/>
    <s v="film &amp; video/drama"/>
    <x v="4"/>
    <x v="6"/>
    <x v="726"/>
    <d v="2012-03-29T05:00:00"/>
  </r>
  <r>
    <x v="807"/>
    <x v="789"/>
    <x v="806"/>
    <x v="31"/>
    <n v="1848"/>
    <x v="796"/>
    <x v="1"/>
    <x v="177"/>
    <x v="1"/>
    <s v="USD"/>
    <x v="727"/>
    <n v="1574920800"/>
    <b v="0"/>
    <b v="1"/>
    <s v="theater/plays"/>
    <x v="3"/>
    <x v="3"/>
    <x v="727"/>
    <d v="2019-11-28T06:00:00"/>
  </r>
  <r>
    <x v="808"/>
    <x v="790"/>
    <x v="807"/>
    <x v="5"/>
    <n v="1583"/>
    <x v="797"/>
    <x v="0"/>
    <x v="161"/>
    <x v="1"/>
    <s v="USD"/>
    <x v="728"/>
    <n v="1464930000"/>
    <b v="0"/>
    <b v="0"/>
    <s v="food/food trucks"/>
    <x v="0"/>
    <x v="0"/>
    <x v="728"/>
    <d v="2016-06-03T05:00:00"/>
  </r>
  <r>
    <x v="809"/>
    <x v="764"/>
    <x v="808"/>
    <x v="397"/>
    <n v="88536"/>
    <x v="798"/>
    <x v="0"/>
    <x v="518"/>
    <x v="5"/>
    <s v="CHF"/>
    <x v="729"/>
    <n v="1345006800"/>
    <b v="0"/>
    <b v="0"/>
    <s v="film &amp; video/documentary"/>
    <x v="4"/>
    <x v="4"/>
    <x v="729"/>
    <d v="2012-08-15T05:00:00"/>
  </r>
  <r>
    <x v="810"/>
    <x v="791"/>
    <x v="809"/>
    <x v="330"/>
    <n v="12360"/>
    <x v="799"/>
    <x v="1"/>
    <x v="394"/>
    <x v="1"/>
    <s v="USD"/>
    <x v="730"/>
    <n v="1512712800"/>
    <b v="0"/>
    <b v="1"/>
    <s v="theater/plays"/>
    <x v="3"/>
    <x v="3"/>
    <x v="730"/>
    <d v="2017-12-08T06:00:00"/>
  </r>
  <r>
    <x v="811"/>
    <x v="792"/>
    <x v="810"/>
    <x v="398"/>
    <n v="71320"/>
    <x v="800"/>
    <x v="0"/>
    <x v="89"/>
    <x v="1"/>
    <s v="USD"/>
    <x v="731"/>
    <n v="1452492000"/>
    <b v="0"/>
    <b v="1"/>
    <s v="games/video games"/>
    <x v="6"/>
    <x v="11"/>
    <x v="731"/>
    <d v="2016-01-11T06:00:00"/>
  </r>
  <r>
    <x v="812"/>
    <x v="793"/>
    <x v="811"/>
    <x v="221"/>
    <n v="134640"/>
    <x v="801"/>
    <x v="1"/>
    <x v="519"/>
    <x v="0"/>
    <s v="CAD"/>
    <x v="78"/>
    <n v="1524286800"/>
    <b v="0"/>
    <b v="0"/>
    <s v="publishing/nonfiction"/>
    <x v="5"/>
    <x v="9"/>
    <x v="78"/>
    <d v="2018-04-21T05:00:00"/>
  </r>
  <r>
    <x v="813"/>
    <x v="794"/>
    <x v="812"/>
    <x v="170"/>
    <n v="7661"/>
    <x v="802"/>
    <x v="1"/>
    <x v="520"/>
    <x v="1"/>
    <s v="USD"/>
    <x v="732"/>
    <n v="1346907600"/>
    <b v="0"/>
    <b v="0"/>
    <s v="games/video games"/>
    <x v="6"/>
    <x v="11"/>
    <x v="732"/>
    <d v="2012-09-06T05:00:00"/>
  </r>
  <r>
    <x v="814"/>
    <x v="795"/>
    <x v="813"/>
    <x v="170"/>
    <n v="2950"/>
    <x v="803"/>
    <x v="0"/>
    <x v="521"/>
    <x v="3"/>
    <s v="DKK"/>
    <x v="733"/>
    <n v="1464498000"/>
    <b v="0"/>
    <b v="1"/>
    <s v="music/rock"/>
    <x v="1"/>
    <x v="1"/>
    <x v="733"/>
    <d v="2016-05-29T05:00:00"/>
  </r>
  <r>
    <x v="815"/>
    <x v="796"/>
    <x v="814"/>
    <x v="25"/>
    <n v="11721"/>
    <x v="804"/>
    <x v="1"/>
    <x v="236"/>
    <x v="0"/>
    <s v="CAD"/>
    <x v="734"/>
    <n v="1514181600"/>
    <b v="0"/>
    <b v="0"/>
    <s v="music/rock"/>
    <x v="1"/>
    <x v="1"/>
    <x v="734"/>
    <d v="2017-12-25T06:00:00"/>
  </r>
  <r>
    <x v="816"/>
    <x v="797"/>
    <x v="815"/>
    <x v="173"/>
    <n v="14150"/>
    <x v="805"/>
    <x v="1"/>
    <x v="221"/>
    <x v="1"/>
    <s v="USD"/>
    <x v="406"/>
    <n v="1392184800"/>
    <b v="1"/>
    <b v="1"/>
    <s v="theater/plays"/>
    <x v="3"/>
    <x v="3"/>
    <x v="406"/>
    <d v="2014-02-12T06:00:00"/>
  </r>
  <r>
    <x v="817"/>
    <x v="798"/>
    <x v="816"/>
    <x v="399"/>
    <n v="189192"/>
    <x v="806"/>
    <x v="1"/>
    <x v="522"/>
    <x v="6"/>
    <s v="EUR"/>
    <x v="735"/>
    <n v="1559365200"/>
    <b v="0"/>
    <b v="1"/>
    <s v="publishing/nonfiction"/>
    <x v="5"/>
    <x v="9"/>
    <x v="735"/>
    <d v="2019-06-01T05:00:00"/>
  </r>
  <r>
    <x v="818"/>
    <x v="311"/>
    <x v="817"/>
    <x v="31"/>
    <n v="7664"/>
    <x v="807"/>
    <x v="1"/>
    <x v="464"/>
    <x v="1"/>
    <s v="USD"/>
    <x v="736"/>
    <n v="1549173600"/>
    <b v="0"/>
    <b v="1"/>
    <s v="theater/plays"/>
    <x v="3"/>
    <x v="3"/>
    <x v="736"/>
    <d v="2019-02-03T06:00:00"/>
  </r>
  <r>
    <x v="819"/>
    <x v="799"/>
    <x v="818"/>
    <x v="200"/>
    <n v="4509"/>
    <x v="808"/>
    <x v="0"/>
    <x v="523"/>
    <x v="1"/>
    <s v="USD"/>
    <x v="737"/>
    <n v="1355032800"/>
    <b v="1"/>
    <b v="0"/>
    <s v="games/video games"/>
    <x v="6"/>
    <x v="11"/>
    <x v="737"/>
    <d v="2012-12-09T06:00:00"/>
  </r>
  <r>
    <x v="820"/>
    <x v="800"/>
    <x v="819"/>
    <x v="42"/>
    <n v="12009"/>
    <x v="809"/>
    <x v="1"/>
    <x v="524"/>
    <x v="4"/>
    <s v="GBP"/>
    <x v="192"/>
    <n v="1533963600"/>
    <b v="0"/>
    <b v="1"/>
    <s v="music/rock"/>
    <x v="1"/>
    <x v="1"/>
    <x v="192"/>
    <d v="2018-08-11T05:00:00"/>
  </r>
  <r>
    <x v="821"/>
    <x v="801"/>
    <x v="820"/>
    <x v="70"/>
    <n v="14273"/>
    <x v="810"/>
    <x v="1"/>
    <x v="155"/>
    <x v="1"/>
    <s v="USD"/>
    <x v="738"/>
    <n v="1489381200"/>
    <b v="0"/>
    <b v="0"/>
    <s v="film &amp; video/documentary"/>
    <x v="4"/>
    <x v="4"/>
    <x v="738"/>
    <d v="2017-03-13T05:00:00"/>
  </r>
  <r>
    <x v="822"/>
    <x v="802"/>
    <x v="821"/>
    <x v="400"/>
    <n v="188982"/>
    <x v="811"/>
    <x v="1"/>
    <x v="525"/>
    <x v="1"/>
    <s v="USD"/>
    <x v="739"/>
    <n v="1395032400"/>
    <b v="0"/>
    <b v="0"/>
    <s v="music/rock"/>
    <x v="1"/>
    <x v="1"/>
    <x v="739"/>
    <d v="2014-03-17T05:00:00"/>
  </r>
  <r>
    <x v="823"/>
    <x v="803"/>
    <x v="822"/>
    <x v="178"/>
    <n v="14640"/>
    <x v="812"/>
    <x v="1"/>
    <x v="526"/>
    <x v="1"/>
    <s v="USD"/>
    <x v="613"/>
    <n v="1412485200"/>
    <b v="1"/>
    <b v="1"/>
    <s v="music/rock"/>
    <x v="1"/>
    <x v="1"/>
    <x v="613"/>
    <d v="2014-10-05T05:00:00"/>
  </r>
  <r>
    <x v="824"/>
    <x v="804"/>
    <x v="823"/>
    <x v="401"/>
    <n v="107516"/>
    <x v="813"/>
    <x v="1"/>
    <x v="527"/>
    <x v="1"/>
    <s v="USD"/>
    <x v="740"/>
    <n v="1279688400"/>
    <b v="0"/>
    <b v="1"/>
    <s v="publishing/nonfiction"/>
    <x v="5"/>
    <x v="9"/>
    <x v="740"/>
    <d v="2010-07-21T05:00:00"/>
  </r>
  <r>
    <x v="825"/>
    <x v="805"/>
    <x v="824"/>
    <x v="136"/>
    <n v="13950"/>
    <x v="814"/>
    <x v="1"/>
    <x v="144"/>
    <x v="4"/>
    <s v="GBP"/>
    <x v="145"/>
    <n v="1501995600"/>
    <b v="0"/>
    <b v="0"/>
    <s v="film &amp; video/shorts"/>
    <x v="4"/>
    <x v="12"/>
    <x v="145"/>
    <d v="2017-08-06T05:00:00"/>
  </r>
  <r>
    <x v="826"/>
    <x v="806"/>
    <x v="825"/>
    <x v="54"/>
    <n v="12797"/>
    <x v="815"/>
    <x v="1"/>
    <x v="346"/>
    <x v="1"/>
    <s v="USD"/>
    <x v="741"/>
    <n v="1294639200"/>
    <b v="0"/>
    <b v="1"/>
    <s v="theater/plays"/>
    <x v="3"/>
    <x v="3"/>
    <x v="741"/>
    <d v="2011-01-10T06:00:00"/>
  </r>
  <r>
    <x v="827"/>
    <x v="807"/>
    <x v="826"/>
    <x v="173"/>
    <n v="6134"/>
    <x v="816"/>
    <x v="1"/>
    <x v="172"/>
    <x v="2"/>
    <s v="AUD"/>
    <x v="742"/>
    <n v="1305435600"/>
    <b v="0"/>
    <b v="1"/>
    <s v="film &amp; video/drama"/>
    <x v="4"/>
    <x v="6"/>
    <x v="742"/>
    <d v="2011-05-15T05:00:00"/>
  </r>
  <r>
    <x v="828"/>
    <x v="808"/>
    <x v="827"/>
    <x v="143"/>
    <n v="4899"/>
    <x v="817"/>
    <x v="0"/>
    <x v="131"/>
    <x v="1"/>
    <s v="USD"/>
    <x v="202"/>
    <n v="1537592400"/>
    <b v="0"/>
    <b v="0"/>
    <s v="theater/plays"/>
    <x v="3"/>
    <x v="3"/>
    <x v="202"/>
    <d v="2018-09-22T05:00:00"/>
  </r>
  <r>
    <x v="829"/>
    <x v="809"/>
    <x v="828"/>
    <x v="103"/>
    <n v="4929"/>
    <x v="818"/>
    <x v="0"/>
    <x v="110"/>
    <x v="1"/>
    <s v="USD"/>
    <x v="743"/>
    <n v="1435122000"/>
    <b v="0"/>
    <b v="0"/>
    <s v="theater/plays"/>
    <x v="3"/>
    <x v="3"/>
    <x v="743"/>
    <d v="2015-06-24T05:00:00"/>
  </r>
  <r>
    <x v="830"/>
    <x v="810"/>
    <x v="829"/>
    <x v="319"/>
    <n v="1424"/>
    <x v="819"/>
    <x v="0"/>
    <x v="528"/>
    <x v="1"/>
    <s v="USD"/>
    <x v="744"/>
    <n v="1520056800"/>
    <b v="0"/>
    <b v="0"/>
    <s v="theater/plays"/>
    <x v="3"/>
    <x v="3"/>
    <x v="744"/>
    <d v="2018-03-03T06:00:00"/>
  </r>
  <r>
    <x v="831"/>
    <x v="811"/>
    <x v="830"/>
    <x v="402"/>
    <n v="105817"/>
    <x v="820"/>
    <x v="1"/>
    <x v="529"/>
    <x v="1"/>
    <s v="USD"/>
    <x v="745"/>
    <n v="1335675600"/>
    <b v="0"/>
    <b v="0"/>
    <s v="photography/photography books"/>
    <x v="7"/>
    <x v="14"/>
    <x v="745"/>
    <d v="2012-04-29T05:00:00"/>
  </r>
  <r>
    <x v="832"/>
    <x v="812"/>
    <x v="831"/>
    <x v="403"/>
    <n v="136156"/>
    <x v="821"/>
    <x v="1"/>
    <x v="265"/>
    <x v="3"/>
    <s v="DKK"/>
    <x v="746"/>
    <n v="1448431200"/>
    <b v="1"/>
    <b v="0"/>
    <s v="publishing/translations"/>
    <x v="5"/>
    <x v="18"/>
    <x v="746"/>
    <d v="2015-11-25T06:00:00"/>
  </r>
  <r>
    <x v="833"/>
    <x v="813"/>
    <x v="832"/>
    <x v="85"/>
    <n v="10723"/>
    <x v="822"/>
    <x v="1"/>
    <x v="34"/>
    <x v="3"/>
    <s v="DKK"/>
    <x v="747"/>
    <n v="1298613600"/>
    <b v="0"/>
    <b v="0"/>
    <s v="publishing/translations"/>
    <x v="5"/>
    <x v="18"/>
    <x v="747"/>
    <d v="2011-02-25T06:00:00"/>
  </r>
  <r>
    <x v="834"/>
    <x v="814"/>
    <x v="833"/>
    <x v="190"/>
    <n v="11228"/>
    <x v="823"/>
    <x v="1"/>
    <x v="530"/>
    <x v="1"/>
    <s v="USD"/>
    <x v="362"/>
    <n v="1372482000"/>
    <b v="0"/>
    <b v="0"/>
    <s v="theater/plays"/>
    <x v="3"/>
    <x v="3"/>
    <x v="362"/>
    <d v="2013-06-29T05:00:00"/>
  </r>
  <r>
    <x v="835"/>
    <x v="815"/>
    <x v="834"/>
    <x v="404"/>
    <n v="77355"/>
    <x v="824"/>
    <x v="0"/>
    <x v="531"/>
    <x v="1"/>
    <s v="USD"/>
    <x v="748"/>
    <n v="1425621600"/>
    <b v="0"/>
    <b v="0"/>
    <s v="technology/web"/>
    <x v="2"/>
    <x v="2"/>
    <x v="748"/>
    <d v="2015-03-06T06:00:00"/>
  </r>
  <r>
    <x v="836"/>
    <x v="816"/>
    <x v="835"/>
    <x v="32"/>
    <n v="6086"/>
    <x v="825"/>
    <x v="0"/>
    <x v="115"/>
    <x v="1"/>
    <s v="USD"/>
    <x v="749"/>
    <n v="1266300000"/>
    <b v="0"/>
    <b v="0"/>
    <s v="music/indie rock"/>
    <x v="1"/>
    <x v="7"/>
    <x v="749"/>
    <d v="2010-02-16T06:00:00"/>
  </r>
  <r>
    <x v="837"/>
    <x v="817"/>
    <x v="836"/>
    <x v="405"/>
    <n v="150960"/>
    <x v="826"/>
    <x v="1"/>
    <x v="532"/>
    <x v="1"/>
    <s v="USD"/>
    <x v="643"/>
    <n v="1305867600"/>
    <b v="0"/>
    <b v="0"/>
    <s v="music/jazz"/>
    <x v="1"/>
    <x v="17"/>
    <x v="643"/>
    <d v="2011-05-20T05:00:00"/>
  </r>
  <r>
    <x v="838"/>
    <x v="818"/>
    <x v="837"/>
    <x v="330"/>
    <n v="8890"/>
    <x v="827"/>
    <x v="1"/>
    <x v="210"/>
    <x v="1"/>
    <s v="USD"/>
    <x v="750"/>
    <n v="1538802000"/>
    <b v="0"/>
    <b v="0"/>
    <s v="theater/plays"/>
    <x v="3"/>
    <x v="3"/>
    <x v="750"/>
    <d v="2018-10-06T05:00:00"/>
  </r>
  <r>
    <x v="839"/>
    <x v="819"/>
    <x v="838"/>
    <x v="106"/>
    <n v="14644"/>
    <x v="828"/>
    <x v="1"/>
    <x v="144"/>
    <x v="1"/>
    <s v="USD"/>
    <x v="751"/>
    <n v="1398920400"/>
    <b v="0"/>
    <b v="1"/>
    <s v="film &amp; video/documentary"/>
    <x v="4"/>
    <x v="4"/>
    <x v="751"/>
    <d v="2014-05-01T05:00:00"/>
  </r>
  <r>
    <x v="840"/>
    <x v="820"/>
    <x v="839"/>
    <x v="406"/>
    <n v="116583"/>
    <x v="829"/>
    <x v="1"/>
    <x v="533"/>
    <x v="1"/>
    <s v="USD"/>
    <x v="752"/>
    <n v="1405659600"/>
    <b v="0"/>
    <b v="1"/>
    <s v="theater/plays"/>
    <x v="3"/>
    <x v="3"/>
    <x v="752"/>
    <d v="2014-07-18T05:00:00"/>
  </r>
  <r>
    <x v="841"/>
    <x v="821"/>
    <x v="840"/>
    <x v="14"/>
    <n v="12991"/>
    <x v="830"/>
    <x v="1"/>
    <x v="287"/>
    <x v="1"/>
    <s v="USD"/>
    <x v="753"/>
    <n v="1457244000"/>
    <b v="0"/>
    <b v="0"/>
    <s v="technology/web"/>
    <x v="2"/>
    <x v="2"/>
    <x v="753"/>
    <d v="2016-03-06T06:00:00"/>
  </r>
  <r>
    <x v="842"/>
    <x v="822"/>
    <x v="841"/>
    <x v="42"/>
    <n v="8447"/>
    <x v="831"/>
    <x v="1"/>
    <x v="227"/>
    <x v="6"/>
    <s v="EUR"/>
    <x v="754"/>
    <n v="1529298000"/>
    <b v="0"/>
    <b v="0"/>
    <s v="technology/wearables"/>
    <x v="2"/>
    <x v="8"/>
    <x v="754"/>
    <d v="2018-06-18T05:00:00"/>
  </r>
  <r>
    <x v="843"/>
    <x v="823"/>
    <x v="842"/>
    <x v="35"/>
    <n v="2703"/>
    <x v="832"/>
    <x v="0"/>
    <x v="254"/>
    <x v="1"/>
    <s v="USD"/>
    <x v="755"/>
    <n v="1535778000"/>
    <b v="0"/>
    <b v="0"/>
    <s v="photography/photography books"/>
    <x v="7"/>
    <x v="14"/>
    <x v="755"/>
    <d v="2018-09-01T05:00:00"/>
  </r>
  <r>
    <x v="844"/>
    <x v="824"/>
    <x v="843"/>
    <x v="35"/>
    <n v="8747"/>
    <x v="833"/>
    <x v="3"/>
    <x v="115"/>
    <x v="1"/>
    <s v="USD"/>
    <x v="756"/>
    <n v="1327471200"/>
    <b v="0"/>
    <b v="0"/>
    <s v="film &amp; video/documentary"/>
    <x v="4"/>
    <x v="4"/>
    <x v="756"/>
    <d v="2012-01-25T06:00:00"/>
  </r>
  <r>
    <x v="845"/>
    <x v="825"/>
    <x v="844"/>
    <x v="407"/>
    <n v="138087"/>
    <x v="834"/>
    <x v="1"/>
    <x v="534"/>
    <x v="4"/>
    <s v="GBP"/>
    <x v="757"/>
    <n v="1529557200"/>
    <b v="0"/>
    <b v="0"/>
    <s v="technology/web"/>
    <x v="2"/>
    <x v="2"/>
    <x v="757"/>
    <d v="2018-06-21T05:00:00"/>
  </r>
  <r>
    <x v="846"/>
    <x v="826"/>
    <x v="845"/>
    <x v="67"/>
    <n v="5085"/>
    <x v="835"/>
    <x v="1"/>
    <x v="44"/>
    <x v="1"/>
    <s v="USD"/>
    <x v="758"/>
    <n v="1535259600"/>
    <b v="1"/>
    <b v="1"/>
    <s v="technology/web"/>
    <x v="2"/>
    <x v="2"/>
    <x v="758"/>
    <d v="2018-08-26T05:00:00"/>
  </r>
  <r>
    <x v="847"/>
    <x v="827"/>
    <x v="846"/>
    <x v="53"/>
    <n v="11174"/>
    <x v="836"/>
    <x v="1"/>
    <x v="460"/>
    <x v="1"/>
    <s v="USD"/>
    <x v="759"/>
    <n v="1515564000"/>
    <b v="0"/>
    <b v="0"/>
    <s v="food/food trucks"/>
    <x v="0"/>
    <x v="0"/>
    <x v="759"/>
    <d v="2018-01-10T06:00:00"/>
  </r>
  <r>
    <x v="848"/>
    <x v="828"/>
    <x v="847"/>
    <x v="170"/>
    <n v="10831"/>
    <x v="837"/>
    <x v="1"/>
    <x v="535"/>
    <x v="1"/>
    <s v="USD"/>
    <x v="760"/>
    <n v="1277096400"/>
    <b v="0"/>
    <b v="0"/>
    <s v="film &amp; video/drama"/>
    <x v="4"/>
    <x v="6"/>
    <x v="760"/>
    <d v="2010-06-21T05:00:00"/>
  </r>
  <r>
    <x v="849"/>
    <x v="829"/>
    <x v="848"/>
    <x v="313"/>
    <n v="8917"/>
    <x v="838"/>
    <x v="1"/>
    <x v="253"/>
    <x v="1"/>
    <s v="USD"/>
    <x v="761"/>
    <n v="1329026400"/>
    <b v="0"/>
    <b v="1"/>
    <s v="music/indie rock"/>
    <x v="1"/>
    <x v="7"/>
    <x v="761"/>
    <d v="2012-02-12T06:00:00"/>
  </r>
  <r>
    <x v="850"/>
    <x v="830"/>
    <x v="849"/>
    <x v="0"/>
    <n v="1"/>
    <x v="100"/>
    <x v="0"/>
    <x v="49"/>
    <x v="1"/>
    <s v="USD"/>
    <x v="762"/>
    <n v="1322978400"/>
    <b v="1"/>
    <b v="0"/>
    <s v="music/rock"/>
    <x v="1"/>
    <x v="1"/>
    <x v="762"/>
    <d v="2011-12-04T06:00:00"/>
  </r>
  <r>
    <x v="851"/>
    <x v="831"/>
    <x v="850"/>
    <x v="46"/>
    <n v="12468"/>
    <x v="839"/>
    <x v="1"/>
    <x v="415"/>
    <x v="1"/>
    <s v="USD"/>
    <x v="444"/>
    <n v="1338786000"/>
    <b v="0"/>
    <b v="0"/>
    <s v="music/electric music"/>
    <x v="1"/>
    <x v="5"/>
    <x v="444"/>
    <d v="2012-06-04T05:00:00"/>
  </r>
  <r>
    <x v="852"/>
    <x v="832"/>
    <x v="851"/>
    <x v="70"/>
    <n v="2505"/>
    <x v="840"/>
    <x v="0"/>
    <x v="249"/>
    <x v="1"/>
    <s v="USD"/>
    <x v="763"/>
    <n v="1311656400"/>
    <b v="0"/>
    <b v="1"/>
    <s v="games/video games"/>
    <x v="6"/>
    <x v="11"/>
    <x v="763"/>
    <d v="2011-07-26T05:00:00"/>
  </r>
  <r>
    <x v="853"/>
    <x v="833"/>
    <x v="852"/>
    <x v="408"/>
    <n v="111502"/>
    <x v="841"/>
    <x v="1"/>
    <x v="50"/>
    <x v="0"/>
    <s v="CAD"/>
    <x v="764"/>
    <n v="1308978000"/>
    <b v="0"/>
    <b v="1"/>
    <s v="music/indie rock"/>
    <x v="1"/>
    <x v="7"/>
    <x v="764"/>
    <d v="2011-06-25T05:00:00"/>
  </r>
  <r>
    <x v="854"/>
    <x v="834"/>
    <x v="853"/>
    <x v="409"/>
    <n v="194309"/>
    <x v="842"/>
    <x v="1"/>
    <x v="536"/>
    <x v="0"/>
    <s v="CAD"/>
    <x v="765"/>
    <n v="1576389600"/>
    <b v="0"/>
    <b v="0"/>
    <s v="publishing/fiction"/>
    <x v="5"/>
    <x v="13"/>
    <x v="765"/>
    <d v="2019-12-15T06:00:00"/>
  </r>
  <r>
    <x v="855"/>
    <x v="835"/>
    <x v="854"/>
    <x v="410"/>
    <n v="23956"/>
    <x v="843"/>
    <x v="1"/>
    <x v="15"/>
    <x v="2"/>
    <s v="AUD"/>
    <x v="766"/>
    <n v="1311051600"/>
    <b v="0"/>
    <b v="0"/>
    <s v="theater/plays"/>
    <x v="3"/>
    <x v="3"/>
    <x v="766"/>
    <d v="2011-07-19T05:00:00"/>
  </r>
  <r>
    <x v="856"/>
    <x v="764"/>
    <x v="855"/>
    <x v="166"/>
    <n v="8558"/>
    <x v="844"/>
    <x v="1"/>
    <x v="1"/>
    <x v="1"/>
    <s v="USD"/>
    <x v="767"/>
    <n v="1336712400"/>
    <b v="0"/>
    <b v="0"/>
    <s v="food/food trucks"/>
    <x v="0"/>
    <x v="0"/>
    <x v="767"/>
    <d v="2012-05-11T05:00:00"/>
  </r>
  <r>
    <x v="857"/>
    <x v="836"/>
    <x v="856"/>
    <x v="98"/>
    <n v="7413"/>
    <x v="845"/>
    <x v="1"/>
    <x v="537"/>
    <x v="5"/>
    <s v="CHF"/>
    <x v="768"/>
    <n v="1330408800"/>
    <b v="1"/>
    <b v="0"/>
    <s v="film &amp; video/shorts"/>
    <x v="4"/>
    <x v="12"/>
    <x v="768"/>
    <d v="2012-02-28T06:00:00"/>
  </r>
  <r>
    <x v="858"/>
    <x v="837"/>
    <x v="857"/>
    <x v="220"/>
    <n v="2778"/>
    <x v="846"/>
    <x v="0"/>
    <x v="164"/>
    <x v="1"/>
    <s v="USD"/>
    <x v="769"/>
    <n v="1524891600"/>
    <b v="1"/>
    <b v="0"/>
    <s v="food/food trucks"/>
    <x v="0"/>
    <x v="0"/>
    <x v="769"/>
    <d v="2018-04-28T05:00:00"/>
  </r>
  <r>
    <x v="859"/>
    <x v="838"/>
    <x v="858"/>
    <x v="190"/>
    <n v="2594"/>
    <x v="847"/>
    <x v="0"/>
    <x v="377"/>
    <x v="1"/>
    <s v="USD"/>
    <x v="770"/>
    <n v="1363669200"/>
    <b v="0"/>
    <b v="1"/>
    <s v="theater/plays"/>
    <x v="3"/>
    <x v="3"/>
    <x v="770"/>
    <d v="2013-03-19T05:00:00"/>
  </r>
  <r>
    <x v="860"/>
    <x v="839"/>
    <x v="859"/>
    <x v="22"/>
    <n v="5033"/>
    <x v="848"/>
    <x v="1"/>
    <x v="167"/>
    <x v="1"/>
    <s v="USD"/>
    <x v="771"/>
    <n v="1551420000"/>
    <b v="0"/>
    <b v="1"/>
    <s v="technology/wearables"/>
    <x v="2"/>
    <x v="8"/>
    <x v="771"/>
    <d v="2019-03-01T06:00:00"/>
  </r>
  <r>
    <x v="861"/>
    <x v="840"/>
    <x v="860"/>
    <x v="35"/>
    <n v="9317"/>
    <x v="849"/>
    <x v="1"/>
    <x v="25"/>
    <x v="1"/>
    <s v="USD"/>
    <x v="772"/>
    <n v="1269838800"/>
    <b v="0"/>
    <b v="0"/>
    <s v="theater/plays"/>
    <x v="3"/>
    <x v="3"/>
    <x v="772"/>
    <d v="2010-03-29T05:00:00"/>
  </r>
  <r>
    <x v="862"/>
    <x v="841"/>
    <x v="861"/>
    <x v="26"/>
    <n v="6560"/>
    <x v="850"/>
    <x v="1"/>
    <x v="72"/>
    <x v="1"/>
    <s v="USD"/>
    <x v="773"/>
    <n v="1312520400"/>
    <b v="0"/>
    <b v="0"/>
    <s v="theater/plays"/>
    <x v="3"/>
    <x v="3"/>
    <x v="773"/>
    <d v="2011-08-05T05:00:00"/>
  </r>
  <r>
    <x v="863"/>
    <x v="842"/>
    <x v="862"/>
    <x v="1"/>
    <n v="5415"/>
    <x v="851"/>
    <x v="1"/>
    <x v="538"/>
    <x v="1"/>
    <s v="USD"/>
    <x v="774"/>
    <n v="1436504400"/>
    <b v="0"/>
    <b v="1"/>
    <s v="film &amp; video/television"/>
    <x v="4"/>
    <x v="19"/>
    <x v="774"/>
    <d v="2015-07-10T05:00:00"/>
  </r>
  <r>
    <x v="864"/>
    <x v="843"/>
    <x v="863"/>
    <x v="3"/>
    <n v="14577"/>
    <x v="852"/>
    <x v="1"/>
    <x v="503"/>
    <x v="1"/>
    <s v="USD"/>
    <x v="775"/>
    <n v="1472014800"/>
    <b v="0"/>
    <b v="0"/>
    <s v="film &amp; video/shorts"/>
    <x v="4"/>
    <x v="12"/>
    <x v="775"/>
    <d v="2016-08-24T05:00:00"/>
  </r>
  <r>
    <x v="865"/>
    <x v="844"/>
    <x v="864"/>
    <x v="411"/>
    <n v="150515"/>
    <x v="853"/>
    <x v="1"/>
    <x v="539"/>
    <x v="1"/>
    <s v="USD"/>
    <x v="776"/>
    <n v="1411534800"/>
    <b v="0"/>
    <b v="0"/>
    <s v="theater/plays"/>
    <x v="3"/>
    <x v="3"/>
    <x v="776"/>
    <d v="2014-09-24T05:00:00"/>
  </r>
  <r>
    <x v="866"/>
    <x v="845"/>
    <x v="865"/>
    <x v="412"/>
    <n v="79045"/>
    <x v="854"/>
    <x v="3"/>
    <x v="540"/>
    <x v="1"/>
    <s v="USD"/>
    <x v="777"/>
    <n v="1304917200"/>
    <b v="0"/>
    <b v="0"/>
    <s v="photography/photography books"/>
    <x v="7"/>
    <x v="14"/>
    <x v="777"/>
    <d v="2011-05-09T05:00:00"/>
  </r>
  <r>
    <x v="867"/>
    <x v="846"/>
    <x v="866"/>
    <x v="73"/>
    <n v="7797"/>
    <x v="855"/>
    <x v="1"/>
    <x v="402"/>
    <x v="1"/>
    <s v="USD"/>
    <x v="778"/>
    <n v="1539579600"/>
    <b v="0"/>
    <b v="0"/>
    <s v="food/food trucks"/>
    <x v="0"/>
    <x v="0"/>
    <x v="778"/>
    <d v="2018-10-15T05:00:00"/>
  </r>
  <r>
    <x v="868"/>
    <x v="847"/>
    <x v="867"/>
    <x v="260"/>
    <n v="12939"/>
    <x v="856"/>
    <x v="1"/>
    <x v="105"/>
    <x v="1"/>
    <s v="USD"/>
    <x v="779"/>
    <n v="1382504400"/>
    <b v="0"/>
    <b v="0"/>
    <s v="theater/plays"/>
    <x v="3"/>
    <x v="3"/>
    <x v="779"/>
    <d v="2013-10-23T05:00:00"/>
  </r>
  <r>
    <x v="869"/>
    <x v="848"/>
    <x v="868"/>
    <x v="413"/>
    <n v="38376"/>
    <x v="857"/>
    <x v="0"/>
    <x v="541"/>
    <x v="1"/>
    <s v="USD"/>
    <x v="780"/>
    <n v="1278306000"/>
    <b v="0"/>
    <b v="0"/>
    <s v="film &amp; video/drama"/>
    <x v="4"/>
    <x v="6"/>
    <x v="780"/>
    <d v="2010-07-05T05:00:00"/>
  </r>
  <r>
    <x v="870"/>
    <x v="849"/>
    <x v="869"/>
    <x v="106"/>
    <n v="6920"/>
    <x v="858"/>
    <x v="0"/>
    <x v="246"/>
    <x v="1"/>
    <s v="USD"/>
    <x v="335"/>
    <n v="1442552400"/>
    <b v="0"/>
    <b v="0"/>
    <s v="theater/plays"/>
    <x v="3"/>
    <x v="3"/>
    <x v="335"/>
    <d v="2015-09-18T05:00:00"/>
  </r>
  <r>
    <x v="871"/>
    <x v="850"/>
    <x v="870"/>
    <x v="414"/>
    <n v="194912"/>
    <x v="859"/>
    <x v="1"/>
    <x v="542"/>
    <x v="1"/>
    <s v="USD"/>
    <x v="535"/>
    <n v="1511071200"/>
    <b v="0"/>
    <b v="1"/>
    <s v="theater/plays"/>
    <x v="3"/>
    <x v="3"/>
    <x v="535"/>
    <d v="2017-11-19T06:00:00"/>
  </r>
  <r>
    <x v="872"/>
    <x v="851"/>
    <x v="871"/>
    <x v="53"/>
    <n v="7992"/>
    <x v="860"/>
    <x v="1"/>
    <x v="543"/>
    <x v="2"/>
    <s v="AUD"/>
    <x v="270"/>
    <n v="1536382800"/>
    <b v="0"/>
    <b v="0"/>
    <s v="film &amp; video/science fiction"/>
    <x v="4"/>
    <x v="22"/>
    <x v="270"/>
    <d v="2018-09-08T05:00:00"/>
  </r>
  <r>
    <x v="873"/>
    <x v="852"/>
    <x v="872"/>
    <x v="369"/>
    <n v="79268"/>
    <x v="861"/>
    <x v="1"/>
    <x v="544"/>
    <x v="1"/>
    <s v="USD"/>
    <x v="781"/>
    <n v="1389592800"/>
    <b v="0"/>
    <b v="0"/>
    <s v="photography/photography books"/>
    <x v="7"/>
    <x v="14"/>
    <x v="781"/>
    <d v="2014-01-13T06:00:00"/>
  </r>
  <r>
    <x v="874"/>
    <x v="853"/>
    <x v="873"/>
    <x v="415"/>
    <n v="139468"/>
    <x v="862"/>
    <x v="1"/>
    <x v="545"/>
    <x v="1"/>
    <s v="USD"/>
    <x v="782"/>
    <n v="1275282000"/>
    <b v="0"/>
    <b v="1"/>
    <s v="photography/photography books"/>
    <x v="7"/>
    <x v="14"/>
    <x v="782"/>
    <d v="2010-05-31T05:00:00"/>
  </r>
  <r>
    <x v="875"/>
    <x v="854"/>
    <x v="874"/>
    <x v="58"/>
    <n v="5465"/>
    <x v="863"/>
    <x v="0"/>
    <x v="109"/>
    <x v="1"/>
    <s v="USD"/>
    <x v="783"/>
    <n v="1294984800"/>
    <b v="0"/>
    <b v="0"/>
    <s v="music/rock"/>
    <x v="1"/>
    <x v="1"/>
    <x v="783"/>
    <d v="2011-01-14T06:00:00"/>
  </r>
  <r>
    <x v="876"/>
    <x v="855"/>
    <x v="875"/>
    <x v="111"/>
    <n v="2111"/>
    <x v="864"/>
    <x v="0"/>
    <x v="176"/>
    <x v="0"/>
    <s v="CAD"/>
    <x v="784"/>
    <n v="1562043600"/>
    <b v="0"/>
    <b v="0"/>
    <s v="photography/photography books"/>
    <x v="7"/>
    <x v="14"/>
    <x v="784"/>
    <d v="2019-07-02T05:00:00"/>
  </r>
  <r>
    <x v="877"/>
    <x v="856"/>
    <x v="876"/>
    <x v="416"/>
    <n v="126628"/>
    <x v="865"/>
    <x v="0"/>
    <x v="546"/>
    <x v="1"/>
    <s v="USD"/>
    <x v="785"/>
    <n v="1469595600"/>
    <b v="0"/>
    <b v="0"/>
    <s v="food/food trucks"/>
    <x v="0"/>
    <x v="0"/>
    <x v="785"/>
    <d v="2016-07-27T05:00:00"/>
  </r>
  <r>
    <x v="878"/>
    <x v="857"/>
    <x v="877"/>
    <x v="50"/>
    <n v="1012"/>
    <x v="866"/>
    <x v="0"/>
    <x v="65"/>
    <x v="6"/>
    <s v="EUR"/>
    <x v="786"/>
    <n v="1581141600"/>
    <b v="0"/>
    <b v="0"/>
    <s v="music/metal"/>
    <x v="1"/>
    <x v="16"/>
    <x v="786"/>
    <d v="2020-02-08T06:00:00"/>
  </r>
  <r>
    <x v="879"/>
    <x v="858"/>
    <x v="878"/>
    <x v="67"/>
    <n v="5438"/>
    <x v="867"/>
    <x v="1"/>
    <x v="4"/>
    <x v="1"/>
    <s v="USD"/>
    <x v="787"/>
    <n v="1488520800"/>
    <b v="0"/>
    <b v="0"/>
    <s v="publishing/nonfiction"/>
    <x v="5"/>
    <x v="9"/>
    <x v="787"/>
    <d v="2017-03-03T06:00:00"/>
  </r>
  <r>
    <x v="880"/>
    <x v="859"/>
    <x v="879"/>
    <x v="396"/>
    <n v="193101"/>
    <x v="868"/>
    <x v="1"/>
    <x v="547"/>
    <x v="1"/>
    <s v="USD"/>
    <x v="788"/>
    <n v="1563858000"/>
    <b v="0"/>
    <b v="0"/>
    <s v="music/electric music"/>
    <x v="1"/>
    <x v="5"/>
    <x v="788"/>
    <d v="2019-07-23T05:00:00"/>
  </r>
  <r>
    <x v="881"/>
    <x v="860"/>
    <x v="880"/>
    <x v="417"/>
    <n v="31665"/>
    <x v="869"/>
    <x v="0"/>
    <x v="15"/>
    <x v="1"/>
    <s v="USD"/>
    <x v="330"/>
    <n v="1438923600"/>
    <b v="0"/>
    <b v="1"/>
    <s v="theater/plays"/>
    <x v="3"/>
    <x v="3"/>
    <x v="330"/>
    <d v="2015-08-07T05:00:00"/>
  </r>
  <r>
    <x v="882"/>
    <x v="861"/>
    <x v="881"/>
    <x v="126"/>
    <n v="2960"/>
    <x v="870"/>
    <x v="1"/>
    <x v="175"/>
    <x v="1"/>
    <s v="USD"/>
    <x v="789"/>
    <n v="1422165600"/>
    <b v="0"/>
    <b v="0"/>
    <s v="theater/plays"/>
    <x v="3"/>
    <x v="3"/>
    <x v="789"/>
    <d v="2015-01-25T06:00:00"/>
  </r>
  <r>
    <x v="883"/>
    <x v="862"/>
    <x v="882"/>
    <x v="74"/>
    <n v="8089"/>
    <x v="871"/>
    <x v="1"/>
    <x v="548"/>
    <x v="1"/>
    <s v="USD"/>
    <x v="790"/>
    <n v="1277874000"/>
    <b v="0"/>
    <b v="0"/>
    <s v="film &amp; video/shorts"/>
    <x v="4"/>
    <x v="12"/>
    <x v="790"/>
    <d v="2010-06-30T05:00:00"/>
  </r>
  <r>
    <x v="884"/>
    <x v="863"/>
    <x v="883"/>
    <x v="418"/>
    <n v="109374"/>
    <x v="872"/>
    <x v="0"/>
    <x v="549"/>
    <x v="1"/>
    <s v="USD"/>
    <x v="791"/>
    <n v="1399352400"/>
    <b v="0"/>
    <b v="1"/>
    <s v="theater/plays"/>
    <x v="3"/>
    <x v="3"/>
    <x v="791"/>
    <d v="2014-05-06T05:00:00"/>
  </r>
  <r>
    <x v="885"/>
    <x v="864"/>
    <x v="884"/>
    <x v="37"/>
    <n v="2129"/>
    <x v="873"/>
    <x v="1"/>
    <x v="550"/>
    <x v="1"/>
    <s v="USD"/>
    <x v="792"/>
    <n v="1279083600"/>
    <b v="0"/>
    <b v="0"/>
    <s v="theater/plays"/>
    <x v="3"/>
    <x v="3"/>
    <x v="792"/>
    <d v="2010-07-14T05:00:00"/>
  </r>
  <r>
    <x v="886"/>
    <x v="865"/>
    <x v="885"/>
    <x v="419"/>
    <n v="127745"/>
    <x v="874"/>
    <x v="0"/>
    <x v="551"/>
    <x v="1"/>
    <s v="USD"/>
    <x v="793"/>
    <n v="1284354000"/>
    <b v="0"/>
    <b v="0"/>
    <s v="music/indie rock"/>
    <x v="1"/>
    <x v="7"/>
    <x v="793"/>
    <d v="2010-09-13T05:00:00"/>
  </r>
  <r>
    <x v="887"/>
    <x v="866"/>
    <x v="886"/>
    <x v="75"/>
    <n v="2289"/>
    <x v="875"/>
    <x v="0"/>
    <x v="249"/>
    <x v="1"/>
    <s v="USD"/>
    <x v="794"/>
    <n v="1441170000"/>
    <b v="0"/>
    <b v="1"/>
    <s v="theater/plays"/>
    <x v="3"/>
    <x v="3"/>
    <x v="794"/>
    <d v="2015-09-02T05:00:00"/>
  </r>
  <r>
    <x v="888"/>
    <x v="867"/>
    <x v="887"/>
    <x v="306"/>
    <n v="12174"/>
    <x v="876"/>
    <x v="1"/>
    <x v="552"/>
    <x v="1"/>
    <s v="USD"/>
    <x v="795"/>
    <n v="1493528400"/>
    <b v="0"/>
    <b v="0"/>
    <s v="theater/plays"/>
    <x v="3"/>
    <x v="3"/>
    <x v="795"/>
    <d v="2017-04-30T05:00:00"/>
  </r>
  <r>
    <x v="889"/>
    <x v="868"/>
    <x v="888"/>
    <x v="36"/>
    <n v="9508"/>
    <x v="877"/>
    <x v="1"/>
    <x v="393"/>
    <x v="1"/>
    <s v="USD"/>
    <x v="796"/>
    <n v="1395205200"/>
    <b v="0"/>
    <b v="1"/>
    <s v="music/electric music"/>
    <x v="1"/>
    <x v="5"/>
    <x v="796"/>
    <d v="2014-03-19T05:00:00"/>
  </r>
  <r>
    <x v="890"/>
    <x v="869"/>
    <x v="889"/>
    <x v="420"/>
    <n v="155849"/>
    <x v="878"/>
    <x v="1"/>
    <x v="553"/>
    <x v="1"/>
    <s v="USD"/>
    <x v="797"/>
    <n v="1561438800"/>
    <b v="0"/>
    <b v="0"/>
    <s v="music/indie rock"/>
    <x v="1"/>
    <x v="7"/>
    <x v="797"/>
    <d v="2019-06-25T05:00:00"/>
  </r>
  <r>
    <x v="891"/>
    <x v="870"/>
    <x v="890"/>
    <x v="162"/>
    <n v="7758"/>
    <x v="879"/>
    <x v="1"/>
    <x v="34"/>
    <x v="0"/>
    <s v="CAD"/>
    <x v="798"/>
    <n v="1326693600"/>
    <b v="0"/>
    <b v="0"/>
    <s v="film &amp; video/documentary"/>
    <x v="4"/>
    <x v="4"/>
    <x v="798"/>
    <d v="2012-01-16T06:00:00"/>
  </r>
  <r>
    <x v="892"/>
    <x v="871"/>
    <x v="891"/>
    <x v="46"/>
    <n v="13835"/>
    <x v="880"/>
    <x v="1"/>
    <x v="554"/>
    <x v="1"/>
    <s v="USD"/>
    <x v="799"/>
    <n v="1277960400"/>
    <b v="0"/>
    <b v="0"/>
    <s v="publishing/translations"/>
    <x v="5"/>
    <x v="18"/>
    <x v="799"/>
    <d v="2010-07-01T05:00:00"/>
  </r>
  <r>
    <x v="893"/>
    <x v="872"/>
    <x v="892"/>
    <x v="141"/>
    <n v="10770"/>
    <x v="881"/>
    <x v="1"/>
    <x v="134"/>
    <x v="6"/>
    <s v="EUR"/>
    <x v="800"/>
    <n v="1434690000"/>
    <b v="0"/>
    <b v="1"/>
    <s v="film &amp; video/documentary"/>
    <x v="4"/>
    <x v="4"/>
    <x v="800"/>
    <d v="2015-06-19T05:00:00"/>
  </r>
  <r>
    <x v="894"/>
    <x v="873"/>
    <x v="893"/>
    <x v="12"/>
    <n v="3208"/>
    <x v="882"/>
    <x v="1"/>
    <x v="75"/>
    <x v="4"/>
    <s v="GBP"/>
    <x v="801"/>
    <n v="1376110800"/>
    <b v="0"/>
    <b v="1"/>
    <s v="film &amp; video/television"/>
    <x v="4"/>
    <x v="19"/>
    <x v="801"/>
    <d v="2013-08-10T05:00:00"/>
  </r>
  <r>
    <x v="895"/>
    <x v="874"/>
    <x v="894"/>
    <x v="421"/>
    <n v="11108"/>
    <x v="883"/>
    <x v="0"/>
    <x v="37"/>
    <x v="1"/>
    <s v="USD"/>
    <x v="802"/>
    <n v="1518415200"/>
    <b v="0"/>
    <b v="0"/>
    <s v="theater/plays"/>
    <x v="3"/>
    <x v="3"/>
    <x v="802"/>
    <d v="2018-02-12T06:00:00"/>
  </r>
  <r>
    <x v="896"/>
    <x v="875"/>
    <x v="895"/>
    <x v="174"/>
    <n v="153338"/>
    <x v="884"/>
    <x v="1"/>
    <x v="555"/>
    <x v="2"/>
    <s v="AUD"/>
    <x v="803"/>
    <n v="1310878800"/>
    <b v="0"/>
    <b v="1"/>
    <s v="food/food trucks"/>
    <x v="0"/>
    <x v="0"/>
    <x v="803"/>
    <d v="2011-07-17T05:00:00"/>
  </r>
  <r>
    <x v="897"/>
    <x v="876"/>
    <x v="896"/>
    <x v="35"/>
    <n v="2437"/>
    <x v="885"/>
    <x v="0"/>
    <x v="11"/>
    <x v="1"/>
    <s v="USD"/>
    <x v="212"/>
    <n v="1556600400"/>
    <b v="0"/>
    <b v="0"/>
    <s v="theater/plays"/>
    <x v="3"/>
    <x v="3"/>
    <x v="212"/>
    <d v="2019-04-30T05:00:00"/>
  </r>
  <r>
    <x v="898"/>
    <x v="877"/>
    <x v="897"/>
    <x v="422"/>
    <n v="93991"/>
    <x v="886"/>
    <x v="0"/>
    <x v="556"/>
    <x v="1"/>
    <s v="USD"/>
    <x v="804"/>
    <n v="1576994400"/>
    <b v="0"/>
    <b v="0"/>
    <s v="film &amp; video/documentary"/>
    <x v="4"/>
    <x v="4"/>
    <x v="804"/>
    <d v="2019-12-22T06:00:00"/>
  </r>
  <r>
    <x v="899"/>
    <x v="878"/>
    <x v="898"/>
    <x v="33"/>
    <n v="12620"/>
    <x v="887"/>
    <x v="1"/>
    <x v="300"/>
    <x v="5"/>
    <s v="CHF"/>
    <x v="805"/>
    <n v="1382677200"/>
    <b v="0"/>
    <b v="0"/>
    <s v="music/jazz"/>
    <x v="1"/>
    <x v="17"/>
    <x v="805"/>
    <d v="2013-10-25T05:00:00"/>
  </r>
  <r>
    <x v="900"/>
    <x v="879"/>
    <x v="899"/>
    <x v="0"/>
    <n v="2"/>
    <x v="50"/>
    <x v="0"/>
    <x v="49"/>
    <x v="1"/>
    <s v="USD"/>
    <x v="806"/>
    <n v="1411189200"/>
    <b v="0"/>
    <b v="1"/>
    <s v="technology/web"/>
    <x v="2"/>
    <x v="2"/>
    <x v="806"/>
    <d v="2014-09-20T05:00:00"/>
  </r>
  <r>
    <x v="901"/>
    <x v="880"/>
    <x v="900"/>
    <x v="36"/>
    <n v="8746"/>
    <x v="888"/>
    <x v="1"/>
    <x v="122"/>
    <x v="1"/>
    <s v="USD"/>
    <x v="807"/>
    <n v="1534654800"/>
    <b v="0"/>
    <b v="1"/>
    <s v="music/rock"/>
    <x v="1"/>
    <x v="1"/>
    <x v="807"/>
    <d v="2018-08-19T05:00:00"/>
  </r>
  <r>
    <x v="902"/>
    <x v="881"/>
    <x v="901"/>
    <x v="1"/>
    <n v="3534"/>
    <x v="889"/>
    <x v="1"/>
    <x v="460"/>
    <x v="1"/>
    <s v="USD"/>
    <x v="722"/>
    <n v="1457762400"/>
    <b v="0"/>
    <b v="0"/>
    <s v="technology/web"/>
    <x v="2"/>
    <x v="2"/>
    <x v="722"/>
    <d v="2016-03-12T06:00:00"/>
  </r>
  <r>
    <x v="903"/>
    <x v="882"/>
    <x v="902"/>
    <x v="423"/>
    <n v="709"/>
    <x v="890"/>
    <x v="2"/>
    <x v="443"/>
    <x v="1"/>
    <s v="USD"/>
    <x v="477"/>
    <n v="1337490000"/>
    <b v="0"/>
    <b v="1"/>
    <s v="publishing/nonfiction"/>
    <x v="5"/>
    <x v="9"/>
    <x v="477"/>
    <d v="2012-05-20T05:00:00"/>
  </r>
  <r>
    <x v="904"/>
    <x v="883"/>
    <x v="903"/>
    <x v="191"/>
    <n v="795"/>
    <x v="891"/>
    <x v="0"/>
    <x v="36"/>
    <x v="1"/>
    <s v="USD"/>
    <x v="259"/>
    <n v="1349672400"/>
    <b v="0"/>
    <b v="0"/>
    <s v="publishing/radio &amp; podcasts"/>
    <x v="5"/>
    <x v="15"/>
    <x v="259"/>
    <d v="2012-10-08T05:00:00"/>
  </r>
  <r>
    <x v="905"/>
    <x v="884"/>
    <x v="904"/>
    <x v="58"/>
    <n v="12955"/>
    <x v="892"/>
    <x v="1"/>
    <x v="64"/>
    <x v="1"/>
    <s v="USD"/>
    <x v="9"/>
    <n v="1379826000"/>
    <b v="0"/>
    <b v="0"/>
    <s v="theater/plays"/>
    <x v="3"/>
    <x v="3"/>
    <x v="9"/>
    <d v="2013-09-22T05:00:00"/>
  </r>
  <r>
    <x v="906"/>
    <x v="885"/>
    <x v="905"/>
    <x v="20"/>
    <n v="8964"/>
    <x v="893"/>
    <x v="1"/>
    <x v="271"/>
    <x v="1"/>
    <s v="USD"/>
    <x v="808"/>
    <n v="1497762000"/>
    <b v="1"/>
    <b v="1"/>
    <s v="film &amp; video/documentary"/>
    <x v="4"/>
    <x v="4"/>
    <x v="808"/>
    <d v="2017-06-18T05:00:00"/>
  </r>
  <r>
    <x v="907"/>
    <x v="886"/>
    <x v="906"/>
    <x v="14"/>
    <n v="1843"/>
    <x v="894"/>
    <x v="0"/>
    <x v="142"/>
    <x v="1"/>
    <s v="USD"/>
    <x v="809"/>
    <n v="1304485200"/>
    <b v="0"/>
    <b v="0"/>
    <s v="theater/plays"/>
    <x v="3"/>
    <x v="3"/>
    <x v="809"/>
    <d v="2011-05-04T05:00:00"/>
  </r>
  <r>
    <x v="908"/>
    <x v="887"/>
    <x v="907"/>
    <x v="424"/>
    <n v="121950"/>
    <x v="895"/>
    <x v="1"/>
    <x v="557"/>
    <x v="1"/>
    <s v="USD"/>
    <x v="444"/>
    <n v="1336885200"/>
    <b v="0"/>
    <b v="0"/>
    <s v="games/video games"/>
    <x v="6"/>
    <x v="11"/>
    <x v="444"/>
    <d v="2012-05-13T05:00:00"/>
  </r>
  <r>
    <x v="909"/>
    <x v="888"/>
    <x v="908"/>
    <x v="37"/>
    <n v="8621"/>
    <x v="896"/>
    <x v="1"/>
    <x v="175"/>
    <x v="0"/>
    <s v="CAD"/>
    <x v="384"/>
    <n v="1530421200"/>
    <b v="0"/>
    <b v="1"/>
    <s v="theater/plays"/>
    <x v="3"/>
    <x v="3"/>
    <x v="384"/>
    <d v="2018-07-01T05:00:00"/>
  </r>
  <r>
    <x v="910"/>
    <x v="889"/>
    <x v="909"/>
    <x v="425"/>
    <n v="30215"/>
    <x v="897"/>
    <x v="3"/>
    <x v="102"/>
    <x v="1"/>
    <s v="USD"/>
    <x v="810"/>
    <n v="1421992800"/>
    <b v="0"/>
    <b v="0"/>
    <s v="theater/plays"/>
    <x v="3"/>
    <x v="3"/>
    <x v="810"/>
    <d v="2015-01-23T06:00:00"/>
  </r>
  <r>
    <x v="911"/>
    <x v="890"/>
    <x v="910"/>
    <x v="306"/>
    <n v="11539"/>
    <x v="898"/>
    <x v="1"/>
    <x v="558"/>
    <x v="1"/>
    <s v="USD"/>
    <x v="811"/>
    <n v="1568178000"/>
    <b v="1"/>
    <b v="0"/>
    <s v="technology/web"/>
    <x v="2"/>
    <x v="2"/>
    <x v="811"/>
    <d v="2019-09-11T05:00:00"/>
  </r>
  <r>
    <x v="912"/>
    <x v="891"/>
    <x v="911"/>
    <x v="37"/>
    <n v="14310"/>
    <x v="899"/>
    <x v="1"/>
    <x v="559"/>
    <x v="1"/>
    <s v="USD"/>
    <x v="812"/>
    <n v="1347944400"/>
    <b v="1"/>
    <b v="0"/>
    <s v="film &amp; video/drama"/>
    <x v="4"/>
    <x v="6"/>
    <x v="812"/>
    <d v="2012-09-18T05:00:00"/>
  </r>
  <r>
    <x v="913"/>
    <x v="892"/>
    <x v="912"/>
    <x v="426"/>
    <n v="35536"/>
    <x v="900"/>
    <x v="0"/>
    <x v="560"/>
    <x v="2"/>
    <s v="AUD"/>
    <x v="813"/>
    <n v="1558760400"/>
    <b v="0"/>
    <b v="0"/>
    <s v="film &amp; video/drama"/>
    <x v="4"/>
    <x v="6"/>
    <x v="813"/>
    <d v="2019-05-25T05:00:00"/>
  </r>
  <r>
    <x v="914"/>
    <x v="893"/>
    <x v="913"/>
    <x v="330"/>
    <n v="3676"/>
    <x v="901"/>
    <x v="0"/>
    <x v="561"/>
    <x v="4"/>
    <s v="GBP"/>
    <x v="814"/>
    <n v="1376629200"/>
    <b v="0"/>
    <b v="0"/>
    <s v="theater/plays"/>
    <x v="3"/>
    <x v="3"/>
    <x v="814"/>
    <d v="2013-08-16T05:00:00"/>
  </r>
  <r>
    <x v="915"/>
    <x v="894"/>
    <x v="914"/>
    <x v="427"/>
    <n v="195936"/>
    <x v="902"/>
    <x v="1"/>
    <x v="562"/>
    <x v="4"/>
    <s v="GBP"/>
    <x v="80"/>
    <n v="1504760400"/>
    <b v="0"/>
    <b v="0"/>
    <s v="film &amp; video/television"/>
    <x v="4"/>
    <x v="19"/>
    <x v="80"/>
    <d v="2017-09-07T05:00:00"/>
  </r>
  <r>
    <x v="916"/>
    <x v="895"/>
    <x v="915"/>
    <x v="41"/>
    <n v="1343"/>
    <x v="903"/>
    <x v="0"/>
    <x v="550"/>
    <x v="1"/>
    <s v="USD"/>
    <x v="815"/>
    <n v="1419660000"/>
    <b v="0"/>
    <b v="0"/>
    <s v="photography/photography books"/>
    <x v="7"/>
    <x v="14"/>
    <x v="815"/>
    <d v="2014-12-27T06:00:00"/>
  </r>
  <r>
    <x v="917"/>
    <x v="896"/>
    <x v="916"/>
    <x v="136"/>
    <n v="2097"/>
    <x v="904"/>
    <x v="2"/>
    <x v="11"/>
    <x v="4"/>
    <s v="GBP"/>
    <x v="816"/>
    <n v="1311310800"/>
    <b v="0"/>
    <b v="1"/>
    <s v="film &amp; video/shorts"/>
    <x v="4"/>
    <x v="12"/>
    <x v="816"/>
    <d v="2011-07-22T05:00:00"/>
  </r>
  <r>
    <x v="918"/>
    <x v="897"/>
    <x v="917"/>
    <x v="167"/>
    <n v="9021"/>
    <x v="905"/>
    <x v="1"/>
    <x v="388"/>
    <x v="5"/>
    <s v="CHF"/>
    <x v="474"/>
    <n v="1344315600"/>
    <b v="0"/>
    <b v="0"/>
    <s v="publishing/radio &amp; podcasts"/>
    <x v="5"/>
    <x v="15"/>
    <x v="474"/>
    <d v="2012-08-07T05:00:00"/>
  </r>
  <r>
    <x v="919"/>
    <x v="898"/>
    <x v="918"/>
    <x v="428"/>
    <n v="20915"/>
    <x v="906"/>
    <x v="0"/>
    <x v="537"/>
    <x v="2"/>
    <s v="AUD"/>
    <x v="817"/>
    <n v="1510725600"/>
    <b v="0"/>
    <b v="1"/>
    <s v="theater/plays"/>
    <x v="3"/>
    <x v="3"/>
    <x v="817"/>
    <d v="2017-11-15T06:00:00"/>
  </r>
  <r>
    <x v="920"/>
    <x v="899"/>
    <x v="919"/>
    <x v="98"/>
    <n v="9676"/>
    <x v="907"/>
    <x v="1"/>
    <x v="563"/>
    <x v="1"/>
    <s v="USD"/>
    <x v="818"/>
    <n v="1551247200"/>
    <b v="1"/>
    <b v="0"/>
    <s v="film &amp; video/animation"/>
    <x v="4"/>
    <x v="10"/>
    <x v="818"/>
    <d v="2019-02-27T06:00:00"/>
  </r>
  <r>
    <x v="921"/>
    <x v="900"/>
    <x v="920"/>
    <x v="429"/>
    <n v="1210"/>
    <x v="908"/>
    <x v="0"/>
    <x v="63"/>
    <x v="1"/>
    <s v="USD"/>
    <x v="819"/>
    <n v="1330236000"/>
    <b v="0"/>
    <b v="0"/>
    <s v="technology/web"/>
    <x v="2"/>
    <x v="2"/>
    <x v="819"/>
    <d v="2012-02-26T06:00:00"/>
  </r>
  <r>
    <x v="922"/>
    <x v="901"/>
    <x v="921"/>
    <x v="430"/>
    <n v="90440"/>
    <x v="909"/>
    <x v="1"/>
    <x v="564"/>
    <x v="1"/>
    <s v="USD"/>
    <x v="609"/>
    <n v="1545112800"/>
    <b v="0"/>
    <b v="1"/>
    <s v="music/world music"/>
    <x v="1"/>
    <x v="21"/>
    <x v="609"/>
    <d v="2018-12-18T06:00:00"/>
  </r>
  <r>
    <x v="923"/>
    <x v="902"/>
    <x v="922"/>
    <x v="12"/>
    <n v="4044"/>
    <x v="910"/>
    <x v="1"/>
    <x v="174"/>
    <x v="1"/>
    <s v="USD"/>
    <x v="547"/>
    <n v="1279170000"/>
    <b v="0"/>
    <b v="0"/>
    <s v="theater/plays"/>
    <x v="3"/>
    <x v="3"/>
    <x v="547"/>
    <d v="2010-07-15T05:00:00"/>
  </r>
  <r>
    <x v="924"/>
    <x v="903"/>
    <x v="923"/>
    <x v="431"/>
    <n v="192292"/>
    <x v="911"/>
    <x v="1"/>
    <x v="565"/>
    <x v="6"/>
    <s v="EUR"/>
    <x v="820"/>
    <n v="1573452000"/>
    <b v="0"/>
    <b v="0"/>
    <s v="theater/plays"/>
    <x v="3"/>
    <x v="3"/>
    <x v="820"/>
    <d v="2019-11-11T06:00:00"/>
  </r>
  <r>
    <x v="925"/>
    <x v="904"/>
    <x v="924"/>
    <x v="162"/>
    <n v="6722"/>
    <x v="912"/>
    <x v="1"/>
    <x v="167"/>
    <x v="1"/>
    <s v="USD"/>
    <x v="821"/>
    <n v="1507093200"/>
    <b v="0"/>
    <b v="0"/>
    <s v="theater/plays"/>
    <x v="3"/>
    <x v="3"/>
    <x v="821"/>
    <d v="2017-10-04T05:00:00"/>
  </r>
  <r>
    <x v="926"/>
    <x v="905"/>
    <x v="925"/>
    <x v="251"/>
    <n v="1577"/>
    <x v="913"/>
    <x v="0"/>
    <x v="27"/>
    <x v="1"/>
    <s v="USD"/>
    <x v="151"/>
    <n v="1463374800"/>
    <b v="0"/>
    <b v="0"/>
    <s v="food/food trucks"/>
    <x v="0"/>
    <x v="0"/>
    <x v="151"/>
    <d v="2016-05-16T05:00:00"/>
  </r>
  <r>
    <x v="927"/>
    <x v="906"/>
    <x v="926"/>
    <x v="44"/>
    <n v="3301"/>
    <x v="914"/>
    <x v="0"/>
    <x v="95"/>
    <x v="1"/>
    <s v="USD"/>
    <x v="822"/>
    <n v="1344574800"/>
    <b v="0"/>
    <b v="0"/>
    <s v="theater/plays"/>
    <x v="3"/>
    <x v="3"/>
    <x v="822"/>
    <d v="2012-08-10T05:00:00"/>
  </r>
  <r>
    <x v="928"/>
    <x v="907"/>
    <x v="927"/>
    <x v="225"/>
    <n v="196386"/>
    <x v="915"/>
    <x v="1"/>
    <x v="566"/>
    <x v="6"/>
    <s v="EUR"/>
    <x v="823"/>
    <n v="1389074400"/>
    <b v="0"/>
    <b v="0"/>
    <s v="technology/web"/>
    <x v="2"/>
    <x v="2"/>
    <x v="823"/>
    <d v="2014-01-07T06:00:00"/>
  </r>
  <r>
    <x v="929"/>
    <x v="908"/>
    <x v="928"/>
    <x v="20"/>
    <n v="11952"/>
    <x v="916"/>
    <x v="1"/>
    <x v="229"/>
    <x v="4"/>
    <s v="GBP"/>
    <x v="824"/>
    <n v="1494997200"/>
    <b v="0"/>
    <b v="0"/>
    <s v="theater/plays"/>
    <x v="3"/>
    <x v="3"/>
    <x v="824"/>
    <d v="2017-05-17T05:00:00"/>
  </r>
  <r>
    <x v="930"/>
    <x v="909"/>
    <x v="929"/>
    <x v="26"/>
    <n v="3930"/>
    <x v="917"/>
    <x v="1"/>
    <x v="72"/>
    <x v="1"/>
    <s v="USD"/>
    <x v="825"/>
    <n v="1425448800"/>
    <b v="0"/>
    <b v="1"/>
    <s v="theater/plays"/>
    <x v="3"/>
    <x v="3"/>
    <x v="825"/>
    <d v="2015-03-04T06:00:00"/>
  </r>
  <r>
    <x v="931"/>
    <x v="910"/>
    <x v="930"/>
    <x v="58"/>
    <n v="5729"/>
    <x v="918"/>
    <x v="0"/>
    <x v="192"/>
    <x v="1"/>
    <s v="USD"/>
    <x v="826"/>
    <n v="1404104400"/>
    <b v="0"/>
    <b v="1"/>
    <s v="theater/plays"/>
    <x v="3"/>
    <x v="3"/>
    <x v="826"/>
    <d v="2014-06-30T05:00:00"/>
  </r>
  <r>
    <x v="932"/>
    <x v="911"/>
    <x v="931"/>
    <x v="173"/>
    <n v="4883"/>
    <x v="919"/>
    <x v="1"/>
    <x v="358"/>
    <x v="1"/>
    <s v="USD"/>
    <x v="827"/>
    <n v="1394773200"/>
    <b v="0"/>
    <b v="0"/>
    <s v="music/rock"/>
    <x v="1"/>
    <x v="1"/>
    <x v="827"/>
    <d v="2014-03-14T05:00:00"/>
  </r>
  <r>
    <x v="933"/>
    <x v="912"/>
    <x v="932"/>
    <x v="432"/>
    <n v="175015"/>
    <x v="920"/>
    <x v="1"/>
    <x v="567"/>
    <x v="1"/>
    <s v="USD"/>
    <x v="828"/>
    <n v="1366520400"/>
    <b v="0"/>
    <b v="0"/>
    <s v="theater/plays"/>
    <x v="3"/>
    <x v="3"/>
    <x v="828"/>
    <d v="2013-04-21T05:00:00"/>
  </r>
  <r>
    <x v="934"/>
    <x v="913"/>
    <x v="933"/>
    <x v="8"/>
    <n v="11280"/>
    <x v="921"/>
    <x v="1"/>
    <x v="339"/>
    <x v="1"/>
    <s v="USD"/>
    <x v="829"/>
    <n v="1456639200"/>
    <b v="0"/>
    <b v="0"/>
    <s v="theater/plays"/>
    <x v="3"/>
    <x v="3"/>
    <x v="829"/>
    <d v="2016-02-28T06:00:00"/>
  </r>
  <r>
    <x v="935"/>
    <x v="914"/>
    <x v="934"/>
    <x v="55"/>
    <n v="10012"/>
    <x v="922"/>
    <x v="1"/>
    <x v="227"/>
    <x v="1"/>
    <s v="USD"/>
    <x v="830"/>
    <n v="1438318800"/>
    <b v="0"/>
    <b v="0"/>
    <s v="theater/plays"/>
    <x v="3"/>
    <x v="3"/>
    <x v="830"/>
    <d v="2015-07-31T05:00:00"/>
  </r>
  <r>
    <x v="936"/>
    <x v="591"/>
    <x v="935"/>
    <x v="100"/>
    <n v="1690"/>
    <x v="923"/>
    <x v="0"/>
    <x v="356"/>
    <x v="1"/>
    <s v="USD"/>
    <x v="831"/>
    <n v="1564030800"/>
    <b v="1"/>
    <b v="0"/>
    <s v="theater/plays"/>
    <x v="3"/>
    <x v="3"/>
    <x v="831"/>
    <d v="2019-07-25T05:00:00"/>
  </r>
  <r>
    <x v="937"/>
    <x v="915"/>
    <x v="936"/>
    <x v="409"/>
    <n v="84891"/>
    <x v="924"/>
    <x v="3"/>
    <x v="568"/>
    <x v="1"/>
    <s v="USD"/>
    <x v="832"/>
    <n v="1449295200"/>
    <b v="0"/>
    <b v="0"/>
    <s v="film &amp; video/documentary"/>
    <x v="4"/>
    <x v="4"/>
    <x v="832"/>
    <d v="2015-12-05T06:00:00"/>
  </r>
  <r>
    <x v="938"/>
    <x v="916"/>
    <x v="937"/>
    <x v="243"/>
    <n v="10093"/>
    <x v="925"/>
    <x v="1"/>
    <x v="87"/>
    <x v="1"/>
    <s v="USD"/>
    <x v="833"/>
    <n v="1531890000"/>
    <b v="0"/>
    <b v="1"/>
    <s v="publishing/fiction"/>
    <x v="5"/>
    <x v="13"/>
    <x v="833"/>
    <d v="2018-07-18T05:00:00"/>
  </r>
  <r>
    <x v="939"/>
    <x v="917"/>
    <x v="938"/>
    <x v="75"/>
    <n v="3839"/>
    <x v="926"/>
    <x v="0"/>
    <x v="109"/>
    <x v="1"/>
    <s v="USD"/>
    <x v="834"/>
    <n v="1306213200"/>
    <b v="0"/>
    <b v="1"/>
    <s v="games/video games"/>
    <x v="6"/>
    <x v="11"/>
    <x v="834"/>
    <d v="2011-05-24T05:00:00"/>
  </r>
  <r>
    <x v="940"/>
    <x v="918"/>
    <x v="939"/>
    <x v="34"/>
    <n v="6161"/>
    <x v="927"/>
    <x v="2"/>
    <x v="569"/>
    <x v="0"/>
    <s v="CAD"/>
    <x v="835"/>
    <n v="1356242400"/>
    <b v="0"/>
    <b v="0"/>
    <s v="technology/web"/>
    <x v="2"/>
    <x v="2"/>
    <x v="835"/>
    <d v="2012-12-23T06:00:00"/>
  </r>
  <r>
    <x v="941"/>
    <x v="919"/>
    <x v="940"/>
    <x v="433"/>
    <n v="5615"/>
    <x v="928"/>
    <x v="0"/>
    <x v="373"/>
    <x v="1"/>
    <s v="USD"/>
    <x v="836"/>
    <n v="1297576800"/>
    <b v="1"/>
    <b v="0"/>
    <s v="theater/plays"/>
    <x v="3"/>
    <x v="3"/>
    <x v="836"/>
    <d v="2011-02-13T06:00:00"/>
  </r>
  <r>
    <x v="942"/>
    <x v="916"/>
    <x v="941"/>
    <x v="103"/>
    <n v="6205"/>
    <x v="929"/>
    <x v="0"/>
    <x v="109"/>
    <x v="2"/>
    <s v="AUD"/>
    <x v="837"/>
    <n v="1296194400"/>
    <b v="0"/>
    <b v="0"/>
    <s v="theater/plays"/>
    <x v="3"/>
    <x v="3"/>
    <x v="837"/>
    <d v="2011-01-28T06:00:00"/>
  </r>
  <r>
    <x v="943"/>
    <x v="920"/>
    <x v="942"/>
    <x v="168"/>
    <n v="11969"/>
    <x v="930"/>
    <x v="1"/>
    <x v="493"/>
    <x v="1"/>
    <s v="USD"/>
    <x v="219"/>
    <n v="1414558800"/>
    <b v="0"/>
    <b v="0"/>
    <s v="food/food trucks"/>
    <x v="0"/>
    <x v="0"/>
    <x v="219"/>
    <d v="2014-10-29T05:00:00"/>
  </r>
  <r>
    <x v="944"/>
    <x v="921"/>
    <x v="943"/>
    <x v="83"/>
    <n v="8142"/>
    <x v="931"/>
    <x v="0"/>
    <x v="570"/>
    <x v="2"/>
    <s v="AUD"/>
    <x v="365"/>
    <n v="1488348000"/>
    <b v="0"/>
    <b v="0"/>
    <s v="photography/photography books"/>
    <x v="7"/>
    <x v="14"/>
    <x v="365"/>
    <d v="2017-03-01T06:00:00"/>
  </r>
  <r>
    <x v="945"/>
    <x v="922"/>
    <x v="944"/>
    <x v="434"/>
    <n v="55805"/>
    <x v="932"/>
    <x v="0"/>
    <x v="571"/>
    <x v="1"/>
    <s v="USD"/>
    <x v="838"/>
    <n v="1334898000"/>
    <b v="1"/>
    <b v="0"/>
    <s v="photography/photography books"/>
    <x v="7"/>
    <x v="14"/>
    <x v="838"/>
    <d v="2012-04-20T05:00:00"/>
  </r>
  <r>
    <x v="946"/>
    <x v="923"/>
    <x v="945"/>
    <x v="184"/>
    <n v="15238"/>
    <x v="933"/>
    <x v="0"/>
    <x v="483"/>
    <x v="1"/>
    <s v="USD"/>
    <x v="839"/>
    <n v="1308373200"/>
    <b v="0"/>
    <b v="0"/>
    <s v="theater/plays"/>
    <x v="3"/>
    <x v="3"/>
    <x v="839"/>
    <d v="2011-06-18T05:00:00"/>
  </r>
  <r>
    <x v="947"/>
    <x v="924"/>
    <x v="946"/>
    <x v="136"/>
    <n v="961"/>
    <x v="934"/>
    <x v="0"/>
    <x v="171"/>
    <x v="1"/>
    <s v="USD"/>
    <x v="840"/>
    <n v="1412312400"/>
    <b v="0"/>
    <b v="0"/>
    <s v="theater/plays"/>
    <x v="3"/>
    <x v="3"/>
    <x v="840"/>
    <d v="2014-10-03T05:00:00"/>
  </r>
  <r>
    <x v="948"/>
    <x v="925"/>
    <x v="947"/>
    <x v="151"/>
    <n v="5918"/>
    <x v="935"/>
    <x v="3"/>
    <x v="415"/>
    <x v="1"/>
    <s v="USD"/>
    <x v="841"/>
    <n v="1419228000"/>
    <b v="1"/>
    <b v="1"/>
    <s v="film &amp; video/documentary"/>
    <x v="4"/>
    <x v="4"/>
    <x v="841"/>
    <d v="2014-12-22T06:00:00"/>
  </r>
  <r>
    <x v="949"/>
    <x v="926"/>
    <x v="948"/>
    <x v="291"/>
    <n v="9520"/>
    <x v="936"/>
    <x v="1"/>
    <x v="84"/>
    <x v="1"/>
    <s v="USD"/>
    <x v="842"/>
    <n v="1430974800"/>
    <b v="0"/>
    <b v="0"/>
    <s v="technology/web"/>
    <x v="2"/>
    <x v="2"/>
    <x v="842"/>
    <d v="2015-05-07T05:00:00"/>
  </r>
  <r>
    <x v="950"/>
    <x v="927"/>
    <x v="949"/>
    <x v="0"/>
    <n v="5"/>
    <x v="298"/>
    <x v="0"/>
    <x v="49"/>
    <x v="1"/>
    <s v="USD"/>
    <x v="843"/>
    <n v="1555822800"/>
    <b v="0"/>
    <b v="1"/>
    <s v="theater/plays"/>
    <x v="3"/>
    <x v="3"/>
    <x v="843"/>
    <d v="2019-04-21T05:00:00"/>
  </r>
  <r>
    <x v="951"/>
    <x v="928"/>
    <x v="950"/>
    <x v="435"/>
    <n v="159056"/>
    <x v="937"/>
    <x v="1"/>
    <x v="572"/>
    <x v="1"/>
    <s v="USD"/>
    <x v="844"/>
    <n v="1482818400"/>
    <b v="0"/>
    <b v="1"/>
    <s v="music/rock"/>
    <x v="1"/>
    <x v="1"/>
    <x v="844"/>
    <d v="2016-12-27T06:00:00"/>
  </r>
  <r>
    <x v="952"/>
    <x v="929"/>
    <x v="951"/>
    <x v="436"/>
    <n v="101987"/>
    <x v="938"/>
    <x v="3"/>
    <x v="428"/>
    <x v="1"/>
    <s v="USD"/>
    <x v="845"/>
    <n v="1471928400"/>
    <b v="0"/>
    <b v="0"/>
    <s v="film &amp; video/documentary"/>
    <x v="4"/>
    <x v="4"/>
    <x v="845"/>
    <d v="2016-08-23T05:00:00"/>
  </r>
  <r>
    <x v="953"/>
    <x v="930"/>
    <x v="952"/>
    <x v="88"/>
    <n v="1980"/>
    <x v="939"/>
    <x v="0"/>
    <x v="356"/>
    <x v="1"/>
    <s v="USD"/>
    <x v="846"/>
    <n v="1453701600"/>
    <b v="0"/>
    <b v="1"/>
    <s v="film &amp; video/science fiction"/>
    <x v="4"/>
    <x v="22"/>
    <x v="846"/>
    <d v="2016-01-25T06:00:00"/>
  </r>
  <r>
    <x v="954"/>
    <x v="931"/>
    <x v="953"/>
    <x v="142"/>
    <n v="156384"/>
    <x v="940"/>
    <x v="1"/>
    <x v="573"/>
    <x v="2"/>
    <s v="AUD"/>
    <x v="110"/>
    <n v="1350363600"/>
    <b v="0"/>
    <b v="0"/>
    <s v="technology/web"/>
    <x v="2"/>
    <x v="2"/>
    <x v="110"/>
    <d v="2012-10-16T05:00:00"/>
  </r>
  <r>
    <x v="955"/>
    <x v="932"/>
    <x v="954"/>
    <x v="31"/>
    <n v="7763"/>
    <x v="941"/>
    <x v="1"/>
    <x v="175"/>
    <x v="1"/>
    <s v="USD"/>
    <x v="847"/>
    <n v="1353996000"/>
    <b v="0"/>
    <b v="0"/>
    <s v="theater/plays"/>
    <x v="3"/>
    <x v="3"/>
    <x v="847"/>
    <d v="2012-11-27T06:00:00"/>
  </r>
  <r>
    <x v="956"/>
    <x v="933"/>
    <x v="955"/>
    <x v="437"/>
    <n v="35698"/>
    <x v="942"/>
    <x v="0"/>
    <x v="268"/>
    <x v="1"/>
    <s v="USD"/>
    <x v="848"/>
    <n v="1451109600"/>
    <b v="0"/>
    <b v="0"/>
    <s v="film &amp; video/science fiction"/>
    <x v="4"/>
    <x v="22"/>
    <x v="848"/>
    <d v="2015-12-26T06:00:00"/>
  </r>
  <r>
    <x v="957"/>
    <x v="934"/>
    <x v="956"/>
    <x v="122"/>
    <n v="12434"/>
    <x v="943"/>
    <x v="1"/>
    <x v="54"/>
    <x v="1"/>
    <s v="USD"/>
    <x v="849"/>
    <n v="1329631200"/>
    <b v="0"/>
    <b v="0"/>
    <s v="theater/plays"/>
    <x v="3"/>
    <x v="3"/>
    <x v="849"/>
    <d v="2012-02-19T06:00:00"/>
  </r>
  <r>
    <x v="958"/>
    <x v="935"/>
    <x v="957"/>
    <x v="65"/>
    <n v="8081"/>
    <x v="944"/>
    <x v="1"/>
    <x v="192"/>
    <x v="1"/>
    <s v="USD"/>
    <x v="780"/>
    <n v="1278997200"/>
    <b v="0"/>
    <b v="0"/>
    <s v="film &amp; video/animation"/>
    <x v="4"/>
    <x v="10"/>
    <x v="780"/>
    <d v="2010-07-13T05:00:00"/>
  </r>
  <r>
    <x v="959"/>
    <x v="936"/>
    <x v="958"/>
    <x v="438"/>
    <n v="6631"/>
    <x v="945"/>
    <x v="0"/>
    <x v="406"/>
    <x v="1"/>
    <s v="USD"/>
    <x v="140"/>
    <n v="1280120400"/>
    <b v="0"/>
    <b v="0"/>
    <s v="publishing/translations"/>
    <x v="5"/>
    <x v="18"/>
    <x v="140"/>
    <d v="2010-07-26T05:00:00"/>
  </r>
  <r>
    <x v="960"/>
    <x v="937"/>
    <x v="959"/>
    <x v="20"/>
    <n v="4678"/>
    <x v="946"/>
    <x v="0"/>
    <x v="12"/>
    <x v="1"/>
    <s v="USD"/>
    <x v="850"/>
    <n v="1458104400"/>
    <b v="0"/>
    <b v="0"/>
    <s v="technology/web"/>
    <x v="2"/>
    <x v="2"/>
    <x v="850"/>
    <d v="2016-03-16T05:00:00"/>
  </r>
  <r>
    <x v="961"/>
    <x v="938"/>
    <x v="960"/>
    <x v="57"/>
    <n v="6800"/>
    <x v="947"/>
    <x v="1"/>
    <x v="287"/>
    <x v="1"/>
    <s v="USD"/>
    <x v="851"/>
    <n v="1298268000"/>
    <b v="0"/>
    <b v="0"/>
    <s v="publishing/translations"/>
    <x v="5"/>
    <x v="18"/>
    <x v="851"/>
    <d v="2011-02-21T06:00:00"/>
  </r>
  <r>
    <x v="962"/>
    <x v="939"/>
    <x v="961"/>
    <x v="136"/>
    <n v="10657"/>
    <x v="948"/>
    <x v="1"/>
    <x v="574"/>
    <x v="1"/>
    <s v="USD"/>
    <x v="852"/>
    <n v="1386223200"/>
    <b v="0"/>
    <b v="0"/>
    <s v="food/food trucks"/>
    <x v="0"/>
    <x v="0"/>
    <x v="852"/>
    <d v="2013-12-05T06:00:00"/>
  </r>
  <r>
    <x v="963"/>
    <x v="940"/>
    <x v="962"/>
    <x v="291"/>
    <n v="4997"/>
    <x v="949"/>
    <x v="0"/>
    <x v="493"/>
    <x v="6"/>
    <s v="EUR"/>
    <x v="853"/>
    <n v="1299823200"/>
    <b v="0"/>
    <b v="1"/>
    <s v="photography/photography books"/>
    <x v="7"/>
    <x v="14"/>
    <x v="853"/>
    <d v="2011-03-11T06:00:00"/>
  </r>
  <r>
    <x v="964"/>
    <x v="941"/>
    <x v="963"/>
    <x v="41"/>
    <n v="13164"/>
    <x v="950"/>
    <x v="1"/>
    <x v="287"/>
    <x v="1"/>
    <s v="USD"/>
    <x v="854"/>
    <n v="1431752400"/>
    <b v="0"/>
    <b v="0"/>
    <s v="theater/plays"/>
    <x v="3"/>
    <x v="3"/>
    <x v="854"/>
    <d v="2015-05-16T05:00:00"/>
  </r>
  <r>
    <x v="965"/>
    <x v="942"/>
    <x v="964"/>
    <x v="196"/>
    <n v="8501"/>
    <x v="951"/>
    <x v="1"/>
    <x v="512"/>
    <x v="4"/>
    <s v="GBP"/>
    <x v="67"/>
    <n v="1267855200"/>
    <b v="0"/>
    <b v="0"/>
    <s v="music/rock"/>
    <x v="1"/>
    <x v="1"/>
    <x v="67"/>
    <d v="2010-03-06T06:00:00"/>
  </r>
  <r>
    <x v="966"/>
    <x v="411"/>
    <x v="965"/>
    <x v="12"/>
    <n v="13468"/>
    <x v="952"/>
    <x v="1"/>
    <x v="242"/>
    <x v="1"/>
    <s v="USD"/>
    <x v="855"/>
    <n v="1497675600"/>
    <b v="0"/>
    <b v="0"/>
    <s v="theater/plays"/>
    <x v="3"/>
    <x v="3"/>
    <x v="855"/>
    <d v="2017-06-17T05:00:00"/>
  </r>
  <r>
    <x v="967"/>
    <x v="943"/>
    <x v="966"/>
    <x v="439"/>
    <n v="121138"/>
    <x v="953"/>
    <x v="1"/>
    <x v="575"/>
    <x v="1"/>
    <s v="USD"/>
    <x v="107"/>
    <n v="1336885200"/>
    <b v="0"/>
    <b v="0"/>
    <s v="music/world music"/>
    <x v="1"/>
    <x v="21"/>
    <x v="107"/>
    <d v="2012-05-13T05:00:00"/>
  </r>
  <r>
    <x v="968"/>
    <x v="944"/>
    <x v="967"/>
    <x v="166"/>
    <n v="8117"/>
    <x v="954"/>
    <x v="1"/>
    <x v="493"/>
    <x v="1"/>
    <s v="USD"/>
    <x v="344"/>
    <n v="1295157600"/>
    <b v="0"/>
    <b v="0"/>
    <s v="food/food trucks"/>
    <x v="0"/>
    <x v="0"/>
    <x v="344"/>
    <d v="2011-01-16T06:00:00"/>
  </r>
  <r>
    <x v="969"/>
    <x v="945"/>
    <x v="968"/>
    <x v="58"/>
    <n v="8550"/>
    <x v="955"/>
    <x v="1"/>
    <x v="576"/>
    <x v="1"/>
    <s v="USD"/>
    <x v="856"/>
    <n v="1577599200"/>
    <b v="0"/>
    <b v="0"/>
    <s v="theater/plays"/>
    <x v="3"/>
    <x v="3"/>
    <x v="856"/>
    <d v="2019-12-29T06:00:00"/>
  </r>
  <r>
    <x v="970"/>
    <x v="946"/>
    <x v="969"/>
    <x v="309"/>
    <n v="57659"/>
    <x v="956"/>
    <x v="0"/>
    <x v="577"/>
    <x v="1"/>
    <s v="USD"/>
    <x v="857"/>
    <n v="1305003600"/>
    <b v="0"/>
    <b v="0"/>
    <s v="theater/plays"/>
    <x v="3"/>
    <x v="3"/>
    <x v="857"/>
    <d v="2011-05-10T05:00:00"/>
  </r>
  <r>
    <x v="971"/>
    <x v="947"/>
    <x v="970"/>
    <x v="135"/>
    <n v="1414"/>
    <x v="957"/>
    <x v="0"/>
    <x v="3"/>
    <x v="1"/>
    <s v="USD"/>
    <x v="858"/>
    <n v="1381726800"/>
    <b v="0"/>
    <b v="0"/>
    <s v="film &amp; video/television"/>
    <x v="4"/>
    <x v="19"/>
    <x v="858"/>
    <d v="2013-10-14T05:00:00"/>
  </r>
  <r>
    <x v="972"/>
    <x v="948"/>
    <x v="971"/>
    <x v="440"/>
    <n v="97524"/>
    <x v="958"/>
    <x v="1"/>
    <x v="578"/>
    <x v="1"/>
    <s v="USD"/>
    <x v="859"/>
    <n v="1402462800"/>
    <b v="0"/>
    <b v="1"/>
    <s v="technology/web"/>
    <x v="2"/>
    <x v="2"/>
    <x v="859"/>
    <d v="2014-06-11T05:00:00"/>
  </r>
  <r>
    <x v="973"/>
    <x v="949"/>
    <x v="972"/>
    <x v="441"/>
    <n v="26176"/>
    <x v="959"/>
    <x v="0"/>
    <x v="526"/>
    <x v="1"/>
    <s v="USD"/>
    <x v="860"/>
    <n v="1292133600"/>
    <b v="0"/>
    <b v="1"/>
    <s v="theater/plays"/>
    <x v="3"/>
    <x v="3"/>
    <x v="860"/>
    <d v="2010-12-12T06:00:00"/>
  </r>
  <r>
    <x v="974"/>
    <x v="950"/>
    <x v="973"/>
    <x v="126"/>
    <n v="2991"/>
    <x v="960"/>
    <x v="1"/>
    <x v="235"/>
    <x v="1"/>
    <s v="USD"/>
    <x v="170"/>
    <n v="1368939600"/>
    <b v="0"/>
    <b v="0"/>
    <s v="music/indie rock"/>
    <x v="1"/>
    <x v="7"/>
    <x v="170"/>
    <d v="2013-05-19T05:00:00"/>
  </r>
  <r>
    <x v="975"/>
    <x v="951"/>
    <x v="974"/>
    <x v="91"/>
    <n v="8366"/>
    <x v="961"/>
    <x v="1"/>
    <x v="18"/>
    <x v="1"/>
    <s v="USD"/>
    <x v="861"/>
    <n v="1452146400"/>
    <b v="0"/>
    <b v="1"/>
    <s v="theater/plays"/>
    <x v="3"/>
    <x v="3"/>
    <x v="861"/>
    <d v="2016-01-07T06:00:00"/>
  </r>
  <r>
    <x v="976"/>
    <x v="952"/>
    <x v="975"/>
    <x v="220"/>
    <n v="12886"/>
    <x v="962"/>
    <x v="1"/>
    <x v="382"/>
    <x v="1"/>
    <s v="USD"/>
    <x v="862"/>
    <n v="1296712800"/>
    <b v="0"/>
    <b v="1"/>
    <s v="theater/plays"/>
    <x v="3"/>
    <x v="3"/>
    <x v="862"/>
    <d v="2011-02-03T06:00:00"/>
  </r>
  <r>
    <x v="977"/>
    <x v="597"/>
    <x v="976"/>
    <x v="260"/>
    <n v="5177"/>
    <x v="963"/>
    <x v="0"/>
    <x v="109"/>
    <x v="1"/>
    <s v="USD"/>
    <x v="863"/>
    <n v="1520748000"/>
    <b v="0"/>
    <b v="0"/>
    <s v="food/food trucks"/>
    <x v="0"/>
    <x v="0"/>
    <x v="863"/>
    <d v="2018-03-11T06:00:00"/>
  </r>
  <r>
    <x v="978"/>
    <x v="953"/>
    <x v="977"/>
    <x v="67"/>
    <n v="8641"/>
    <x v="964"/>
    <x v="1"/>
    <x v="45"/>
    <x v="1"/>
    <s v="USD"/>
    <x v="864"/>
    <n v="1480831200"/>
    <b v="0"/>
    <b v="0"/>
    <s v="games/video games"/>
    <x v="6"/>
    <x v="11"/>
    <x v="864"/>
    <d v="2016-12-04T06:00:00"/>
  </r>
  <r>
    <x v="979"/>
    <x v="954"/>
    <x v="978"/>
    <x v="138"/>
    <n v="86244"/>
    <x v="965"/>
    <x v="1"/>
    <x v="579"/>
    <x v="4"/>
    <s v="GBP"/>
    <x v="527"/>
    <n v="1426914000"/>
    <b v="0"/>
    <b v="0"/>
    <s v="theater/plays"/>
    <x v="3"/>
    <x v="3"/>
    <x v="527"/>
    <d v="2015-03-21T05:00:00"/>
  </r>
  <r>
    <x v="980"/>
    <x v="955"/>
    <x v="979"/>
    <x v="442"/>
    <n v="78630"/>
    <x v="966"/>
    <x v="0"/>
    <x v="580"/>
    <x v="1"/>
    <s v="USD"/>
    <x v="865"/>
    <n v="1446616800"/>
    <b v="1"/>
    <b v="0"/>
    <s v="publishing/nonfiction"/>
    <x v="5"/>
    <x v="9"/>
    <x v="865"/>
    <d v="2015-11-04T06:00:00"/>
  </r>
  <r>
    <x v="981"/>
    <x v="956"/>
    <x v="980"/>
    <x v="313"/>
    <n v="11941"/>
    <x v="967"/>
    <x v="1"/>
    <x v="581"/>
    <x v="1"/>
    <s v="USD"/>
    <x v="866"/>
    <n v="1517032800"/>
    <b v="0"/>
    <b v="0"/>
    <s v="technology/web"/>
    <x v="2"/>
    <x v="2"/>
    <x v="866"/>
    <d v="2018-01-27T06:00:00"/>
  </r>
  <r>
    <x v="982"/>
    <x v="957"/>
    <x v="981"/>
    <x v="44"/>
    <n v="6115"/>
    <x v="968"/>
    <x v="0"/>
    <x v="51"/>
    <x v="1"/>
    <s v="USD"/>
    <x v="867"/>
    <n v="1311224400"/>
    <b v="0"/>
    <b v="1"/>
    <s v="film &amp; video/documentary"/>
    <x v="4"/>
    <x v="4"/>
    <x v="867"/>
    <d v="2011-07-21T05:00:00"/>
  </r>
  <r>
    <x v="983"/>
    <x v="958"/>
    <x v="982"/>
    <x v="443"/>
    <n v="188404"/>
    <x v="969"/>
    <x v="1"/>
    <x v="582"/>
    <x v="1"/>
    <s v="USD"/>
    <x v="868"/>
    <n v="1566190800"/>
    <b v="0"/>
    <b v="0"/>
    <s v="film &amp; video/documentary"/>
    <x v="4"/>
    <x v="4"/>
    <x v="868"/>
    <d v="2019-08-19T05:00:00"/>
  </r>
  <r>
    <x v="984"/>
    <x v="959"/>
    <x v="983"/>
    <x v="191"/>
    <n v="9910"/>
    <x v="970"/>
    <x v="1"/>
    <x v="345"/>
    <x v="1"/>
    <s v="USD"/>
    <x v="105"/>
    <n v="1570165200"/>
    <b v="0"/>
    <b v="0"/>
    <s v="theater/plays"/>
    <x v="3"/>
    <x v="3"/>
    <x v="105"/>
    <d v="2019-10-04T05:00:00"/>
  </r>
  <r>
    <x v="985"/>
    <x v="960"/>
    <x v="984"/>
    <x v="305"/>
    <n v="114523"/>
    <x v="971"/>
    <x v="0"/>
    <x v="583"/>
    <x v="1"/>
    <s v="USD"/>
    <x v="481"/>
    <n v="1388556000"/>
    <b v="0"/>
    <b v="1"/>
    <s v="music/rock"/>
    <x v="1"/>
    <x v="1"/>
    <x v="481"/>
    <d v="2014-01-01T06:00:00"/>
  </r>
  <r>
    <x v="986"/>
    <x v="961"/>
    <x v="985"/>
    <x v="75"/>
    <n v="3144"/>
    <x v="972"/>
    <x v="0"/>
    <x v="45"/>
    <x v="1"/>
    <s v="USD"/>
    <x v="253"/>
    <n v="1303189200"/>
    <b v="0"/>
    <b v="0"/>
    <s v="music/rock"/>
    <x v="1"/>
    <x v="1"/>
    <x v="253"/>
    <d v="2011-04-19T05:00:00"/>
  </r>
  <r>
    <x v="987"/>
    <x v="962"/>
    <x v="986"/>
    <x v="8"/>
    <n v="13441"/>
    <x v="973"/>
    <x v="1"/>
    <x v="584"/>
    <x v="1"/>
    <s v="USD"/>
    <x v="869"/>
    <n v="1494478800"/>
    <b v="0"/>
    <b v="0"/>
    <s v="film &amp; video/documentary"/>
    <x v="4"/>
    <x v="4"/>
    <x v="869"/>
    <d v="2017-05-11T05:00:00"/>
  </r>
  <r>
    <x v="988"/>
    <x v="963"/>
    <x v="987"/>
    <x v="151"/>
    <n v="4899"/>
    <x v="974"/>
    <x v="0"/>
    <x v="251"/>
    <x v="1"/>
    <s v="USD"/>
    <x v="864"/>
    <n v="1480744800"/>
    <b v="0"/>
    <b v="0"/>
    <s v="publishing/radio &amp; podcasts"/>
    <x v="5"/>
    <x v="15"/>
    <x v="864"/>
    <d v="2016-12-03T06:00:00"/>
  </r>
  <r>
    <x v="989"/>
    <x v="964"/>
    <x v="988"/>
    <x v="166"/>
    <n v="11990"/>
    <x v="975"/>
    <x v="1"/>
    <x v="31"/>
    <x v="1"/>
    <s v="USD"/>
    <x v="843"/>
    <n v="1555822800"/>
    <b v="0"/>
    <b v="0"/>
    <s v="publishing/translations"/>
    <x v="5"/>
    <x v="18"/>
    <x v="843"/>
    <d v="2019-04-21T05:00:00"/>
  </r>
  <r>
    <x v="990"/>
    <x v="965"/>
    <x v="989"/>
    <x v="75"/>
    <n v="6839"/>
    <x v="976"/>
    <x v="0"/>
    <x v="251"/>
    <x v="1"/>
    <s v="USD"/>
    <x v="289"/>
    <n v="1458882000"/>
    <b v="0"/>
    <b v="1"/>
    <s v="film &amp; video/drama"/>
    <x v="4"/>
    <x v="6"/>
    <x v="289"/>
    <d v="2016-03-25T05:00:00"/>
  </r>
  <r>
    <x v="991"/>
    <x v="509"/>
    <x v="990"/>
    <x v="122"/>
    <n v="11091"/>
    <x v="977"/>
    <x v="1"/>
    <x v="585"/>
    <x v="1"/>
    <s v="USD"/>
    <x v="870"/>
    <n v="1411966800"/>
    <b v="0"/>
    <b v="1"/>
    <s v="music/rock"/>
    <x v="1"/>
    <x v="1"/>
    <x v="870"/>
    <d v="2014-09-29T05:00:00"/>
  </r>
  <r>
    <x v="992"/>
    <x v="966"/>
    <x v="991"/>
    <x v="33"/>
    <n v="13223"/>
    <x v="978"/>
    <x v="1"/>
    <x v="227"/>
    <x v="1"/>
    <s v="USD"/>
    <x v="871"/>
    <n v="1526878800"/>
    <b v="0"/>
    <b v="1"/>
    <s v="film &amp; video/drama"/>
    <x v="4"/>
    <x v="6"/>
    <x v="871"/>
    <d v="2018-05-21T05:00:00"/>
  </r>
  <r>
    <x v="993"/>
    <x v="967"/>
    <x v="992"/>
    <x v="122"/>
    <n v="7608"/>
    <x v="979"/>
    <x v="3"/>
    <x v="51"/>
    <x v="6"/>
    <s v="EUR"/>
    <x v="872"/>
    <n v="1452405600"/>
    <b v="0"/>
    <b v="1"/>
    <s v="photography/photography books"/>
    <x v="7"/>
    <x v="14"/>
    <x v="872"/>
    <d v="2016-01-10T06:00:00"/>
  </r>
  <r>
    <x v="994"/>
    <x v="968"/>
    <x v="993"/>
    <x v="444"/>
    <n v="74073"/>
    <x v="980"/>
    <x v="0"/>
    <x v="586"/>
    <x v="1"/>
    <s v="USD"/>
    <x v="873"/>
    <n v="1414040400"/>
    <b v="0"/>
    <b v="1"/>
    <s v="publishing/translations"/>
    <x v="5"/>
    <x v="18"/>
    <x v="873"/>
    <d v="2014-10-23T05:00:00"/>
  </r>
  <r>
    <x v="995"/>
    <x v="969"/>
    <x v="994"/>
    <x v="238"/>
    <n v="153216"/>
    <x v="981"/>
    <x v="1"/>
    <x v="587"/>
    <x v="1"/>
    <s v="USD"/>
    <x v="874"/>
    <n v="1543816800"/>
    <b v="0"/>
    <b v="1"/>
    <s v="food/food trucks"/>
    <x v="0"/>
    <x v="0"/>
    <x v="874"/>
    <d v="2018-12-03T06:00:00"/>
  </r>
  <r>
    <x v="996"/>
    <x v="970"/>
    <x v="995"/>
    <x v="47"/>
    <n v="4814"/>
    <x v="982"/>
    <x v="0"/>
    <x v="192"/>
    <x v="1"/>
    <s v="USD"/>
    <x v="875"/>
    <n v="1359698400"/>
    <b v="0"/>
    <b v="0"/>
    <s v="theater/plays"/>
    <x v="3"/>
    <x v="3"/>
    <x v="875"/>
    <d v="2013-02-01T06:00:00"/>
  </r>
  <r>
    <x v="997"/>
    <x v="971"/>
    <x v="996"/>
    <x v="4"/>
    <n v="4603"/>
    <x v="983"/>
    <x v="3"/>
    <x v="279"/>
    <x v="6"/>
    <s v="EUR"/>
    <x v="876"/>
    <n v="1390629600"/>
    <b v="0"/>
    <b v="0"/>
    <s v="theater/plays"/>
    <x v="3"/>
    <x v="3"/>
    <x v="876"/>
    <d v="2014-01-25T06:00:00"/>
  </r>
  <r>
    <x v="998"/>
    <x v="972"/>
    <x v="997"/>
    <x v="445"/>
    <n v="37823"/>
    <x v="984"/>
    <x v="0"/>
    <x v="82"/>
    <x v="1"/>
    <s v="USD"/>
    <x v="877"/>
    <n v="1267077600"/>
    <b v="0"/>
    <b v="1"/>
    <s v="music/indie rock"/>
    <x v="1"/>
    <x v="7"/>
    <x v="877"/>
    <d v="2010-02-25T06:00:00"/>
  </r>
  <r>
    <x v="999"/>
    <x v="973"/>
    <x v="998"/>
    <x v="446"/>
    <n v="62819"/>
    <x v="985"/>
    <x v="3"/>
    <x v="588"/>
    <x v="1"/>
    <s v="USD"/>
    <x v="878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EE6C3-BBD9-4080-BAEC-CBAFD1DA81BF}" name="PivotTable8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9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2AB75-5182-49CB-87D0-E5D642828D1D}" name="PivotTable2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002:U1019" firstHeaderRow="1" firstDataRow="1" firstDataCol="0"/>
  <pivotFields count="19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03A8F-6BB3-42CF-AE3F-D24E4D45D907}" name="PivotTable4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3E41A-0855-4AE4-9C40-D1B3FD4A7084}" name="PivotTable5" cacheId="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62DEA-0876-4493-9BC6-FC264602D283}" name="PivotTable7" cacheId="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15" name="[Range].[parent category].[All]" cap="All"/>
    <pageField fld="2" hier="19" name="[Range].[date created conversion (Year)].[All]" cap="All"/>
  </pageFields>
  <dataFields count="1">
    <dataField name="Count of outcome" fld="4" subtotal="count" baseField="0" baseItem="0"/>
  </dataFields>
  <chartFormats count="4">
    <chartFormat chart="1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9696-4AE3-4685-AA8B-ECF8F17A50BF}">
  <dimension ref="A3:C20"/>
  <sheetViews>
    <sheetView workbookViewId="0">
      <selection activeCell="A3" sqref="A3"/>
    </sheetView>
  </sheetViews>
  <sheetFormatPr defaultRowHeight="15.6" x14ac:dyDescent="0.3"/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9"/>
  <sheetViews>
    <sheetView topLeftCell="D1" zoomScale="70" zoomScaleNormal="70" workbookViewId="0">
      <selection activeCell="G1" sqref="G1:H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796875" customWidth="1"/>
    <col min="8" max="8" width="13" bestFit="1" customWidth="1"/>
    <col min="9" max="9" width="19.69921875" customWidth="1"/>
    <col min="12" max="13" width="11.19921875" bestFit="1" customWidth="1"/>
    <col min="16" max="16" width="28" bestFit="1" customWidth="1"/>
    <col min="17" max="17" width="15.19921875" customWidth="1"/>
    <col min="18" max="18" width="17.796875" customWidth="1"/>
    <col min="19" max="19" width="24.09765625" customWidth="1"/>
    <col min="20" max="20" width="21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2073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2032</v>
      </c>
      <c r="T1" s="1" t="s">
        <v>2033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 P2)-1)</f>
        <v>food</v>
      </c>
      <c r="R2" t="str">
        <f>RIGHT(P2,LEN(P2)-SEARCH("/",P2))</f>
        <v>food trucks</v>
      </c>
      <c r="S2" s="5">
        <f>(((L2/60)/60/24)+DATE(1970,1,1))</f>
        <v>42336.25</v>
      </c>
      <c r="T2" s="5">
        <f>(((M2/60)/60/24)+DATE(1970,1,1))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>RIGHT(P3,LEN(P3)-SEARCH("/",P3))</f>
        <v>rock</v>
      </c>
      <c r="S3" s="5">
        <f t="shared" ref="S3:S66" si="2">(((L3/60)/60/24)+DATE(1970,1,1))</f>
        <v>41870.208333333336</v>
      </c>
      <c r="T3" s="5">
        <f t="shared" ref="T3:T66" si="3">(((M3/60)/60/24)+DATE(1970,1,1))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ref="I4:I67" si="4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>RIGHT(P4,LEN(P4)-SEARCH("/",P4))</f>
        <v>web</v>
      </c>
      <c r="S4" s="5">
        <f t="shared" si="2"/>
        <v>41595.25</v>
      </c>
      <c r="T4" s="5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4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>RIGHT(P5,LEN(P5)-SEARCH("/",P5))</f>
        <v>rock</v>
      </c>
      <c r="S5" s="5">
        <f t="shared" si="2"/>
        <v>43688.208333333328</v>
      </c>
      <c r="T5" s="5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>RIGHT(P6,LEN(P6)-SEARCH("/",P6))</f>
        <v>plays</v>
      </c>
      <c r="S6" s="5">
        <f t="shared" si="2"/>
        <v>43485.25</v>
      </c>
      <c r="T6" s="5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>RIGHT(P7,LEN(P7)-SEARCH("/",P7))</f>
        <v>plays</v>
      </c>
      <c r="S7" s="5">
        <f t="shared" si="2"/>
        <v>41149.208333333336</v>
      </c>
      <c r="T7" s="5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>RIGHT(P8,LEN(P8)-SEARCH("/",P8))</f>
        <v>documentary</v>
      </c>
      <c r="S8" s="5">
        <f t="shared" si="2"/>
        <v>42991.208333333328</v>
      </c>
      <c r="T8" s="5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>RIGHT(P9,LEN(P9)-SEARCH("/",P9))</f>
        <v>plays</v>
      </c>
      <c r="S9" s="5">
        <f t="shared" si="2"/>
        <v>42229.208333333328</v>
      </c>
      <c r="T9" s="5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>RIGHT(P10,LEN(P10)-SEARCH("/",P10))</f>
        <v>plays</v>
      </c>
      <c r="S10" s="5">
        <f t="shared" si="2"/>
        <v>40399.208333333336</v>
      </c>
      <c r="T10" s="5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>RIGHT(P11,LEN(P11)-SEARCH("/",P11))</f>
        <v>electric music</v>
      </c>
      <c r="S11" s="5">
        <f t="shared" si="2"/>
        <v>41536.208333333336</v>
      </c>
      <c r="T11" s="5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>RIGHT(P12,LEN(P12)-SEARCH("/",P12))</f>
        <v>drama</v>
      </c>
      <c r="S12" s="5">
        <f t="shared" si="2"/>
        <v>40404.208333333336</v>
      </c>
      <c r="T12" s="5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>RIGHT(P13,LEN(P13)-SEARCH("/",P13))</f>
        <v>plays</v>
      </c>
      <c r="S13" s="5">
        <f t="shared" si="2"/>
        <v>40442.208333333336</v>
      </c>
      <c r="T13" s="5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>RIGHT(P14,LEN(P14)-SEARCH("/",P14))</f>
        <v>drama</v>
      </c>
      <c r="S14" s="5">
        <f t="shared" si="2"/>
        <v>43760.208333333328</v>
      </c>
      <c r="T14" s="5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>RIGHT(P15,LEN(P15)-SEARCH("/",P15))</f>
        <v>indie rock</v>
      </c>
      <c r="S15" s="5">
        <f t="shared" si="2"/>
        <v>42532.208333333328</v>
      </c>
      <c r="T15" s="5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>RIGHT(P16,LEN(P16)-SEARCH("/",P16))</f>
        <v>indie rock</v>
      </c>
      <c r="S16" s="5">
        <f t="shared" si="2"/>
        <v>40974.25</v>
      </c>
      <c r="T16" s="5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>RIGHT(P17,LEN(P17)-SEARCH("/",P17))</f>
        <v>wearables</v>
      </c>
      <c r="S17" s="5">
        <f t="shared" si="2"/>
        <v>43809.25</v>
      </c>
      <c r="T17" s="5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>RIGHT(P18,LEN(P18)-SEARCH("/",P18))</f>
        <v>nonfiction</v>
      </c>
      <c r="S18" s="5">
        <f t="shared" si="2"/>
        <v>41661.25</v>
      </c>
      <c r="T18" s="5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>RIGHT(P19,LEN(P19)-SEARCH("/",P19))</f>
        <v>animation</v>
      </c>
      <c r="S19" s="5">
        <f t="shared" si="2"/>
        <v>40555.25</v>
      </c>
      <c r="T19" s="5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>RIGHT(P20,LEN(P20)-SEARCH("/",P20))</f>
        <v>plays</v>
      </c>
      <c r="S20" s="5">
        <f t="shared" si="2"/>
        <v>43351.208333333328</v>
      </c>
      <c r="T20" s="5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>RIGHT(P21,LEN(P21)-SEARCH("/",P21))</f>
        <v>plays</v>
      </c>
      <c r="S21" s="5">
        <f t="shared" si="2"/>
        <v>43528.25</v>
      </c>
      <c r="T21" s="5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>RIGHT(P22,LEN(P22)-SEARCH("/",P22))</f>
        <v>drama</v>
      </c>
      <c r="S22" s="5">
        <f t="shared" si="2"/>
        <v>41848.208333333336</v>
      </c>
      <c r="T22" s="5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>RIGHT(P23,LEN(P23)-SEARCH("/",P23))</f>
        <v>plays</v>
      </c>
      <c r="S23" s="5">
        <f t="shared" si="2"/>
        <v>40770.208333333336</v>
      </c>
      <c r="T23" s="5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>RIGHT(P24,LEN(P24)-SEARCH("/",P24))</f>
        <v>plays</v>
      </c>
      <c r="S24" s="5">
        <f t="shared" si="2"/>
        <v>43193.208333333328</v>
      </c>
      <c r="T24" s="5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>RIGHT(P25,LEN(P25)-SEARCH("/",P25))</f>
        <v>documentary</v>
      </c>
      <c r="S25" s="5">
        <f t="shared" si="2"/>
        <v>43510.25</v>
      </c>
      <c r="T25" s="5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>RIGHT(P26,LEN(P26)-SEARCH("/",P26))</f>
        <v>wearables</v>
      </c>
      <c r="S26" s="5">
        <f t="shared" si="2"/>
        <v>41811.208333333336</v>
      </c>
      <c r="T26" s="5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>RIGHT(P27,LEN(P27)-SEARCH("/",P27))</f>
        <v>video games</v>
      </c>
      <c r="S27" s="5">
        <f t="shared" si="2"/>
        <v>40681.208333333336</v>
      </c>
      <c r="T27" s="5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>RIGHT(P28,LEN(P28)-SEARCH("/",P28))</f>
        <v>plays</v>
      </c>
      <c r="S28" s="5">
        <f t="shared" si="2"/>
        <v>43312.208333333328</v>
      </c>
      <c r="T28" s="5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>RIGHT(P29,LEN(P29)-SEARCH("/",P29))</f>
        <v>rock</v>
      </c>
      <c r="S29" s="5">
        <f t="shared" si="2"/>
        <v>42280.208333333328</v>
      </c>
      <c r="T29" s="5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>RIGHT(P30,LEN(P30)-SEARCH("/",P30))</f>
        <v>plays</v>
      </c>
      <c r="S30" s="5">
        <f t="shared" si="2"/>
        <v>40218.25</v>
      </c>
      <c r="T30" s="5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>RIGHT(P31,LEN(P31)-SEARCH("/",P31))</f>
        <v>shorts</v>
      </c>
      <c r="S31" s="5">
        <f t="shared" si="2"/>
        <v>43301.208333333328</v>
      </c>
      <c r="T31" s="5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>RIGHT(P32,LEN(P32)-SEARCH("/",P32))</f>
        <v>animation</v>
      </c>
      <c r="S32" s="5">
        <f t="shared" si="2"/>
        <v>43609.208333333328</v>
      </c>
      <c r="T32" s="5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>RIGHT(P33,LEN(P33)-SEARCH("/",P33))</f>
        <v>video games</v>
      </c>
      <c r="S33" s="5">
        <f t="shared" si="2"/>
        <v>42374.25</v>
      </c>
      <c r="T33" s="5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>RIGHT(P34,LEN(P34)-SEARCH("/",P34))</f>
        <v>documentary</v>
      </c>
      <c r="S34" s="5">
        <f t="shared" si="2"/>
        <v>43110.25</v>
      </c>
      <c r="T34" s="5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>RIGHT(P35,LEN(P35)-SEARCH("/",P35))</f>
        <v>plays</v>
      </c>
      <c r="S35" s="5">
        <f t="shared" si="2"/>
        <v>41917.208333333336</v>
      </c>
      <c r="T35" s="5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>RIGHT(P36,LEN(P36)-SEARCH("/",P36))</f>
        <v>documentary</v>
      </c>
      <c r="S36" s="5">
        <f t="shared" si="2"/>
        <v>42817.208333333328</v>
      </c>
      <c r="T36" s="5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>RIGHT(P37,LEN(P37)-SEARCH("/",P37))</f>
        <v>drama</v>
      </c>
      <c r="S37" s="5">
        <f t="shared" si="2"/>
        <v>43484.25</v>
      </c>
      <c r="T37" s="5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>RIGHT(P38,LEN(P38)-SEARCH("/",P38))</f>
        <v>plays</v>
      </c>
      <c r="S38" s="5">
        <f t="shared" si="2"/>
        <v>40600.25</v>
      </c>
      <c r="T38" s="5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>RIGHT(P39,LEN(P39)-SEARCH("/",P39))</f>
        <v>fiction</v>
      </c>
      <c r="S39" s="5">
        <f t="shared" si="2"/>
        <v>43744.208333333328</v>
      </c>
      <c r="T39" s="5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>RIGHT(P40,LEN(P40)-SEARCH("/",P40))</f>
        <v>photography books</v>
      </c>
      <c r="S40" s="5">
        <f t="shared" si="2"/>
        <v>40469.208333333336</v>
      </c>
      <c r="T40" s="5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>RIGHT(P41,LEN(P41)-SEARCH("/",P41))</f>
        <v>plays</v>
      </c>
      <c r="S41" s="5">
        <f t="shared" si="2"/>
        <v>41330.25</v>
      </c>
      <c r="T41" s="5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>RIGHT(P42,LEN(P42)-SEARCH("/",P42))</f>
        <v>wearables</v>
      </c>
      <c r="S42" s="5">
        <f t="shared" si="2"/>
        <v>40334.208333333336</v>
      </c>
      <c r="T42" s="5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>RIGHT(P43,LEN(P43)-SEARCH("/",P43))</f>
        <v>rock</v>
      </c>
      <c r="S43" s="5">
        <f t="shared" si="2"/>
        <v>41156.208333333336</v>
      </c>
      <c r="T43" s="5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>RIGHT(P44,LEN(P44)-SEARCH("/",P44))</f>
        <v>food trucks</v>
      </c>
      <c r="S44" s="5">
        <f t="shared" si="2"/>
        <v>40728.208333333336</v>
      </c>
      <c r="T44" s="5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>RIGHT(P45,LEN(P45)-SEARCH("/",P45))</f>
        <v>radio &amp; podcasts</v>
      </c>
      <c r="S45" s="5">
        <f t="shared" si="2"/>
        <v>41844.208333333336</v>
      </c>
      <c r="T45" s="5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>RIGHT(P46,LEN(P46)-SEARCH("/",P46))</f>
        <v>fiction</v>
      </c>
      <c r="S46" s="5">
        <f t="shared" si="2"/>
        <v>43541.208333333328</v>
      </c>
      <c r="T46" s="5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>RIGHT(P47,LEN(P47)-SEARCH("/",P47))</f>
        <v>plays</v>
      </c>
      <c r="S47" s="5">
        <f t="shared" si="2"/>
        <v>42676.208333333328</v>
      </c>
      <c r="T47" s="5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>RIGHT(P48,LEN(P48)-SEARCH("/",P48))</f>
        <v>rock</v>
      </c>
      <c r="S48" s="5">
        <f t="shared" si="2"/>
        <v>40367.208333333336</v>
      </c>
      <c r="T48" s="5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>RIGHT(P49,LEN(P49)-SEARCH("/",P49))</f>
        <v>plays</v>
      </c>
      <c r="S49" s="5">
        <f t="shared" si="2"/>
        <v>41727.208333333336</v>
      </c>
      <c r="T49" s="5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>RIGHT(P50,LEN(P50)-SEARCH("/",P50))</f>
        <v>plays</v>
      </c>
      <c r="S50" s="5">
        <f t="shared" si="2"/>
        <v>42180.208333333328</v>
      </c>
      <c r="T50" s="5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>RIGHT(P51,LEN(P51)-SEARCH("/",P51))</f>
        <v>rock</v>
      </c>
      <c r="S51" s="5">
        <f t="shared" si="2"/>
        <v>43758.208333333328</v>
      </c>
      <c r="T51" s="5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>RIGHT(P52,LEN(P52)-SEARCH("/",P52))</f>
        <v>metal</v>
      </c>
      <c r="S52" s="5">
        <f t="shared" si="2"/>
        <v>41487.208333333336</v>
      </c>
      <c r="T52" s="5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>RIGHT(P53,LEN(P53)-SEARCH("/",P53))</f>
        <v>wearables</v>
      </c>
      <c r="S53" s="5">
        <f t="shared" si="2"/>
        <v>40995.208333333336</v>
      </c>
      <c r="T53" s="5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>RIGHT(P54,LEN(P54)-SEARCH("/",P54))</f>
        <v>plays</v>
      </c>
      <c r="S54" s="5">
        <f t="shared" si="2"/>
        <v>40436.208333333336</v>
      </c>
      <c r="T54" s="5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>RIGHT(P55,LEN(P55)-SEARCH("/",P55))</f>
        <v>drama</v>
      </c>
      <c r="S55" s="5">
        <f t="shared" si="2"/>
        <v>41779.208333333336</v>
      </c>
      <c r="T55" s="5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>RIGHT(P56,LEN(P56)-SEARCH("/",P56))</f>
        <v>wearables</v>
      </c>
      <c r="S56" s="5">
        <f t="shared" si="2"/>
        <v>43170.25</v>
      </c>
      <c r="T56" s="5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>RIGHT(P57,LEN(P57)-SEARCH("/",P57))</f>
        <v>jazz</v>
      </c>
      <c r="S57" s="5">
        <f t="shared" si="2"/>
        <v>43311.208333333328</v>
      </c>
      <c r="T57" s="5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>RIGHT(P58,LEN(P58)-SEARCH("/",P58))</f>
        <v>wearables</v>
      </c>
      <c r="S58" s="5">
        <f t="shared" si="2"/>
        <v>42014.25</v>
      </c>
      <c r="T58" s="5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>RIGHT(P59,LEN(P59)-SEARCH("/",P59))</f>
        <v>video games</v>
      </c>
      <c r="S59" s="5">
        <f t="shared" si="2"/>
        <v>42979.208333333328</v>
      </c>
      <c r="T59" s="5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>RIGHT(P60,LEN(P60)-SEARCH("/",P60))</f>
        <v>plays</v>
      </c>
      <c r="S60" s="5">
        <f t="shared" si="2"/>
        <v>42268.208333333328</v>
      </c>
      <c r="T60" s="5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>RIGHT(P61,LEN(P61)-SEARCH("/",P61))</f>
        <v>plays</v>
      </c>
      <c r="S61" s="5">
        <f t="shared" si="2"/>
        <v>42898.208333333328</v>
      </c>
      <c r="T61" s="5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>RIGHT(P62,LEN(P62)-SEARCH("/",P62))</f>
        <v>plays</v>
      </c>
      <c r="S62" s="5">
        <f t="shared" si="2"/>
        <v>41107.208333333336</v>
      </c>
      <c r="T62" s="5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>RIGHT(P63,LEN(P63)-SEARCH("/",P63))</f>
        <v>plays</v>
      </c>
      <c r="S63" s="5">
        <f t="shared" si="2"/>
        <v>40595.25</v>
      </c>
      <c r="T63" s="5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>RIGHT(P64,LEN(P64)-SEARCH("/",P64))</f>
        <v>web</v>
      </c>
      <c r="S64" s="5">
        <f t="shared" si="2"/>
        <v>42160.208333333328</v>
      </c>
      <c r="T64" s="5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>RIGHT(P65,LEN(P65)-SEARCH("/",P65))</f>
        <v>plays</v>
      </c>
      <c r="S65" s="5">
        <f t="shared" si="2"/>
        <v>42853.208333333328</v>
      </c>
      <c r="T65" s="5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>RIGHT(P66,LEN(P66)-SEARCH("/",P66))</f>
        <v>web</v>
      </c>
      <c r="S66" s="5">
        <f t="shared" si="2"/>
        <v>43283.208333333328</v>
      </c>
      <c r="T66" s="5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E67/D67*100</f>
        <v>236.14754098360655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SEARCH("/", P67)-1)</f>
        <v>theater</v>
      </c>
      <c r="R67" t="str">
        <f>RIGHT(P67,LEN(P67)-SEARCH("/",P67))</f>
        <v>plays</v>
      </c>
      <c r="S67" s="5">
        <f t="shared" ref="S67:S130" si="7">(((L67/60)/60/24)+DATE(1970,1,1))</f>
        <v>40570.25</v>
      </c>
      <c r="T67" s="5">
        <f t="shared" ref="T67:T130" si="8">(((M67/60)/60/24)+DATE(1970,1,1))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45.068965517241381</v>
      </c>
      <c r="G68" t="s">
        <v>14</v>
      </c>
      <c r="H68">
        <v>12</v>
      </c>
      <c r="I68">
        <f t="shared" ref="I68:I131" si="9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>RIGHT(P68,LEN(P68)-SEARCH("/",P68))</f>
        <v>plays</v>
      </c>
      <c r="S68" s="5">
        <f t="shared" si="7"/>
        <v>42102.208333333328</v>
      </c>
      <c r="T68" s="5">
        <f t="shared" si="8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162.38567493112947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>RIGHT(P69,LEN(P69)-SEARCH("/",P69))</f>
        <v>wearables</v>
      </c>
      <c r="S69" s="5">
        <f t="shared" si="7"/>
        <v>40203.25</v>
      </c>
      <c r="T69" s="5">
        <f t="shared" si="8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254.52631578947367</v>
      </c>
      <c r="G70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>RIGHT(P70,LEN(P70)-SEARCH("/",P70))</f>
        <v>plays</v>
      </c>
      <c r="S70" s="5">
        <f t="shared" si="7"/>
        <v>42943.208333333328</v>
      </c>
      <c r="T70" s="5">
        <f t="shared" si="8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24.063291139240505</v>
      </c>
      <c r="G71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>RIGHT(P71,LEN(P71)-SEARCH("/",P71))</f>
        <v>plays</v>
      </c>
      <c r="S71" s="5">
        <f t="shared" si="7"/>
        <v>40531.25</v>
      </c>
      <c r="T71" s="5">
        <f t="shared" si="8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123.74140625000001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>RIGHT(P72,LEN(P72)-SEARCH("/",P72))</f>
        <v>plays</v>
      </c>
      <c r="S72" s="5">
        <f t="shared" si="7"/>
        <v>40484.208333333336</v>
      </c>
      <c r="T72" s="5">
        <f t="shared" si="8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108.06666666666666</v>
      </c>
      <c r="G73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>RIGHT(P73,LEN(P73)-SEARCH("/",P73))</f>
        <v>plays</v>
      </c>
      <c r="S73" s="5">
        <f t="shared" si="7"/>
        <v>43799.25</v>
      </c>
      <c r="T73" s="5">
        <f t="shared" si="8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670.33333333333326</v>
      </c>
      <c r="G74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>RIGHT(P74,LEN(P74)-SEARCH("/",P74))</f>
        <v>animation</v>
      </c>
      <c r="S74" s="5">
        <f t="shared" si="7"/>
        <v>42186.208333333328</v>
      </c>
      <c r="T74" s="5">
        <f t="shared" si="8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660.92857142857144</v>
      </c>
      <c r="G7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>RIGHT(P75,LEN(P75)-SEARCH("/",P75))</f>
        <v>jazz</v>
      </c>
      <c r="S75" s="5">
        <f t="shared" si="7"/>
        <v>42701.25</v>
      </c>
      <c r="T75" s="5">
        <f t="shared" si="8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122.46153846153847</v>
      </c>
      <c r="G76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>RIGHT(P76,LEN(P76)-SEARCH("/",P76))</f>
        <v>metal</v>
      </c>
      <c r="S76" s="5">
        <f t="shared" si="7"/>
        <v>42456.208333333328</v>
      </c>
      <c r="T76" s="5">
        <f t="shared" si="8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150.57731958762886</v>
      </c>
      <c r="G77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>RIGHT(P77,LEN(P77)-SEARCH("/",P77))</f>
        <v>photography books</v>
      </c>
      <c r="S77" s="5">
        <f t="shared" si="7"/>
        <v>43296.208333333328</v>
      </c>
      <c r="T77" s="5">
        <f t="shared" si="8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78.106590724165997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>RIGHT(P78,LEN(P78)-SEARCH("/",P78))</f>
        <v>plays</v>
      </c>
      <c r="S78" s="5">
        <f t="shared" si="7"/>
        <v>42027.25</v>
      </c>
      <c r="T78" s="5">
        <f t="shared" si="8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46.94736842105263</v>
      </c>
      <c r="G79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>RIGHT(P79,LEN(P79)-SEARCH("/",P79))</f>
        <v>animation</v>
      </c>
      <c r="S79" s="5">
        <f t="shared" si="7"/>
        <v>40448.208333333336</v>
      </c>
      <c r="T79" s="5">
        <f t="shared" si="8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300.8</v>
      </c>
      <c r="G80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>RIGHT(P80,LEN(P80)-SEARCH("/",P80))</f>
        <v>translations</v>
      </c>
      <c r="S80" s="5">
        <f t="shared" si="7"/>
        <v>43206.208333333328</v>
      </c>
      <c r="T80" s="5">
        <f t="shared" si="8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69.598615916955026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>RIGHT(P81,LEN(P81)-SEARCH("/",P81))</f>
        <v>plays</v>
      </c>
      <c r="S81" s="5">
        <f t="shared" si="7"/>
        <v>43267.208333333328</v>
      </c>
      <c r="T81" s="5">
        <f t="shared" si="8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637.4545454545455</v>
      </c>
      <c r="G82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>RIGHT(P82,LEN(P82)-SEARCH("/",P82))</f>
        <v>video games</v>
      </c>
      <c r="S82" s="5">
        <f t="shared" si="7"/>
        <v>42976.208333333328</v>
      </c>
      <c r="T82" s="5">
        <f t="shared" si="8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225.33928571428569</v>
      </c>
      <c r="G83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>RIGHT(P83,LEN(P83)-SEARCH("/",P83))</f>
        <v>rock</v>
      </c>
      <c r="S83" s="5">
        <f t="shared" si="7"/>
        <v>43062.25</v>
      </c>
      <c r="T83" s="5">
        <f t="shared" si="8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1497.3000000000002</v>
      </c>
      <c r="G84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>RIGHT(P84,LEN(P84)-SEARCH("/",P84))</f>
        <v>video games</v>
      </c>
      <c r="S84" s="5">
        <f t="shared" si="7"/>
        <v>43482.25</v>
      </c>
      <c r="T84" s="5">
        <f t="shared" si="8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37.590225563909776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>RIGHT(P85,LEN(P85)-SEARCH("/",P85))</f>
        <v>electric music</v>
      </c>
      <c r="S85" s="5">
        <f t="shared" si="7"/>
        <v>42579.208333333328</v>
      </c>
      <c r="T85" s="5">
        <f t="shared" si="8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132.36942675159236</v>
      </c>
      <c r="G86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>RIGHT(P86,LEN(P86)-SEARCH("/",P86))</f>
        <v>wearables</v>
      </c>
      <c r="S86" s="5">
        <f t="shared" si="7"/>
        <v>41118.208333333336</v>
      </c>
      <c r="T86" s="5">
        <f t="shared" si="8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131.22448979591837</v>
      </c>
      <c r="G87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>RIGHT(P87,LEN(P87)-SEARCH("/",P87))</f>
        <v>indie rock</v>
      </c>
      <c r="S87" s="5">
        <f t="shared" si="7"/>
        <v>40797.208333333336</v>
      </c>
      <c r="T87" s="5">
        <f t="shared" si="8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167.63513513513513</v>
      </c>
      <c r="G88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>RIGHT(P88,LEN(P88)-SEARCH("/",P88))</f>
        <v>plays</v>
      </c>
      <c r="S88" s="5">
        <f t="shared" si="7"/>
        <v>42128.208333333328</v>
      </c>
      <c r="T88" s="5">
        <f t="shared" si="8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61.984886649874063</v>
      </c>
      <c r="G89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>RIGHT(P89,LEN(P89)-SEARCH("/",P89))</f>
        <v>rock</v>
      </c>
      <c r="S89" s="5">
        <f t="shared" si="7"/>
        <v>40610.25</v>
      </c>
      <c r="T89" s="5">
        <f t="shared" si="8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260.75</v>
      </c>
      <c r="G90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>RIGHT(P90,LEN(P90)-SEARCH("/",P90))</f>
        <v>translations</v>
      </c>
      <c r="S90" s="5">
        <f t="shared" si="7"/>
        <v>42110.208333333328</v>
      </c>
      <c r="T90" s="5">
        <f t="shared" si="8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252.58823529411765</v>
      </c>
      <c r="G91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>RIGHT(P91,LEN(P91)-SEARCH("/",P91))</f>
        <v>plays</v>
      </c>
      <c r="S91" s="5">
        <f t="shared" si="7"/>
        <v>40283.208333333336</v>
      </c>
      <c r="T91" s="5">
        <f t="shared" si="8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78.615384615384613</v>
      </c>
      <c r="G92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>RIGHT(P92,LEN(P92)-SEARCH("/",P92))</f>
        <v>plays</v>
      </c>
      <c r="S92" s="5">
        <f t="shared" si="7"/>
        <v>42425.25</v>
      </c>
      <c r="T92" s="5">
        <f t="shared" si="8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48.404406999351913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>RIGHT(P93,LEN(P93)-SEARCH("/",P93))</f>
        <v>translations</v>
      </c>
      <c r="S93" s="5">
        <f t="shared" si="7"/>
        <v>42588.208333333328</v>
      </c>
      <c r="T93" s="5">
        <f t="shared" si="8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258.875</v>
      </c>
      <c r="G94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>RIGHT(P94,LEN(P94)-SEARCH("/",P94))</f>
        <v>video games</v>
      </c>
      <c r="S94" s="5">
        <f t="shared" si="7"/>
        <v>40352.208333333336</v>
      </c>
      <c r="T94" s="5">
        <f t="shared" si="8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60.548713235294116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>RIGHT(P95,LEN(P95)-SEARCH("/",P95))</f>
        <v>plays</v>
      </c>
      <c r="S95" s="5">
        <f t="shared" si="7"/>
        <v>41202.208333333336</v>
      </c>
      <c r="T95" s="5">
        <f t="shared" si="8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303.68965517241378</v>
      </c>
      <c r="G96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>RIGHT(P96,LEN(P96)-SEARCH("/",P96))</f>
        <v>web</v>
      </c>
      <c r="S96" s="5">
        <f t="shared" si="7"/>
        <v>43562.208333333328</v>
      </c>
      <c r="T96" s="5">
        <f t="shared" si="8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112.99999999999999</v>
      </c>
      <c r="G97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>RIGHT(P97,LEN(P97)-SEARCH("/",P97))</f>
        <v>documentary</v>
      </c>
      <c r="S97" s="5">
        <f t="shared" si="7"/>
        <v>43752.208333333328</v>
      </c>
      <c r="T97" s="5">
        <f t="shared" si="8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217.37876614060258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>RIGHT(P98,LEN(P98)-SEARCH("/",P98))</f>
        <v>plays</v>
      </c>
      <c r="S98" s="5">
        <f t="shared" si="7"/>
        <v>40612.25</v>
      </c>
      <c r="T98" s="5">
        <f t="shared" si="8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926.69230769230762</v>
      </c>
      <c r="G99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>RIGHT(P99,LEN(P99)-SEARCH("/",P99))</f>
        <v>food trucks</v>
      </c>
      <c r="S99" s="5">
        <f t="shared" si="7"/>
        <v>42180.208333333328</v>
      </c>
      <c r="T99" s="5">
        <f t="shared" si="8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33.692229038854805</v>
      </c>
      <c r="G100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>RIGHT(P100,LEN(P100)-SEARCH("/",P100))</f>
        <v>video games</v>
      </c>
      <c r="S100" s="5">
        <f t="shared" si="7"/>
        <v>42212.208333333328</v>
      </c>
      <c r="T100" s="5">
        <f t="shared" si="8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196.7236842105263</v>
      </c>
      <c r="G101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>RIGHT(P101,LEN(P101)-SEARCH("/",P101))</f>
        <v>plays</v>
      </c>
      <c r="S101" s="5">
        <f t="shared" si="7"/>
        <v>41968.25</v>
      </c>
      <c r="T101" s="5">
        <f t="shared" si="8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>RIGHT(P102,LEN(P102)-SEARCH("/",P102))</f>
        <v>plays</v>
      </c>
      <c r="S102" s="5">
        <f t="shared" si="7"/>
        <v>40835.208333333336</v>
      </c>
      <c r="T102" s="5">
        <f t="shared" si="8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1021.4444444444445</v>
      </c>
      <c r="G103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>RIGHT(P103,LEN(P103)-SEARCH("/",P103))</f>
        <v>electric music</v>
      </c>
      <c r="S103" s="5">
        <f t="shared" si="7"/>
        <v>42056.25</v>
      </c>
      <c r="T103" s="5">
        <f t="shared" si="8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281.67567567567568</v>
      </c>
      <c r="G104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>RIGHT(P104,LEN(P104)-SEARCH("/",P104))</f>
        <v>wearables</v>
      </c>
      <c r="S104" s="5">
        <f t="shared" si="7"/>
        <v>43234.208333333328</v>
      </c>
      <c r="T104" s="5">
        <f t="shared" si="8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24.610000000000003</v>
      </c>
      <c r="G10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>RIGHT(P105,LEN(P105)-SEARCH("/",P105))</f>
        <v>electric music</v>
      </c>
      <c r="S105" s="5">
        <f t="shared" si="7"/>
        <v>40475.208333333336</v>
      </c>
      <c r="T105" s="5">
        <f t="shared" si="8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143.14010067114094</v>
      </c>
      <c r="G106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>RIGHT(P106,LEN(P106)-SEARCH("/",P106))</f>
        <v>indie rock</v>
      </c>
      <c r="S106" s="5">
        <f t="shared" si="7"/>
        <v>42878.208333333328</v>
      </c>
      <c r="T106" s="5">
        <f t="shared" si="8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144.54411764705884</v>
      </c>
      <c r="G107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>RIGHT(P107,LEN(P107)-SEARCH("/",P107))</f>
        <v>web</v>
      </c>
      <c r="S107" s="5">
        <f t="shared" si="7"/>
        <v>41366.208333333336</v>
      </c>
      <c r="T107" s="5">
        <f t="shared" si="8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359.12820512820514</v>
      </c>
      <c r="G108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>RIGHT(P108,LEN(P108)-SEARCH("/",P108))</f>
        <v>plays</v>
      </c>
      <c r="S108" s="5">
        <f t="shared" si="7"/>
        <v>43716.208333333328</v>
      </c>
      <c r="T108" s="5">
        <f t="shared" si="8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186.48571428571427</v>
      </c>
      <c r="G109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>RIGHT(P109,LEN(P109)-SEARCH("/",P109))</f>
        <v>plays</v>
      </c>
      <c r="S109" s="5">
        <f t="shared" si="7"/>
        <v>43213.208333333328</v>
      </c>
      <c r="T109" s="5">
        <f t="shared" si="8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595.26666666666665</v>
      </c>
      <c r="G110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>RIGHT(P110,LEN(P110)-SEARCH("/",P110))</f>
        <v>documentary</v>
      </c>
      <c r="S110" s="5">
        <f t="shared" si="7"/>
        <v>41005.208333333336</v>
      </c>
      <c r="T110" s="5">
        <f t="shared" si="8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59.21153846153846</v>
      </c>
      <c r="G111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>RIGHT(P111,LEN(P111)-SEARCH("/",P111))</f>
        <v>television</v>
      </c>
      <c r="S111" s="5">
        <f t="shared" si="7"/>
        <v>41651.25</v>
      </c>
      <c r="T111" s="5">
        <f t="shared" si="8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14.962780898876405</v>
      </c>
      <c r="G112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>RIGHT(P112,LEN(P112)-SEARCH("/",P112))</f>
        <v>food trucks</v>
      </c>
      <c r="S112" s="5">
        <f t="shared" si="7"/>
        <v>43354.208333333328</v>
      </c>
      <c r="T112" s="5">
        <f t="shared" si="8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119.95602605863192</v>
      </c>
      <c r="G113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>RIGHT(P113,LEN(P113)-SEARCH("/",P113))</f>
        <v>radio &amp; podcasts</v>
      </c>
      <c r="S113" s="5">
        <f t="shared" si="7"/>
        <v>41174.208333333336</v>
      </c>
      <c r="T113" s="5">
        <f t="shared" si="8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268.82978723404256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>RIGHT(P114,LEN(P114)-SEARCH("/",P114))</f>
        <v>web</v>
      </c>
      <c r="S114" s="5">
        <f t="shared" si="7"/>
        <v>41875.208333333336</v>
      </c>
      <c r="T114" s="5">
        <f t="shared" si="8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376.87878787878788</v>
      </c>
      <c r="G11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>RIGHT(P115,LEN(P115)-SEARCH("/",P115))</f>
        <v>food trucks</v>
      </c>
      <c r="S115" s="5">
        <f t="shared" si="7"/>
        <v>42990.208333333328</v>
      </c>
      <c r="T115" s="5">
        <f t="shared" si="8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727.15789473684208</v>
      </c>
      <c r="G116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>RIGHT(P116,LEN(P116)-SEARCH("/",P116))</f>
        <v>wearables</v>
      </c>
      <c r="S116" s="5">
        <f t="shared" si="7"/>
        <v>43564.208333333328</v>
      </c>
      <c r="T116" s="5">
        <f t="shared" si="8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87.211757648470297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>RIGHT(P117,LEN(P117)-SEARCH("/",P117))</f>
        <v>fiction</v>
      </c>
      <c r="S117" s="5">
        <f t="shared" si="7"/>
        <v>43056.25</v>
      </c>
      <c r="T117" s="5">
        <f t="shared" si="8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88</v>
      </c>
      <c r="G118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>RIGHT(P118,LEN(P118)-SEARCH("/",P118))</f>
        <v>plays</v>
      </c>
      <c r="S118" s="5">
        <f t="shared" si="7"/>
        <v>42265.208333333328</v>
      </c>
      <c r="T118" s="5">
        <f t="shared" si="8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173.9387755102041</v>
      </c>
      <c r="G119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>RIGHT(P119,LEN(P119)-SEARCH("/",P119))</f>
        <v>television</v>
      </c>
      <c r="S119" s="5">
        <f t="shared" si="7"/>
        <v>40808.208333333336</v>
      </c>
      <c r="T119" s="5">
        <f t="shared" si="8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117.61111111111111</v>
      </c>
      <c r="G120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>RIGHT(P120,LEN(P120)-SEARCH("/",P120))</f>
        <v>photography books</v>
      </c>
      <c r="S120" s="5">
        <f t="shared" si="7"/>
        <v>41665.25</v>
      </c>
      <c r="T120" s="5">
        <f t="shared" si="8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214.96</v>
      </c>
      <c r="G121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>RIGHT(P121,LEN(P121)-SEARCH("/",P121))</f>
        <v>documentary</v>
      </c>
      <c r="S121" s="5">
        <f t="shared" si="7"/>
        <v>41806.208333333336</v>
      </c>
      <c r="T121" s="5">
        <f t="shared" si="8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149.49667110519306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>RIGHT(P122,LEN(P122)-SEARCH("/",P122))</f>
        <v>mobile games</v>
      </c>
      <c r="S122" s="5">
        <f t="shared" si="7"/>
        <v>42111.208333333328</v>
      </c>
      <c r="T122" s="5">
        <f t="shared" si="8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219.33995584988963</v>
      </c>
      <c r="G123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>RIGHT(P123,LEN(P123)-SEARCH("/",P123))</f>
        <v>video games</v>
      </c>
      <c r="S123" s="5">
        <f t="shared" si="7"/>
        <v>41917.208333333336</v>
      </c>
      <c r="T123" s="5">
        <f t="shared" si="8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64.367690058479525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>RIGHT(P124,LEN(P124)-SEARCH("/",P124))</f>
        <v>fiction</v>
      </c>
      <c r="S124" s="5">
        <f t="shared" si="7"/>
        <v>41970.25</v>
      </c>
      <c r="T124" s="5">
        <f t="shared" si="8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18.622397298818232</v>
      </c>
      <c r="G12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>RIGHT(P125,LEN(P125)-SEARCH("/",P125))</f>
        <v>plays</v>
      </c>
      <c r="S125" s="5">
        <f t="shared" si="7"/>
        <v>42332.25</v>
      </c>
      <c r="T125" s="5">
        <f t="shared" si="8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367.76923076923077</v>
      </c>
      <c r="G126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>RIGHT(P126,LEN(P126)-SEARCH("/",P126))</f>
        <v>photography books</v>
      </c>
      <c r="S126" s="5">
        <f t="shared" si="7"/>
        <v>43598.208333333328</v>
      </c>
      <c r="T126" s="5">
        <f t="shared" si="8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159.90566037735849</v>
      </c>
      <c r="G127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>RIGHT(P127,LEN(P127)-SEARCH("/",P127))</f>
        <v>plays</v>
      </c>
      <c r="S127" s="5">
        <f t="shared" si="7"/>
        <v>43362.208333333328</v>
      </c>
      <c r="T127" s="5">
        <f t="shared" si="8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38.633185349611544</v>
      </c>
      <c r="G128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>RIGHT(P128,LEN(P128)-SEARCH("/",P128))</f>
        <v>plays</v>
      </c>
      <c r="S128" s="5">
        <f t="shared" si="7"/>
        <v>42596.208333333328</v>
      </c>
      <c r="T128" s="5">
        <f t="shared" si="8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51.42151162790698</v>
      </c>
      <c r="G129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>RIGHT(P129,LEN(P129)-SEARCH("/",P129))</f>
        <v>plays</v>
      </c>
      <c r="S129" s="5">
        <f t="shared" si="7"/>
        <v>40310.208333333336</v>
      </c>
      <c r="T129" s="5">
        <f t="shared" si="8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60.334277620396605</v>
      </c>
      <c r="G130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>RIGHT(P130,LEN(P130)-SEARCH("/",P130))</f>
        <v>rock</v>
      </c>
      <c r="S130" s="5">
        <f t="shared" si="7"/>
        <v>40417.208333333336</v>
      </c>
      <c r="T130" s="5">
        <f t="shared" si="8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E131/D131*100</f>
        <v>3.202693602693603</v>
      </c>
      <c r="G131" t="s">
        <v>74</v>
      </c>
      <c r="H131">
        <v>55</v>
      </c>
      <c r="I131">
        <f t="shared" si="9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1">LEFT(P131, SEARCH("/", P131)-1)</f>
        <v>food</v>
      </c>
      <c r="R131" t="str">
        <f>RIGHT(P131,LEN(P131)-SEARCH("/",P131))</f>
        <v>food trucks</v>
      </c>
      <c r="S131" s="5">
        <f t="shared" ref="S131:S194" si="12">(((L131/60)/60/24)+DATE(1970,1,1))</f>
        <v>42038.25</v>
      </c>
      <c r="T131" s="5">
        <f t="shared" ref="T131:T194" si="13">(((M131/60)/60/24)+DATE(1970,1,1))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155.46875</v>
      </c>
      <c r="G132" t="s">
        <v>20</v>
      </c>
      <c r="H132">
        <v>533</v>
      </c>
      <c r="I132">
        <f t="shared" ref="I132:I195" si="14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1"/>
        <v>film &amp; video</v>
      </c>
      <c r="R132" t="str">
        <f>RIGHT(P132,LEN(P132)-SEARCH("/",P132))</f>
        <v>drama</v>
      </c>
      <c r="S132" s="5">
        <f t="shared" si="12"/>
        <v>40842.208333333336</v>
      </c>
      <c r="T132" s="5">
        <f t="shared" si="13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100.85974499089254</v>
      </c>
      <c r="G133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1"/>
        <v>technology</v>
      </c>
      <c r="R133" t="str">
        <f>RIGHT(P133,LEN(P133)-SEARCH("/",P133))</f>
        <v>web</v>
      </c>
      <c r="S133" s="5">
        <f t="shared" si="12"/>
        <v>41607.25</v>
      </c>
      <c r="T133" s="5">
        <f t="shared" si="13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116.18181818181819</v>
      </c>
      <c r="G134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1"/>
        <v>theater</v>
      </c>
      <c r="R134" t="str">
        <f>RIGHT(P134,LEN(P134)-SEARCH("/",P134))</f>
        <v>plays</v>
      </c>
      <c r="S134" s="5">
        <f t="shared" si="12"/>
        <v>43112.25</v>
      </c>
      <c r="T134" s="5">
        <f t="shared" si="13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310.77777777777777</v>
      </c>
      <c r="G13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1"/>
        <v>music</v>
      </c>
      <c r="R135" t="str">
        <f>RIGHT(P135,LEN(P135)-SEARCH("/",P135))</f>
        <v>world music</v>
      </c>
      <c r="S135" s="5">
        <f t="shared" si="12"/>
        <v>40767.208333333336</v>
      </c>
      <c r="T135" s="5">
        <f t="shared" si="13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89.73668341708543</v>
      </c>
      <c r="G136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1"/>
        <v>film &amp; video</v>
      </c>
      <c r="R136" t="str">
        <f>RIGHT(P136,LEN(P136)-SEARCH("/",P136))</f>
        <v>documentary</v>
      </c>
      <c r="S136" s="5">
        <f t="shared" si="12"/>
        <v>40713.208333333336</v>
      </c>
      <c r="T136" s="5">
        <f t="shared" si="13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71.27272727272728</v>
      </c>
      <c r="G137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1"/>
        <v>theater</v>
      </c>
      <c r="R137" t="str">
        <f>RIGHT(P137,LEN(P137)-SEARCH("/",P137))</f>
        <v>plays</v>
      </c>
      <c r="S137" s="5">
        <f t="shared" si="12"/>
        <v>41340.25</v>
      </c>
      <c r="T137" s="5">
        <f t="shared" si="13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3.2862318840579712</v>
      </c>
      <c r="G138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1"/>
        <v>film &amp; video</v>
      </c>
      <c r="R138" t="str">
        <f>RIGHT(P138,LEN(P138)-SEARCH("/",P138))</f>
        <v>drama</v>
      </c>
      <c r="S138" s="5">
        <f t="shared" si="12"/>
        <v>41797.208333333336</v>
      </c>
      <c r="T138" s="5">
        <f t="shared" si="13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261.77777777777777</v>
      </c>
      <c r="G139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1"/>
        <v>publishing</v>
      </c>
      <c r="R139" t="str">
        <f>RIGHT(P139,LEN(P139)-SEARCH("/",P139))</f>
        <v>nonfiction</v>
      </c>
      <c r="S139" s="5">
        <f t="shared" si="12"/>
        <v>40457.208333333336</v>
      </c>
      <c r="T139" s="5">
        <f t="shared" si="13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96</v>
      </c>
      <c r="G140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1"/>
        <v>games</v>
      </c>
      <c r="R140" t="str">
        <f>RIGHT(P140,LEN(P140)-SEARCH("/",P140))</f>
        <v>mobile games</v>
      </c>
      <c r="S140" s="5">
        <f t="shared" si="12"/>
        <v>41180.208333333336</v>
      </c>
      <c r="T140" s="5">
        <f t="shared" si="13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20.896851248642779</v>
      </c>
      <c r="G141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1"/>
        <v>technology</v>
      </c>
      <c r="R141" t="str">
        <f>RIGHT(P141,LEN(P141)-SEARCH("/",P141))</f>
        <v>wearables</v>
      </c>
      <c r="S141" s="5">
        <f t="shared" si="12"/>
        <v>42115.208333333328</v>
      </c>
      <c r="T141" s="5">
        <f t="shared" si="13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223.16363636363636</v>
      </c>
      <c r="G142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1"/>
        <v>film &amp; video</v>
      </c>
      <c r="R142" t="str">
        <f>RIGHT(P142,LEN(P142)-SEARCH("/",P142))</f>
        <v>documentary</v>
      </c>
      <c r="S142" s="5">
        <f t="shared" si="12"/>
        <v>43156.25</v>
      </c>
      <c r="T142" s="5">
        <f t="shared" si="13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101.59097978227061</v>
      </c>
      <c r="G143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1"/>
        <v>technology</v>
      </c>
      <c r="R143" t="str">
        <f>RIGHT(P143,LEN(P143)-SEARCH("/",P143))</f>
        <v>web</v>
      </c>
      <c r="S143" s="5">
        <f t="shared" si="12"/>
        <v>42167.208333333328</v>
      </c>
      <c r="T143" s="5">
        <f t="shared" si="13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230.03999999999996</v>
      </c>
      <c r="G144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1"/>
        <v>technology</v>
      </c>
      <c r="R144" t="str">
        <f>RIGHT(P144,LEN(P144)-SEARCH("/",P144))</f>
        <v>web</v>
      </c>
      <c r="S144" s="5">
        <f t="shared" si="12"/>
        <v>41005.208333333336</v>
      </c>
      <c r="T144" s="5">
        <f t="shared" si="13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135.59259259259261</v>
      </c>
      <c r="G14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1"/>
        <v>music</v>
      </c>
      <c r="R145" t="str">
        <f>RIGHT(P145,LEN(P145)-SEARCH("/",P145))</f>
        <v>indie rock</v>
      </c>
      <c r="S145" s="5">
        <f t="shared" si="12"/>
        <v>40357.208333333336</v>
      </c>
      <c r="T145" s="5">
        <f t="shared" si="13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129.1</v>
      </c>
      <c r="G146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1"/>
        <v>theater</v>
      </c>
      <c r="R146" t="str">
        <f>RIGHT(P146,LEN(P146)-SEARCH("/",P146))</f>
        <v>plays</v>
      </c>
      <c r="S146" s="5">
        <f t="shared" si="12"/>
        <v>43633.208333333328</v>
      </c>
      <c r="T146" s="5">
        <f t="shared" si="13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236.512</v>
      </c>
      <c r="G147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1"/>
        <v>technology</v>
      </c>
      <c r="R147" t="str">
        <f>RIGHT(P147,LEN(P147)-SEARCH("/",P147))</f>
        <v>wearables</v>
      </c>
      <c r="S147" s="5">
        <f t="shared" si="12"/>
        <v>41889.208333333336</v>
      </c>
      <c r="T147" s="5">
        <f t="shared" si="13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17.25</v>
      </c>
      <c r="G148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1"/>
        <v>theater</v>
      </c>
      <c r="R148" t="str">
        <f>RIGHT(P148,LEN(P148)-SEARCH("/",P148))</f>
        <v>plays</v>
      </c>
      <c r="S148" s="5">
        <f t="shared" si="12"/>
        <v>40855.25</v>
      </c>
      <c r="T148" s="5">
        <f t="shared" si="13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112.49397590361446</v>
      </c>
      <c r="G149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1"/>
        <v>theater</v>
      </c>
      <c r="R149" t="str">
        <f>RIGHT(P149,LEN(P149)-SEARCH("/",P149))</f>
        <v>plays</v>
      </c>
      <c r="S149" s="5">
        <f t="shared" si="12"/>
        <v>42534.208333333328</v>
      </c>
      <c r="T149" s="5">
        <f t="shared" si="13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121.02150537634408</v>
      </c>
      <c r="G150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1"/>
        <v>technology</v>
      </c>
      <c r="R150" t="str">
        <f>RIGHT(P150,LEN(P150)-SEARCH("/",P150))</f>
        <v>wearables</v>
      </c>
      <c r="S150" s="5">
        <f t="shared" si="12"/>
        <v>42941.208333333328</v>
      </c>
      <c r="T150" s="5">
        <f t="shared" si="13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219.87096774193549</v>
      </c>
      <c r="G151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1"/>
        <v>music</v>
      </c>
      <c r="R151" t="str">
        <f>RIGHT(P151,LEN(P151)-SEARCH("/",P151))</f>
        <v>indie rock</v>
      </c>
      <c r="S151" s="5">
        <f t="shared" si="12"/>
        <v>41275.25</v>
      </c>
      <c r="T151" s="5">
        <f t="shared" si="13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1</v>
      </c>
      <c r="G152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1"/>
        <v>music</v>
      </c>
      <c r="R152" t="str">
        <f>RIGHT(P152,LEN(P152)-SEARCH("/",P152))</f>
        <v>rock</v>
      </c>
      <c r="S152" s="5">
        <f t="shared" si="12"/>
        <v>43450.25</v>
      </c>
      <c r="T152" s="5">
        <f t="shared" si="13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64.166909620991248</v>
      </c>
      <c r="G153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1"/>
        <v>music</v>
      </c>
      <c r="R153" t="str">
        <f>RIGHT(P153,LEN(P153)-SEARCH("/",P153))</f>
        <v>electric music</v>
      </c>
      <c r="S153" s="5">
        <f t="shared" si="12"/>
        <v>41799.208333333336</v>
      </c>
      <c r="T153" s="5">
        <f t="shared" si="13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423.06746987951806</v>
      </c>
      <c r="G154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1"/>
        <v>music</v>
      </c>
      <c r="R154" t="str">
        <f>RIGHT(P154,LEN(P154)-SEARCH("/",P154))</f>
        <v>indie rock</v>
      </c>
      <c r="S154" s="5">
        <f t="shared" si="12"/>
        <v>42783.25</v>
      </c>
      <c r="T154" s="5">
        <f t="shared" si="13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92.984160506863773</v>
      </c>
      <c r="G15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1"/>
        <v>theater</v>
      </c>
      <c r="R155" t="str">
        <f>RIGHT(P155,LEN(P155)-SEARCH("/",P155))</f>
        <v>plays</v>
      </c>
      <c r="S155" s="5">
        <f t="shared" si="12"/>
        <v>41201.208333333336</v>
      </c>
      <c r="T155" s="5">
        <f t="shared" si="13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58.756567425569173</v>
      </c>
      <c r="G156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1"/>
        <v>music</v>
      </c>
      <c r="R156" t="str">
        <f>RIGHT(P156,LEN(P156)-SEARCH("/",P156))</f>
        <v>indie rock</v>
      </c>
      <c r="S156" s="5">
        <f t="shared" si="12"/>
        <v>42502.208333333328</v>
      </c>
      <c r="T156" s="5">
        <f t="shared" si="13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65.022222222222226</v>
      </c>
      <c r="G157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1"/>
        <v>theater</v>
      </c>
      <c r="R157" t="str">
        <f>RIGHT(P157,LEN(P157)-SEARCH("/",P157))</f>
        <v>plays</v>
      </c>
      <c r="S157" s="5">
        <f t="shared" si="12"/>
        <v>40262.208333333336</v>
      </c>
      <c r="T157" s="5">
        <f t="shared" si="13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73.939560439560438</v>
      </c>
      <c r="G158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1"/>
        <v>music</v>
      </c>
      <c r="R158" t="str">
        <f>RIGHT(P158,LEN(P158)-SEARCH("/",P158))</f>
        <v>rock</v>
      </c>
      <c r="S158" s="5">
        <f t="shared" si="12"/>
        <v>43743.208333333328</v>
      </c>
      <c r="T158" s="5">
        <f t="shared" si="13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52.666666666666664</v>
      </c>
      <c r="G159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1"/>
        <v>photography</v>
      </c>
      <c r="R159" t="str">
        <f>RIGHT(P159,LEN(P159)-SEARCH("/",P159))</f>
        <v>photography books</v>
      </c>
      <c r="S159" s="5">
        <f t="shared" si="12"/>
        <v>41638.25</v>
      </c>
      <c r="T159" s="5">
        <f t="shared" si="13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220.95238095238096</v>
      </c>
      <c r="G160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1"/>
        <v>music</v>
      </c>
      <c r="R160" t="str">
        <f>RIGHT(P160,LEN(P160)-SEARCH("/",P160))</f>
        <v>rock</v>
      </c>
      <c r="S160" s="5">
        <f t="shared" si="12"/>
        <v>42346.25</v>
      </c>
      <c r="T160" s="5">
        <f t="shared" si="13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100.01150627615063</v>
      </c>
      <c r="G161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1"/>
        <v>theater</v>
      </c>
      <c r="R161" t="str">
        <f>RIGHT(P161,LEN(P161)-SEARCH("/",P161))</f>
        <v>plays</v>
      </c>
      <c r="S161" s="5">
        <f t="shared" si="12"/>
        <v>43551.208333333328</v>
      </c>
      <c r="T161" s="5">
        <f t="shared" si="13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162.3125</v>
      </c>
      <c r="G162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1"/>
        <v>technology</v>
      </c>
      <c r="R162" t="str">
        <f>RIGHT(P162,LEN(P162)-SEARCH("/",P162))</f>
        <v>wearables</v>
      </c>
      <c r="S162" s="5">
        <f t="shared" si="12"/>
        <v>43582.208333333328</v>
      </c>
      <c r="T162" s="5">
        <f t="shared" si="13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78.181818181818187</v>
      </c>
      <c r="G163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1"/>
        <v>technology</v>
      </c>
      <c r="R163" t="str">
        <f>RIGHT(P163,LEN(P163)-SEARCH("/",P163))</f>
        <v>web</v>
      </c>
      <c r="S163" s="5">
        <f t="shared" si="12"/>
        <v>42270.208333333328</v>
      </c>
      <c r="T163" s="5">
        <f t="shared" si="13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149.73770491803279</v>
      </c>
      <c r="G164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1"/>
        <v>music</v>
      </c>
      <c r="R164" t="str">
        <f>RIGHT(P164,LEN(P164)-SEARCH("/",P164))</f>
        <v>rock</v>
      </c>
      <c r="S164" s="5">
        <f t="shared" si="12"/>
        <v>43442.25</v>
      </c>
      <c r="T164" s="5">
        <f t="shared" si="13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253.25714285714284</v>
      </c>
      <c r="G16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1"/>
        <v>photography</v>
      </c>
      <c r="R165" t="str">
        <f>RIGHT(P165,LEN(P165)-SEARCH("/",P165))</f>
        <v>photography books</v>
      </c>
      <c r="S165" s="5">
        <f t="shared" si="12"/>
        <v>43028.208333333328</v>
      </c>
      <c r="T165" s="5">
        <f t="shared" si="13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100.16943521594683</v>
      </c>
      <c r="G166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1"/>
        <v>theater</v>
      </c>
      <c r="R166" t="str">
        <f>RIGHT(P166,LEN(P166)-SEARCH("/",P166))</f>
        <v>plays</v>
      </c>
      <c r="S166" s="5">
        <f t="shared" si="12"/>
        <v>43016.208333333328</v>
      </c>
      <c r="T166" s="5">
        <f t="shared" si="13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121.99004424778761</v>
      </c>
      <c r="G167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1"/>
        <v>technology</v>
      </c>
      <c r="R167" t="str">
        <f>RIGHT(P167,LEN(P167)-SEARCH("/",P167))</f>
        <v>web</v>
      </c>
      <c r="S167" s="5">
        <f t="shared" si="12"/>
        <v>42948.208333333328</v>
      </c>
      <c r="T167" s="5">
        <f t="shared" si="13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137.13265306122449</v>
      </c>
      <c r="G168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1"/>
        <v>photography</v>
      </c>
      <c r="R168" t="str">
        <f>RIGHT(P168,LEN(P168)-SEARCH("/",P168))</f>
        <v>photography books</v>
      </c>
      <c r="S168" s="5">
        <f t="shared" si="12"/>
        <v>40534.25</v>
      </c>
      <c r="T168" s="5">
        <f t="shared" si="13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415.53846153846149</v>
      </c>
      <c r="G169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1"/>
        <v>theater</v>
      </c>
      <c r="R169" t="str">
        <f>RIGHT(P169,LEN(P169)-SEARCH("/",P169))</f>
        <v>plays</v>
      </c>
      <c r="S169" s="5">
        <f t="shared" si="12"/>
        <v>41435.208333333336</v>
      </c>
      <c r="T169" s="5">
        <f t="shared" si="13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31.30913348946136</v>
      </c>
      <c r="G170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1"/>
        <v>music</v>
      </c>
      <c r="R170" t="str">
        <f>RIGHT(P170,LEN(P170)-SEARCH("/",P170))</f>
        <v>indie rock</v>
      </c>
      <c r="S170" s="5">
        <f t="shared" si="12"/>
        <v>43518.25</v>
      </c>
      <c r="T170" s="5">
        <f t="shared" si="13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424.08154506437768</v>
      </c>
      <c r="G171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1"/>
        <v>film &amp; video</v>
      </c>
      <c r="R171" t="str">
        <f>RIGHT(P171,LEN(P171)-SEARCH("/",P171))</f>
        <v>shorts</v>
      </c>
      <c r="S171" s="5">
        <f t="shared" si="12"/>
        <v>41077.208333333336</v>
      </c>
      <c r="T171" s="5">
        <f t="shared" si="13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2.93886230728336</v>
      </c>
      <c r="G172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1"/>
        <v>music</v>
      </c>
      <c r="R172" t="str">
        <f>RIGHT(P172,LEN(P172)-SEARCH("/",P172))</f>
        <v>indie rock</v>
      </c>
      <c r="S172" s="5">
        <f t="shared" si="12"/>
        <v>42950.208333333328</v>
      </c>
      <c r="T172" s="5">
        <f t="shared" si="13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10.63265306122449</v>
      </c>
      <c r="G173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1"/>
        <v>publishing</v>
      </c>
      <c r="R173" t="str">
        <f>RIGHT(P173,LEN(P173)-SEARCH("/",P173))</f>
        <v>translations</v>
      </c>
      <c r="S173" s="5">
        <f t="shared" si="12"/>
        <v>41718.208333333336</v>
      </c>
      <c r="T173" s="5">
        <f t="shared" si="13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82.875</v>
      </c>
      <c r="G174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1"/>
        <v>film &amp; video</v>
      </c>
      <c r="R174" t="str">
        <f>RIGHT(P174,LEN(P174)-SEARCH("/",P174))</f>
        <v>documentary</v>
      </c>
      <c r="S174" s="5">
        <f t="shared" si="12"/>
        <v>41839.208333333336</v>
      </c>
      <c r="T174" s="5">
        <f t="shared" si="13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163.01447776628748</v>
      </c>
      <c r="G17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1"/>
        <v>theater</v>
      </c>
      <c r="R175" t="str">
        <f>RIGHT(P175,LEN(P175)-SEARCH("/",P175))</f>
        <v>plays</v>
      </c>
      <c r="S175" s="5">
        <f t="shared" si="12"/>
        <v>41412.208333333336</v>
      </c>
      <c r="T175" s="5">
        <f t="shared" si="13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894.66666666666674</v>
      </c>
      <c r="G176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1"/>
        <v>technology</v>
      </c>
      <c r="R176" t="str">
        <f>RIGHT(P176,LEN(P176)-SEARCH("/",P176))</f>
        <v>wearables</v>
      </c>
      <c r="S176" s="5">
        <f t="shared" si="12"/>
        <v>42282.208333333328</v>
      </c>
      <c r="T176" s="5">
        <f t="shared" si="13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26.191501103752756</v>
      </c>
      <c r="G177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1"/>
        <v>theater</v>
      </c>
      <c r="R177" t="str">
        <f>RIGHT(P177,LEN(P177)-SEARCH("/",P177))</f>
        <v>plays</v>
      </c>
      <c r="S177" s="5">
        <f t="shared" si="12"/>
        <v>42613.208333333328</v>
      </c>
      <c r="T177" s="5">
        <f t="shared" si="13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74.834782608695647</v>
      </c>
      <c r="G178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1"/>
        <v>theater</v>
      </c>
      <c r="R178" t="str">
        <f>RIGHT(P178,LEN(P178)-SEARCH("/",P178))</f>
        <v>plays</v>
      </c>
      <c r="S178" s="5">
        <f t="shared" si="12"/>
        <v>42616.208333333328</v>
      </c>
      <c r="T178" s="5">
        <f t="shared" si="13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416.47680412371136</v>
      </c>
      <c r="G179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1"/>
        <v>theater</v>
      </c>
      <c r="R179" t="str">
        <f>RIGHT(P179,LEN(P179)-SEARCH("/",P179))</f>
        <v>plays</v>
      </c>
      <c r="S179" s="5">
        <f t="shared" si="12"/>
        <v>40497.25</v>
      </c>
      <c r="T179" s="5">
        <f t="shared" si="13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96.208333333333329</v>
      </c>
      <c r="G180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1"/>
        <v>food</v>
      </c>
      <c r="R180" t="str">
        <f>RIGHT(P180,LEN(P180)-SEARCH("/",P180))</f>
        <v>food trucks</v>
      </c>
      <c r="S180" s="5">
        <f t="shared" si="12"/>
        <v>42999.208333333328</v>
      </c>
      <c r="T180" s="5">
        <f t="shared" si="13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357.71910112359546</v>
      </c>
      <c r="G181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1"/>
        <v>theater</v>
      </c>
      <c r="R181" t="str">
        <f>RIGHT(P181,LEN(P181)-SEARCH("/",P181))</f>
        <v>plays</v>
      </c>
      <c r="S181" s="5">
        <f t="shared" si="12"/>
        <v>41350.208333333336</v>
      </c>
      <c r="T181" s="5">
        <f t="shared" si="13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308.45714285714286</v>
      </c>
      <c r="G182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1"/>
        <v>technology</v>
      </c>
      <c r="R182" t="str">
        <f>RIGHT(P182,LEN(P182)-SEARCH("/",P182))</f>
        <v>wearables</v>
      </c>
      <c r="S182" s="5">
        <f t="shared" si="12"/>
        <v>40259.208333333336</v>
      </c>
      <c r="T182" s="5">
        <f t="shared" si="13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61.802325581395344</v>
      </c>
      <c r="G183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1"/>
        <v>technology</v>
      </c>
      <c r="R183" t="str">
        <f>RIGHT(P183,LEN(P183)-SEARCH("/",P183))</f>
        <v>web</v>
      </c>
      <c r="S183" s="5">
        <f t="shared" si="12"/>
        <v>43012.208333333328</v>
      </c>
      <c r="T183" s="5">
        <f t="shared" si="13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722.32472324723244</v>
      </c>
      <c r="G184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1"/>
        <v>theater</v>
      </c>
      <c r="R184" t="str">
        <f>RIGHT(P184,LEN(P184)-SEARCH("/",P184))</f>
        <v>plays</v>
      </c>
      <c r="S184" s="5">
        <f t="shared" si="12"/>
        <v>43631.208333333328</v>
      </c>
      <c r="T184" s="5">
        <f t="shared" si="13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69.117647058823522</v>
      </c>
      <c r="G18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1"/>
        <v>music</v>
      </c>
      <c r="R185" t="str">
        <f>RIGHT(P185,LEN(P185)-SEARCH("/",P185))</f>
        <v>rock</v>
      </c>
      <c r="S185" s="5">
        <f t="shared" si="12"/>
        <v>40430.208333333336</v>
      </c>
      <c r="T185" s="5">
        <f t="shared" si="13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293.05555555555554</v>
      </c>
      <c r="G186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1"/>
        <v>theater</v>
      </c>
      <c r="R186" t="str">
        <f>RIGHT(P186,LEN(P186)-SEARCH("/",P186))</f>
        <v>plays</v>
      </c>
      <c r="S186" s="5">
        <f t="shared" si="12"/>
        <v>43588.208333333328</v>
      </c>
      <c r="T186" s="5">
        <f t="shared" si="13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71.8</v>
      </c>
      <c r="G187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1"/>
        <v>film &amp; video</v>
      </c>
      <c r="R187" t="str">
        <f>RIGHT(P187,LEN(P187)-SEARCH("/",P187))</f>
        <v>television</v>
      </c>
      <c r="S187" s="5">
        <f t="shared" si="12"/>
        <v>43233.208333333328</v>
      </c>
      <c r="T187" s="5">
        <f t="shared" si="13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31.934684684684683</v>
      </c>
      <c r="G188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1"/>
        <v>theater</v>
      </c>
      <c r="R188" t="str">
        <f>RIGHT(P188,LEN(P188)-SEARCH("/",P188))</f>
        <v>plays</v>
      </c>
      <c r="S188" s="5">
        <f t="shared" si="12"/>
        <v>41782.208333333336</v>
      </c>
      <c r="T188" s="5">
        <f t="shared" si="13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229.87375415282392</v>
      </c>
      <c r="G189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1"/>
        <v>film &amp; video</v>
      </c>
      <c r="R189" t="str">
        <f>RIGHT(P189,LEN(P189)-SEARCH("/",P189))</f>
        <v>shorts</v>
      </c>
      <c r="S189" s="5">
        <f t="shared" si="12"/>
        <v>41328.25</v>
      </c>
      <c r="T189" s="5">
        <f t="shared" si="13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32.012195121951223</v>
      </c>
      <c r="G190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1"/>
        <v>theater</v>
      </c>
      <c r="R190" t="str">
        <f>RIGHT(P190,LEN(P190)-SEARCH("/",P190))</f>
        <v>plays</v>
      </c>
      <c r="S190" s="5">
        <f t="shared" si="12"/>
        <v>41975.25</v>
      </c>
      <c r="T190" s="5">
        <f t="shared" si="13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23.525352848928385</v>
      </c>
      <c r="G191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1"/>
        <v>theater</v>
      </c>
      <c r="R191" t="str">
        <f>RIGHT(P191,LEN(P191)-SEARCH("/",P191))</f>
        <v>plays</v>
      </c>
      <c r="S191" s="5">
        <f t="shared" si="12"/>
        <v>42433.25</v>
      </c>
      <c r="T191" s="5">
        <f t="shared" si="13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68.594594594594597</v>
      </c>
      <c r="G192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1"/>
        <v>theater</v>
      </c>
      <c r="R192" t="str">
        <f>RIGHT(P192,LEN(P192)-SEARCH("/",P192))</f>
        <v>plays</v>
      </c>
      <c r="S192" s="5">
        <f t="shared" si="12"/>
        <v>41429.208333333336</v>
      </c>
      <c r="T192" s="5">
        <f t="shared" si="13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37.952380952380956</v>
      </c>
      <c r="G193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1"/>
        <v>theater</v>
      </c>
      <c r="R193" t="str">
        <f>RIGHT(P193,LEN(P193)-SEARCH("/",P193))</f>
        <v>plays</v>
      </c>
      <c r="S193" s="5">
        <f t="shared" si="12"/>
        <v>43536.208333333328</v>
      </c>
      <c r="T193" s="5">
        <f t="shared" si="13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19.992957746478872</v>
      </c>
      <c r="G194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1"/>
        <v>music</v>
      </c>
      <c r="R194" t="str">
        <f>RIGHT(P194,LEN(P194)-SEARCH("/",P194))</f>
        <v>rock</v>
      </c>
      <c r="S194" s="5">
        <f t="shared" si="12"/>
        <v>41817.208333333336</v>
      </c>
      <c r="T194" s="5">
        <f t="shared" si="13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E195/D195*100</f>
        <v>45.636363636363633</v>
      </c>
      <c r="G195" t="s">
        <v>14</v>
      </c>
      <c r="H195">
        <v>65</v>
      </c>
      <c r="I195">
        <f t="shared" si="14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6">LEFT(P195, SEARCH("/", P195)-1)</f>
        <v>music</v>
      </c>
      <c r="R195" t="str">
        <f>RIGHT(P195,LEN(P195)-SEARCH("/",P195))</f>
        <v>indie rock</v>
      </c>
      <c r="S195" s="5">
        <f t="shared" ref="S195:S258" si="17">(((L195/60)/60/24)+DATE(1970,1,1))</f>
        <v>43198.208333333328</v>
      </c>
      <c r="T195" s="5">
        <f t="shared" ref="T195:T258" si="18">(((M195/60)/60/24)+DATE(1970,1,1))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122.7605633802817</v>
      </c>
      <c r="G196" t="s">
        <v>20</v>
      </c>
      <c r="H196">
        <v>126</v>
      </c>
      <c r="I196">
        <f t="shared" ref="I196:I259" si="19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6"/>
        <v>music</v>
      </c>
      <c r="R196" t="str">
        <f>RIGHT(P196,LEN(P196)-SEARCH("/",P196))</f>
        <v>metal</v>
      </c>
      <c r="S196" s="5">
        <f t="shared" si="17"/>
        <v>42261.208333333328</v>
      </c>
      <c r="T196" s="5">
        <f t="shared" si="18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361.75316455696202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6"/>
        <v>music</v>
      </c>
      <c r="R197" t="str">
        <f>RIGHT(P197,LEN(P197)-SEARCH("/",P197))</f>
        <v>electric music</v>
      </c>
      <c r="S197" s="5">
        <f t="shared" si="17"/>
        <v>43310.208333333328</v>
      </c>
      <c r="T197" s="5">
        <f t="shared" si="18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6"/>
        <v>technology</v>
      </c>
      <c r="R198" t="str">
        <f>RIGHT(P198,LEN(P198)-SEARCH("/",P198))</f>
        <v>wearables</v>
      </c>
      <c r="S198" s="5">
        <f t="shared" si="17"/>
        <v>42616.208333333328</v>
      </c>
      <c r="T198" s="5">
        <f t="shared" si="18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298.20475319926874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6"/>
        <v>film &amp; video</v>
      </c>
      <c r="R199" t="str">
        <f>RIGHT(P199,LEN(P199)-SEARCH("/",P199))</f>
        <v>drama</v>
      </c>
      <c r="S199" s="5">
        <f t="shared" si="17"/>
        <v>42909.208333333328</v>
      </c>
      <c r="T199" s="5">
        <f t="shared" si="18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9.5585443037974684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6"/>
        <v>music</v>
      </c>
      <c r="R200" t="str">
        <f>RIGHT(P200,LEN(P200)-SEARCH("/",P200))</f>
        <v>electric music</v>
      </c>
      <c r="S200" s="5">
        <f t="shared" si="17"/>
        <v>40396.208333333336</v>
      </c>
      <c r="T200" s="5">
        <f t="shared" si="18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53.777777777777779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6"/>
        <v>music</v>
      </c>
      <c r="R201" t="str">
        <f>RIGHT(P201,LEN(P201)-SEARCH("/",P201))</f>
        <v>rock</v>
      </c>
      <c r="S201" s="5">
        <f t="shared" si="17"/>
        <v>42192.208333333328</v>
      </c>
      <c r="T201" s="5">
        <f t="shared" si="18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6"/>
        <v>theater</v>
      </c>
      <c r="R202" t="str">
        <f>RIGHT(P202,LEN(P202)-SEARCH("/",P202))</f>
        <v>plays</v>
      </c>
      <c r="S202" s="5">
        <f t="shared" si="17"/>
        <v>40262.208333333336</v>
      </c>
      <c r="T202" s="5">
        <f t="shared" si="18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681.19047619047615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6"/>
        <v>technology</v>
      </c>
      <c r="R203" t="str">
        <f>RIGHT(P203,LEN(P203)-SEARCH("/",P203))</f>
        <v>web</v>
      </c>
      <c r="S203" s="5">
        <f t="shared" si="17"/>
        <v>41845.208333333336</v>
      </c>
      <c r="T203" s="5">
        <f t="shared" si="18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78.831325301204828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6"/>
        <v>food</v>
      </c>
      <c r="R204" t="str">
        <f>RIGHT(P204,LEN(P204)-SEARCH("/",P204))</f>
        <v>food trucks</v>
      </c>
      <c r="S204" s="5">
        <f t="shared" si="17"/>
        <v>40818.208333333336</v>
      </c>
      <c r="T204" s="5">
        <f t="shared" si="18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134.40792216817235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6"/>
        <v>theater</v>
      </c>
      <c r="R205" t="str">
        <f>RIGHT(P205,LEN(P205)-SEARCH("/",P205))</f>
        <v>plays</v>
      </c>
      <c r="S205" s="5">
        <f t="shared" si="17"/>
        <v>42752.25</v>
      </c>
      <c r="T205" s="5">
        <f t="shared" si="18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3.3719999999999999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6"/>
        <v>music</v>
      </c>
      <c r="R206" t="str">
        <f>RIGHT(P206,LEN(P206)-SEARCH("/",P206))</f>
        <v>jazz</v>
      </c>
      <c r="S206" s="5">
        <f t="shared" si="17"/>
        <v>40636.208333333336</v>
      </c>
      <c r="T206" s="5">
        <f t="shared" si="18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431.84615384615387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6"/>
        <v>theater</v>
      </c>
      <c r="R207" t="str">
        <f>RIGHT(P207,LEN(P207)-SEARCH("/",P207))</f>
        <v>plays</v>
      </c>
      <c r="S207" s="5">
        <f t="shared" si="17"/>
        <v>43390.208333333328</v>
      </c>
      <c r="T207" s="5">
        <f t="shared" si="18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38.844444444444441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6"/>
        <v>publishing</v>
      </c>
      <c r="R208" t="str">
        <f>RIGHT(P208,LEN(P208)-SEARCH("/",P208))</f>
        <v>fiction</v>
      </c>
      <c r="S208" s="5">
        <f t="shared" si="17"/>
        <v>40236.25</v>
      </c>
      <c r="T208" s="5">
        <f t="shared" si="18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6"/>
        <v>music</v>
      </c>
      <c r="R209" t="str">
        <f>RIGHT(P209,LEN(P209)-SEARCH("/",P209))</f>
        <v>rock</v>
      </c>
      <c r="S209" s="5">
        <f t="shared" si="17"/>
        <v>43340.208333333328</v>
      </c>
      <c r="T209" s="5">
        <f t="shared" si="18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101.12239715591672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6"/>
        <v>film &amp; video</v>
      </c>
      <c r="R210" t="str">
        <f>RIGHT(P210,LEN(P210)-SEARCH("/",P210))</f>
        <v>documentary</v>
      </c>
      <c r="S210" s="5">
        <f t="shared" si="17"/>
        <v>43048.25</v>
      </c>
      <c r="T210" s="5">
        <f t="shared" si="18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21.188688946015425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6"/>
        <v>film &amp; video</v>
      </c>
      <c r="R211" t="str">
        <f>RIGHT(P211,LEN(P211)-SEARCH("/",P211))</f>
        <v>documentary</v>
      </c>
      <c r="S211" s="5">
        <f t="shared" si="17"/>
        <v>42496.208333333328</v>
      </c>
      <c r="T211" s="5">
        <f t="shared" si="18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67.425531914893625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6"/>
        <v>film &amp; video</v>
      </c>
      <c r="R212" t="str">
        <f>RIGHT(P212,LEN(P212)-SEARCH("/",P212))</f>
        <v>science fiction</v>
      </c>
      <c r="S212" s="5">
        <f t="shared" si="17"/>
        <v>42797.25</v>
      </c>
      <c r="T212" s="5">
        <f t="shared" si="18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94.923371647509583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6"/>
        <v>theater</v>
      </c>
      <c r="R213" t="str">
        <f>RIGHT(P213,LEN(P213)-SEARCH("/",P213))</f>
        <v>plays</v>
      </c>
      <c r="S213" s="5">
        <f t="shared" si="17"/>
        <v>41513.208333333336</v>
      </c>
      <c r="T213" s="5">
        <f t="shared" si="18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151.85185185185185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6"/>
        <v>theater</v>
      </c>
      <c r="R214" t="str">
        <f>RIGHT(P214,LEN(P214)-SEARCH("/",P214))</f>
        <v>plays</v>
      </c>
      <c r="S214" s="5">
        <f t="shared" si="17"/>
        <v>43814.25</v>
      </c>
      <c r="T214" s="5">
        <f t="shared" si="18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195.16382252559728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6"/>
        <v>music</v>
      </c>
      <c r="R215" t="str">
        <f>RIGHT(P215,LEN(P215)-SEARCH("/",P215))</f>
        <v>indie rock</v>
      </c>
      <c r="S215" s="5">
        <f t="shared" si="17"/>
        <v>40488.208333333336</v>
      </c>
      <c r="T215" s="5">
        <f t="shared" si="18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1023.1428571428571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6"/>
        <v>music</v>
      </c>
      <c r="R216" t="str">
        <f>RIGHT(P216,LEN(P216)-SEARCH("/",P216))</f>
        <v>rock</v>
      </c>
      <c r="S216" s="5">
        <f t="shared" si="17"/>
        <v>40409.208333333336</v>
      </c>
      <c r="T216" s="5">
        <f t="shared" si="18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3.841836734693878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6"/>
        <v>theater</v>
      </c>
      <c r="R217" t="str">
        <f>RIGHT(P217,LEN(P217)-SEARCH("/",P217))</f>
        <v>plays</v>
      </c>
      <c r="S217" s="5">
        <f t="shared" si="17"/>
        <v>43509.25</v>
      </c>
      <c r="T217" s="5">
        <f t="shared" si="18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155.07066557107643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6"/>
        <v>theater</v>
      </c>
      <c r="R218" t="str">
        <f>RIGHT(P218,LEN(P218)-SEARCH("/",P218))</f>
        <v>plays</v>
      </c>
      <c r="S218" s="5">
        <f t="shared" si="17"/>
        <v>40869.25</v>
      </c>
      <c r="T218" s="5">
        <f t="shared" si="18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44.753477588871718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6"/>
        <v>film &amp; video</v>
      </c>
      <c r="R219" t="str">
        <f>RIGHT(P219,LEN(P219)-SEARCH("/",P219))</f>
        <v>science fiction</v>
      </c>
      <c r="S219" s="5">
        <f t="shared" si="17"/>
        <v>43583.208333333328</v>
      </c>
      <c r="T219" s="5">
        <f t="shared" si="18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215.94736842105263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6"/>
        <v>film &amp; video</v>
      </c>
      <c r="R220" t="str">
        <f>RIGHT(P220,LEN(P220)-SEARCH("/",P220))</f>
        <v>shorts</v>
      </c>
      <c r="S220" s="5">
        <f t="shared" si="17"/>
        <v>40858.25</v>
      </c>
      <c r="T220" s="5">
        <f t="shared" si="18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332.12709832134288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6"/>
        <v>film &amp; video</v>
      </c>
      <c r="R221" t="str">
        <f>RIGHT(P221,LEN(P221)-SEARCH("/",P221))</f>
        <v>animation</v>
      </c>
      <c r="S221" s="5">
        <f t="shared" si="17"/>
        <v>41137.208333333336</v>
      </c>
      <c r="T221" s="5">
        <f t="shared" si="18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6"/>
        <v>theater</v>
      </c>
      <c r="R222" t="str">
        <f>RIGHT(P222,LEN(P222)-SEARCH("/",P222))</f>
        <v>plays</v>
      </c>
      <c r="S222" s="5">
        <f t="shared" si="17"/>
        <v>40725.208333333336</v>
      </c>
      <c r="T222" s="5">
        <f t="shared" si="18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98.625514403292186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6"/>
        <v>food</v>
      </c>
      <c r="R223" t="str">
        <f>RIGHT(P223,LEN(P223)-SEARCH("/",P223))</f>
        <v>food trucks</v>
      </c>
      <c r="S223" s="5">
        <f t="shared" si="17"/>
        <v>41081.208333333336</v>
      </c>
      <c r="T223" s="5">
        <f t="shared" si="18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137.97916666666669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6"/>
        <v>photography</v>
      </c>
      <c r="R224" t="str">
        <f>RIGHT(P224,LEN(P224)-SEARCH("/",P224))</f>
        <v>photography books</v>
      </c>
      <c r="S224" s="5">
        <f t="shared" si="17"/>
        <v>41914.208333333336</v>
      </c>
      <c r="T224" s="5">
        <f t="shared" si="18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93.81099656357388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6"/>
        <v>theater</v>
      </c>
      <c r="R225" t="str">
        <f>RIGHT(P225,LEN(P225)-SEARCH("/",P225))</f>
        <v>plays</v>
      </c>
      <c r="S225" s="5">
        <f t="shared" si="17"/>
        <v>42445.208333333328</v>
      </c>
      <c r="T225" s="5">
        <f t="shared" si="18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403.63930885529157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6"/>
        <v>film &amp; video</v>
      </c>
      <c r="R226" t="str">
        <f>RIGHT(P226,LEN(P226)-SEARCH("/",P226))</f>
        <v>science fiction</v>
      </c>
      <c r="S226" s="5">
        <f t="shared" si="17"/>
        <v>41906.208333333336</v>
      </c>
      <c r="T226" s="5">
        <f t="shared" si="18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260.1740412979351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6"/>
        <v>music</v>
      </c>
      <c r="R227" t="str">
        <f>RIGHT(P227,LEN(P227)-SEARCH("/",P227))</f>
        <v>rock</v>
      </c>
      <c r="S227" s="5">
        <f t="shared" si="17"/>
        <v>41762.208333333336</v>
      </c>
      <c r="T227" s="5">
        <f t="shared" si="18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366.63333333333333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6"/>
        <v>photography</v>
      </c>
      <c r="R228" t="str">
        <f>RIGHT(P228,LEN(P228)-SEARCH("/",P228))</f>
        <v>photography books</v>
      </c>
      <c r="S228" s="5">
        <f t="shared" si="17"/>
        <v>40276.208333333336</v>
      </c>
      <c r="T228" s="5">
        <f t="shared" si="18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168.72085385878489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6"/>
        <v>games</v>
      </c>
      <c r="R229" t="str">
        <f>RIGHT(P229,LEN(P229)-SEARCH("/",P229))</f>
        <v>mobile games</v>
      </c>
      <c r="S229" s="5">
        <f t="shared" si="17"/>
        <v>42139.208333333328</v>
      </c>
      <c r="T229" s="5">
        <f t="shared" si="18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119.90717911530093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6"/>
        <v>film &amp; video</v>
      </c>
      <c r="R230" t="str">
        <f>RIGHT(P230,LEN(P230)-SEARCH("/",P230))</f>
        <v>animation</v>
      </c>
      <c r="S230" s="5">
        <f t="shared" si="17"/>
        <v>42613.208333333328</v>
      </c>
      <c r="T230" s="5">
        <f t="shared" si="18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193.68925233644859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6"/>
        <v>games</v>
      </c>
      <c r="R231" t="str">
        <f>RIGHT(P231,LEN(P231)-SEARCH("/",P231))</f>
        <v>mobile games</v>
      </c>
      <c r="S231" s="5">
        <f t="shared" si="17"/>
        <v>42887.208333333328</v>
      </c>
      <c r="T231" s="5">
        <f t="shared" si="18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420.16666666666669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6"/>
        <v>games</v>
      </c>
      <c r="R232" t="str">
        <f>RIGHT(P232,LEN(P232)-SEARCH("/",P232))</f>
        <v>video games</v>
      </c>
      <c r="S232" s="5">
        <f t="shared" si="17"/>
        <v>43805.25</v>
      </c>
      <c r="T232" s="5">
        <f t="shared" si="18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76.708333333333329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6"/>
        <v>theater</v>
      </c>
      <c r="R233" t="str">
        <f>RIGHT(P233,LEN(P233)-SEARCH("/",P233))</f>
        <v>plays</v>
      </c>
      <c r="S233" s="5">
        <f t="shared" si="17"/>
        <v>41415.208333333336</v>
      </c>
      <c r="T233" s="5">
        <f t="shared" si="18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171.26470588235293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6"/>
        <v>theater</v>
      </c>
      <c r="R234" t="str">
        <f>RIGHT(P234,LEN(P234)-SEARCH("/",P234))</f>
        <v>plays</v>
      </c>
      <c r="S234" s="5">
        <f t="shared" si="17"/>
        <v>42576.208333333328</v>
      </c>
      <c r="T234" s="5">
        <f t="shared" si="18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157.89473684210526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6"/>
        <v>film &amp; video</v>
      </c>
      <c r="R235" t="str">
        <f>RIGHT(P235,LEN(P235)-SEARCH("/",P235))</f>
        <v>animation</v>
      </c>
      <c r="S235" s="5">
        <f t="shared" si="17"/>
        <v>40706.208333333336</v>
      </c>
      <c r="T235" s="5">
        <f t="shared" si="18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109.08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6"/>
        <v>games</v>
      </c>
      <c r="R236" t="str">
        <f>RIGHT(P236,LEN(P236)-SEARCH("/",P236))</f>
        <v>video games</v>
      </c>
      <c r="S236" s="5">
        <f t="shared" si="17"/>
        <v>42969.208333333328</v>
      </c>
      <c r="T236" s="5">
        <f t="shared" si="18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41.732558139534881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6"/>
        <v>film &amp; video</v>
      </c>
      <c r="R237" t="str">
        <f>RIGHT(P237,LEN(P237)-SEARCH("/",P237))</f>
        <v>animation</v>
      </c>
      <c r="S237" s="5">
        <f t="shared" si="17"/>
        <v>42779.25</v>
      </c>
      <c r="T237" s="5">
        <f t="shared" si="18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10.944303797468354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6"/>
        <v>music</v>
      </c>
      <c r="R238" t="str">
        <f>RIGHT(P238,LEN(P238)-SEARCH("/",P238))</f>
        <v>rock</v>
      </c>
      <c r="S238" s="5">
        <f t="shared" si="17"/>
        <v>43641.208333333328</v>
      </c>
      <c r="T238" s="5">
        <f t="shared" si="18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159.3763440860215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6"/>
        <v>film &amp; video</v>
      </c>
      <c r="R239" t="str">
        <f>RIGHT(P239,LEN(P239)-SEARCH("/",P239))</f>
        <v>animation</v>
      </c>
      <c r="S239" s="5">
        <f t="shared" si="17"/>
        <v>41754.208333333336</v>
      </c>
      <c r="T239" s="5">
        <f t="shared" si="18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422.41666666666669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6"/>
        <v>theater</v>
      </c>
      <c r="R240" t="str">
        <f>RIGHT(P240,LEN(P240)-SEARCH("/",P240))</f>
        <v>plays</v>
      </c>
      <c r="S240" s="5">
        <f t="shared" si="17"/>
        <v>43083.25</v>
      </c>
      <c r="T240" s="5">
        <f t="shared" si="18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97.71875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6"/>
        <v>technology</v>
      </c>
      <c r="R241" t="str">
        <f>RIGHT(P241,LEN(P241)-SEARCH("/",P241))</f>
        <v>wearables</v>
      </c>
      <c r="S241" s="5">
        <f t="shared" si="17"/>
        <v>42245.208333333328</v>
      </c>
      <c r="T241" s="5">
        <f t="shared" si="18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418.78911564625849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6"/>
        <v>theater</v>
      </c>
      <c r="R242" t="str">
        <f>RIGHT(P242,LEN(P242)-SEARCH("/",P242))</f>
        <v>plays</v>
      </c>
      <c r="S242" s="5">
        <f t="shared" si="17"/>
        <v>40396.208333333336</v>
      </c>
      <c r="T242" s="5">
        <f t="shared" si="18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101.91632047477745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6"/>
        <v>publishing</v>
      </c>
      <c r="R243" t="str">
        <f>RIGHT(P243,LEN(P243)-SEARCH("/",P243))</f>
        <v>nonfiction</v>
      </c>
      <c r="S243" s="5">
        <f t="shared" si="17"/>
        <v>41742.208333333336</v>
      </c>
      <c r="T243" s="5">
        <f t="shared" si="18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127.72619047619047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6"/>
        <v>music</v>
      </c>
      <c r="R244" t="str">
        <f>RIGHT(P244,LEN(P244)-SEARCH("/",P244))</f>
        <v>rock</v>
      </c>
      <c r="S244" s="5">
        <f t="shared" si="17"/>
        <v>42865.208333333328</v>
      </c>
      <c r="T244" s="5">
        <f t="shared" si="18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445.21739130434781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6"/>
        <v>theater</v>
      </c>
      <c r="R245" t="str">
        <f>RIGHT(P245,LEN(P245)-SEARCH("/",P245))</f>
        <v>plays</v>
      </c>
      <c r="S245" s="5">
        <f t="shared" si="17"/>
        <v>43163.25</v>
      </c>
      <c r="T245" s="5">
        <f t="shared" si="18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569.71428571428578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6"/>
        <v>theater</v>
      </c>
      <c r="R246" t="str">
        <f>RIGHT(P246,LEN(P246)-SEARCH("/",P246))</f>
        <v>plays</v>
      </c>
      <c r="S246" s="5">
        <f t="shared" si="17"/>
        <v>41834.208333333336</v>
      </c>
      <c r="T246" s="5">
        <f t="shared" si="18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509.34482758620686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6"/>
        <v>theater</v>
      </c>
      <c r="R247" t="str">
        <f>RIGHT(P247,LEN(P247)-SEARCH("/",P247))</f>
        <v>plays</v>
      </c>
      <c r="S247" s="5">
        <f t="shared" si="17"/>
        <v>41736.208333333336</v>
      </c>
      <c r="T247" s="5">
        <f t="shared" si="18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325.5333333333333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6"/>
        <v>technology</v>
      </c>
      <c r="R248" t="str">
        <f>RIGHT(P248,LEN(P248)-SEARCH("/",P248))</f>
        <v>web</v>
      </c>
      <c r="S248" s="5">
        <f t="shared" si="17"/>
        <v>41491.208333333336</v>
      </c>
      <c r="T248" s="5">
        <f t="shared" si="18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932.61616161616166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6"/>
        <v>publishing</v>
      </c>
      <c r="R249" t="str">
        <f>RIGHT(P249,LEN(P249)-SEARCH("/",P249))</f>
        <v>fiction</v>
      </c>
      <c r="S249" s="5">
        <f t="shared" si="17"/>
        <v>42726.25</v>
      </c>
      <c r="T249" s="5">
        <f t="shared" si="18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211.33870967741933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6"/>
        <v>games</v>
      </c>
      <c r="R250" t="str">
        <f>RIGHT(P250,LEN(P250)-SEARCH("/",P250))</f>
        <v>mobile games</v>
      </c>
      <c r="S250" s="5">
        <f t="shared" si="17"/>
        <v>42004.25</v>
      </c>
      <c r="T250" s="5">
        <f t="shared" si="18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273.32520325203251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6"/>
        <v>publishing</v>
      </c>
      <c r="R251" t="str">
        <f>RIGHT(P251,LEN(P251)-SEARCH("/",P251))</f>
        <v>translations</v>
      </c>
      <c r="S251" s="5">
        <f t="shared" si="17"/>
        <v>42006.25</v>
      </c>
      <c r="T251" s="5">
        <f t="shared" si="18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6"/>
        <v>music</v>
      </c>
      <c r="R252" t="str">
        <f>RIGHT(P252,LEN(P252)-SEARCH("/",P252))</f>
        <v>rock</v>
      </c>
      <c r="S252" s="5">
        <f t="shared" si="17"/>
        <v>40203.25</v>
      </c>
      <c r="T252" s="5">
        <f t="shared" si="18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54.084507042253513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6"/>
        <v>theater</v>
      </c>
      <c r="R253" t="str">
        <f>RIGHT(P253,LEN(P253)-SEARCH("/",P253))</f>
        <v>plays</v>
      </c>
      <c r="S253" s="5">
        <f t="shared" si="17"/>
        <v>41252.25</v>
      </c>
      <c r="T253" s="5">
        <f t="shared" si="18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626.29999999999995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6"/>
        <v>theater</v>
      </c>
      <c r="R254" t="str">
        <f>RIGHT(P254,LEN(P254)-SEARCH("/",P254))</f>
        <v>plays</v>
      </c>
      <c r="S254" s="5">
        <f t="shared" si="17"/>
        <v>41572.208333333336</v>
      </c>
      <c r="T254" s="5">
        <f t="shared" si="18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89.021399176954731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6"/>
        <v>film &amp; video</v>
      </c>
      <c r="R255" t="str">
        <f>RIGHT(P255,LEN(P255)-SEARCH("/",P255))</f>
        <v>drama</v>
      </c>
      <c r="S255" s="5">
        <f t="shared" si="17"/>
        <v>40641.208333333336</v>
      </c>
      <c r="T255" s="5">
        <f t="shared" si="18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184.89130434782609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6"/>
        <v>publishing</v>
      </c>
      <c r="R256" t="str">
        <f>RIGHT(P256,LEN(P256)-SEARCH("/",P256))</f>
        <v>nonfiction</v>
      </c>
      <c r="S256" s="5">
        <f t="shared" si="17"/>
        <v>42787.25</v>
      </c>
      <c r="T256" s="5">
        <f t="shared" si="18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120.16770186335404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6"/>
        <v>music</v>
      </c>
      <c r="R257" t="str">
        <f>RIGHT(P257,LEN(P257)-SEARCH("/",P257))</f>
        <v>rock</v>
      </c>
      <c r="S257" s="5">
        <f t="shared" si="17"/>
        <v>40590.25</v>
      </c>
      <c r="T257" s="5">
        <f t="shared" si="18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23.390243902439025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6"/>
        <v>music</v>
      </c>
      <c r="R258" t="str">
        <f>RIGHT(P258,LEN(P258)-SEARCH("/",P258))</f>
        <v>rock</v>
      </c>
      <c r="S258" s="5">
        <f t="shared" si="17"/>
        <v>42393.25</v>
      </c>
      <c r="T258" s="5">
        <f t="shared" si="18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E259/D259*100</f>
        <v>146</v>
      </c>
      <c r="G259" t="s">
        <v>20</v>
      </c>
      <c r="H259">
        <v>92</v>
      </c>
      <c r="I259">
        <f t="shared" si="19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1">LEFT(P259, SEARCH("/", P259)-1)</f>
        <v>theater</v>
      </c>
      <c r="R259" t="str">
        <f>RIGHT(P259,LEN(P259)-SEARCH("/",P259))</f>
        <v>plays</v>
      </c>
      <c r="S259" s="5">
        <f t="shared" ref="S259:S322" si="22">(((L259/60)/60/24)+DATE(1970,1,1))</f>
        <v>41338.25</v>
      </c>
      <c r="T259" s="5">
        <f t="shared" ref="T259:T322" si="23">(((M259/60)/60/24)+DATE(1970,1,1))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268.48</v>
      </c>
      <c r="G260" t="s">
        <v>20</v>
      </c>
      <c r="H260">
        <v>186</v>
      </c>
      <c r="I260">
        <f t="shared" ref="I260:I323" si="24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1"/>
        <v>theater</v>
      </c>
      <c r="R260" t="str">
        <f>RIGHT(P260,LEN(P260)-SEARCH("/",P260))</f>
        <v>plays</v>
      </c>
      <c r="S260" s="5">
        <f t="shared" si="22"/>
        <v>42712.25</v>
      </c>
      <c r="T260" s="5">
        <f t="shared" si="23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597.5</v>
      </c>
      <c r="G261" t="s">
        <v>20</v>
      </c>
      <c r="H261">
        <v>138</v>
      </c>
      <c r="I261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1"/>
        <v>photography</v>
      </c>
      <c r="R261" t="str">
        <f>RIGHT(P261,LEN(P261)-SEARCH("/",P261))</f>
        <v>photography books</v>
      </c>
      <c r="S261" s="5">
        <f t="shared" si="22"/>
        <v>41251.25</v>
      </c>
      <c r="T261" s="5">
        <f t="shared" si="23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157.69841269841268</v>
      </c>
      <c r="G262" t="s">
        <v>20</v>
      </c>
      <c r="H262">
        <v>261</v>
      </c>
      <c r="I262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1"/>
        <v>music</v>
      </c>
      <c r="R262" t="str">
        <f>RIGHT(P262,LEN(P262)-SEARCH("/",P262))</f>
        <v>rock</v>
      </c>
      <c r="S262" s="5">
        <f t="shared" si="22"/>
        <v>41180.208333333336</v>
      </c>
      <c r="T262" s="5">
        <f t="shared" si="23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31.201660735468568</v>
      </c>
      <c r="G263" t="s">
        <v>14</v>
      </c>
      <c r="H263">
        <v>454</v>
      </c>
      <c r="I26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1"/>
        <v>music</v>
      </c>
      <c r="R263" t="str">
        <f>RIGHT(P263,LEN(P263)-SEARCH("/",P263))</f>
        <v>rock</v>
      </c>
      <c r="S263" s="5">
        <f t="shared" si="22"/>
        <v>40415.208333333336</v>
      </c>
      <c r="T263" s="5">
        <f t="shared" si="23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313.41176470588238</v>
      </c>
      <c r="G264" t="s">
        <v>20</v>
      </c>
      <c r="H264">
        <v>107</v>
      </c>
      <c r="I264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1"/>
        <v>music</v>
      </c>
      <c r="R264" t="str">
        <f>RIGHT(P264,LEN(P264)-SEARCH("/",P264))</f>
        <v>indie rock</v>
      </c>
      <c r="S264" s="5">
        <f t="shared" si="22"/>
        <v>40638.208333333336</v>
      </c>
      <c r="T264" s="5">
        <f t="shared" si="23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370.89655172413791</v>
      </c>
      <c r="G265" t="s">
        <v>20</v>
      </c>
      <c r="H265">
        <v>199</v>
      </c>
      <c r="I265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1"/>
        <v>photography</v>
      </c>
      <c r="R265" t="str">
        <f>RIGHT(P265,LEN(P265)-SEARCH("/",P265))</f>
        <v>photography books</v>
      </c>
      <c r="S265" s="5">
        <f t="shared" si="22"/>
        <v>40187.25</v>
      </c>
      <c r="T265" s="5">
        <f t="shared" si="23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362.66447368421052</v>
      </c>
      <c r="G266" t="s">
        <v>20</v>
      </c>
      <c r="H266">
        <v>5512</v>
      </c>
      <c r="I266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1"/>
        <v>theater</v>
      </c>
      <c r="R266" t="str">
        <f>RIGHT(P266,LEN(P266)-SEARCH("/",P266))</f>
        <v>plays</v>
      </c>
      <c r="S266" s="5">
        <f t="shared" si="22"/>
        <v>41317.25</v>
      </c>
      <c r="T266" s="5">
        <f t="shared" si="23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123.08163265306122</v>
      </c>
      <c r="G267" t="s">
        <v>20</v>
      </c>
      <c r="H267">
        <v>86</v>
      </c>
      <c r="I267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1"/>
        <v>theater</v>
      </c>
      <c r="R267" t="str">
        <f>RIGHT(P267,LEN(P267)-SEARCH("/",P267))</f>
        <v>plays</v>
      </c>
      <c r="S267" s="5">
        <f t="shared" si="22"/>
        <v>42372.25</v>
      </c>
      <c r="T267" s="5">
        <f t="shared" si="23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76.766756032171585</v>
      </c>
      <c r="G268" t="s">
        <v>14</v>
      </c>
      <c r="H268">
        <v>3182</v>
      </c>
      <c r="I268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1"/>
        <v>music</v>
      </c>
      <c r="R268" t="str">
        <f>RIGHT(P268,LEN(P268)-SEARCH("/",P268))</f>
        <v>jazz</v>
      </c>
      <c r="S268" s="5">
        <f t="shared" si="22"/>
        <v>41950.25</v>
      </c>
      <c r="T268" s="5">
        <f t="shared" si="23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233.62012987012989</v>
      </c>
      <c r="G269" t="s">
        <v>20</v>
      </c>
      <c r="H269">
        <v>2768</v>
      </c>
      <c r="I269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1"/>
        <v>theater</v>
      </c>
      <c r="R269" t="str">
        <f>RIGHT(P269,LEN(P269)-SEARCH("/",P269))</f>
        <v>plays</v>
      </c>
      <c r="S269" s="5">
        <f t="shared" si="22"/>
        <v>41206.208333333336</v>
      </c>
      <c r="T269" s="5">
        <f t="shared" si="23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180.53333333333333</v>
      </c>
      <c r="G270" t="s">
        <v>20</v>
      </c>
      <c r="H270">
        <v>48</v>
      </c>
      <c r="I270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1"/>
        <v>film &amp; video</v>
      </c>
      <c r="R270" t="str">
        <f>RIGHT(P270,LEN(P270)-SEARCH("/",P270))</f>
        <v>documentary</v>
      </c>
      <c r="S270" s="5">
        <f t="shared" si="22"/>
        <v>41186.208333333336</v>
      </c>
      <c r="T270" s="5">
        <f t="shared" si="23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252.62857142857143</v>
      </c>
      <c r="G271" t="s">
        <v>20</v>
      </c>
      <c r="H271">
        <v>87</v>
      </c>
      <c r="I271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1"/>
        <v>film &amp; video</v>
      </c>
      <c r="R271" t="str">
        <f>RIGHT(P271,LEN(P271)-SEARCH("/",P271))</f>
        <v>television</v>
      </c>
      <c r="S271" s="5">
        <f t="shared" si="22"/>
        <v>43496.25</v>
      </c>
      <c r="T271" s="5">
        <f t="shared" si="23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27.176538240368025</v>
      </c>
      <c r="G272" t="s">
        <v>74</v>
      </c>
      <c r="H272">
        <v>1890</v>
      </c>
      <c r="I272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1"/>
        <v>games</v>
      </c>
      <c r="R272" t="str">
        <f>RIGHT(P272,LEN(P272)-SEARCH("/",P272))</f>
        <v>video games</v>
      </c>
      <c r="S272" s="5">
        <f t="shared" si="22"/>
        <v>40514.25</v>
      </c>
      <c r="T272" s="5">
        <f t="shared" si="23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</v>
      </c>
      <c r="G273" t="s">
        <v>47</v>
      </c>
      <c r="H273">
        <v>61</v>
      </c>
      <c r="I27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1"/>
        <v>photography</v>
      </c>
      <c r="R273" t="str">
        <f>RIGHT(P273,LEN(P273)-SEARCH("/",P273))</f>
        <v>photography books</v>
      </c>
      <c r="S273" s="5">
        <f t="shared" si="22"/>
        <v>42345.25</v>
      </c>
      <c r="T273" s="5">
        <f t="shared" si="23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304.0097847358121</v>
      </c>
      <c r="G274" t="s">
        <v>20</v>
      </c>
      <c r="H274">
        <v>1894</v>
      </c>
      <c r="I274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1"/>
        <v>theater</v>
      </c>
      <c r="R274" t="str">
        <f>RIGHT(P274,LEN(P274)-SEARCH("/",P274))</f>
        <v>plays</v>
      </c>
      <c r="S274" s="5">
        <f t="shared" si="22"/>
        <v>43656.208333333328</v>
      </c>
      <c r="T274" s="5">
        <f t="shared" si="23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137.23076923076923</v>
      </c>
      <c r="G275" t="s">
        <v>20</v>
      </c>
      <c r="H275">
        <v>282</v>
      </c>
      <c r="I275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1"/>
        <v>theater</v>
      </c>
      <c r="R275" t="str">
        <f>RIGHT(P275,LEN(P275)-SEARCH("/",P275))</f>
        <v>plays</v>
      </c>
      <c r="S275" s="5">
        <f t="shared" si="22"/>
        <v>42995.208333333328</v>
      </c>
      <c r="T275" s="5">
        <f t="shared" si="23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32.208333333333336</v>
      </c>
      <c r="G276" t="s">
        <v>14</v>
      </c>
      <c r="H276">
        <v>15</v>
      </c>
      <c r="I276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1"/>
        <v>theater</v>
      </c>
      <c r="R276" t="str">
        <f>RIGHT(P276,LEN(P276)-SEARCH("/",P276))</f>
        <v>plays</v>
      </c>
      <c r="S276" s="5">
        <f t="shared" si="22"/>
        <v>43045.25</v>
      </c>
      <c r="T276" s="5">
        <f t="shared" si="23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241.51282051282053</v>
      </c>
      <c r="G277" t="s">
        <v>20</v>
      </c>
      <c r="H277">
        <v>116</v>
      </c>
      <c r="I277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1"/>
        <v>publishing</v>
      </c>
      <c r="R277" t="str">
        <f>RIGHT(P277,LEN(P277)-SEARCH("/",P277))</f>
        <v>translations</v>
      </c>
      <c r="S277" s="5">
        <f t="shared" si="22"/>
        <v>43561.208333333328</v>
      </c>
      <c r="T277" s="5">
        <f t="shared" si="23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96.8</v>
      </c>
      <c r="G278" t="s">
        <v>14</v>
      </c>
      <c r="H278">
        <v>133</v>
      </c>
      <c r="I278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1"/>
        <v>games</v>
      </c>
      <c r="R278" t="str">
        <f>RIGHT(P278,LEN(P278)-SEARCH("/",P278))</f>
        <v>video games</v>
      </c>
      <c r="S278" s="5">
        <f t="shared" si="22"/>
        <v>41018.208333333336</v>
      </c>
      <c r="T278" s="5">
        <f t="shared" si="23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1066.4285714285716</v>
      </c>
      <c r="G279" t="s">
        <v>20</v>
      </c>
      <c r="H279">
        <v>83</v>
      </c>
      <c r="I279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1"/>
        <v>theater</v>
      </c>
      <c r="R279" t="str">
        <f>RIGHT(P279,LEN(P279)-SEARCH("/",P279))</f>
        <v>plays</v>
      </c>
      <c r="S279" s="5">
        <f t="shared" si="22"/>
        <v>40378.208333333336</v>
      </c>
      <c r="T279" s="5">
        <f t="shared" si="23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325.88888888888891</v>
      </c>
      <c r="G280" t="s">
        <v>20</v>
      </c>
      <c r="H280">
        <v>91</v>
      </c>
      <c r="I280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1"/>
        <v>technology</v>
      </c>
      <c r="R280" t="str">
        <f>RIGHT(P280,LEN(P280)-SEARCH("/",P280))</f>
        <v>web</v>
      </c>
      <c r="S280" s="5">
        <f t="shared" si="22"/>
        <v>41239.25</v>
      </c>
      <c r="T280" s="5">
        <f t="shared" si="23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170.70000000000002</v>
      </c>
      <c r="G281" t="s">
        <v>20</v>
      </c>
      <c r="H281">
        <v>546</v>
      </c>
      <c r="I281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1"/>
        <v>theater</v>
      </c>
      <c r="R281" t="str">
        <f>RIGHT(P281,LEN(P281)-SEARCH("/",P281))</f>
        <v>plays</v>
      </c>
      <c r="S281" s="5">
        <f t="shared" si="22"/>
        <v>43346.208333333328</v>
      </c>
      <c r="T281" s="5">
        <f t="shared" si="23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581.44000000000005</v>
      </c>
      <c r="G282" t="s">
        <v>20</v>
      </c>
      <c r="H282">
        <v>393</v>
      </c>
      <c r="I282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1"/>
        <v>film &amp; video</v>
      </c>
      <c r="R282" t="str">
        <f>RIGHT(P282,LEN(P282)-SEARCH("/",P282))</f>
        <v>animation</v>
      </c>
      <c r="S282" s="5">
        <f t="shared" si="22"/>
        <v>43060.25</v>
      </c>
      <c r="T282" s="5">
        <f t="shared" si="23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91.520972644376897</v>
      </c>
      <c r="G283" t="s">
        <v>14</v>
      </c>
      <c r="H283">
        <v>2062</v>
      </c>
      <c r="I28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1"/>
        <v>theater</v>
      </c>
      <c r="R283" t="str">
        <f>RIGHT(P283,LEN(P283)-SEARCH("/",P283))</f>
        <v>plays</v>
      </c>
      <c r="S283" s="5">
        <f t="shared" si="22"/>
        <v>40979.25</v>
      </c>
      <c r="T283" s="5">
        <f t="shared" si="23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108.04761904761904</v>
      </c>
      <c r="G284" t="s">
        <v>20</v>
      </c>
      <c r="H284">
        <v>133</v>
      </c>
      <c r="I284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1"/>
        <v>film &amp; video</v>
      </c>
      <c r="R284" t="str">
        <f>RIGHT(P284,LEN(P284)-SEARCH("/",P284))</f>
        <v>television</v>
      </c>
      <c r="S284" s="5">
        <f t="shared" si="22"/>
        <v>42701.25</v>
      </c>
      <c r="T284" s="5">
        <f t="shared" si="23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18.728395061728396</v>
      </c>
      <c r="G285" t="s">
        <v>14</v>
      </c>
      <c r="H285">
        <v>29</v>
      </c>
      <c r="I285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1"/>
        <v>music</v>
      </c>
      <c r="R285" t="str">
        <f>RIGHT(P285,LEN(P285)-SEARCH("/",P285))</f>
        <v>rock</v>
      </c>
      <c r="S285" s="5">
        <f t="shared" si="22"/>
        <v>42520.208333333328</v>
      </c>
      <c r="T285" s="5">
        <f t="shared" si="23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83.193877551020407</v>
      </c>
      <c r="G286" t="s">
        <v>14</v>
      </c>
      <c r="H286">
        <v>132</v>
      </c>
      <c r="I286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1"/>
        <v>technology</v>
      </c>
      <c r="R286" t="str">
        <f>RIGHT(P286,LEN(P286)-SEARCH("/",P286))</f>
        <v>web</v>
      </c>
      <c r="S286" s="5">
        <f t="shared" si="22"/>
        <v>41030.208333333336</v>
      </c>
      <c r="T286" s="5">
        <f t="shared" si="23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706.33333333333337</v>
      </c>
      <c r="G287" t="s">
        <v>20</v>
      </c>
      <c r="H287">
        <v>254</v>
      </c>
      <c r="I287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1"/>
        <v>theater</v>
      </c>
      <c r="R287" t="str">
        <f>RIGHT(P287,LEN(P287)-SEARCH("/",P287))</f>
        <v>plays</v>
      </c>
      <c r="S287" s="5">
        <f t="shared" si="22"/>
        <v>42623.208333333328</v>
      </c>
      <c r="T287" s="5">
        <f t="shared" si="23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17.446030330062445</v>
      </c>
      <c r="G288" t="s">
        <v>74</v>
      </c>
      <c r="H288">
        <v>184</v>
      </c>
      <c r="I288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1"/>
        <v>theater</v>
      </c>
      <c r="R288" t="str">
        <f>RIGHT(P288,LEN(P288)-SEARCH("/",P288))</f>
        <v>plays</v>
      </c>
      <c r="S288" s="5">
        <f t="shared" si="22"/>
        <v>42697.25</v>
      </c>
      <c r="T288" s="5">
        <f t="shared" si="23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209.73015873015873</v>
      </c>
      <c r="G289" t="s">
        <v>20</v>
      </c>
      <c r="H289">
        <v>176</v>
      </c>
      <c r="I289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1"/>
        <v>music</v>
      </c>
      <c r="R289" t="str">
        <f>RIGHT(P289,LEN(P289)-SEARCH("/",P289))</f>
        <v>electric music</v>
      </c>
      <c r="S289" s="5">
        <f t="shared" si="22"/>
        <v>42122.208333333328</v>
      </c>
      <c r="T289" s="5">
        <f t="shared" si="23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97.785714285714292</v>
      </c>
      <c r="G290" t="s">
        <v>14</v>
      </c>
      <c r="H290">
        <v>137</v>
      </c>
      <c r="I290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1"/>
        <v>music</v>
      </c>
      <c r="R290" t="str">
        <f>RIGHT(P290,LEN(P290)-SEARCH("/",P290))</f>
        <v>metal</v>
      </c>
      <c r="S290" s="5">
        <f t="shared" si="22"/>
        <v>40982.208333333336</v>
      </c>
      <c r="T290" s="5">
        <f t="shared" si="23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1684.25</v>
      </c>
      <c r="G291" t="s">
        <v>20</v>
      </c>
      <c r="H291">
        <v>337</v>
      </c>
      <c r="I291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1"/>
        <v>theater</v>
      </c>
      <c r="R291" t="str">
        <f>RIGHT(P291,LEN(P291)-SEARCH("/",P291))</f>
        <v>plays</v>
      </c>
      <c r="S291" s="5">
        <f t="shared" si="22"/>
        <v>42219.208333333328</v>
      </c>
      <c r="T291" s="5">
        <f t="shared" si="23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54.402135231316727</v>
      </c>
      <c r="G292" t="s">
        <v>14</v>
      </c>
      <c r="H292">
        <v>908</v>
      </c>
      <c r="I292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1"/>
        <v>film &amp; video</v>
      </c>
      <c r="R292" t="str">
        <f>RIGHT(P292,LEN(P292)-SEARCH("/",P292))</f>
        <v>documentary</v>
      </c>
      <c r="S292" s="5">
        <f t="shared" si="22"/>
        <v>41404.208333333336</v>
      </c>
      <c r="T292" s="5">
        <f t="shared" si="23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456.61111111111109</v>
      </c>
      <c r="G293" t="s">
        <v>20</v>
      </c>
      <c r="H293">
        <v>107</v>
      </c>
      <c r="I29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1"/>
        <v>technology</v>
      </c>
      <c r="R293" t="str">
        <f>RIGHT(P293,LEN(P293)-SEARCH("/",P293))</f>
        <v>web</v>
      </c>
      <c r="S293" s="5">
        <f t="shared" si="22"/>
        <v>40831.208333333336</v>
      </c>
      <c r="T293" s="5">
        <f t="shared" si="23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9.8219178082191778</v>
      </c>
      <c r="G294" t="s">
        <v>14</v>
      </c>
      <c r="H294">
        <v>10</v>
      </c>
      <c r="I29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1"/>
        <v>food</v>
      </c>
      <c r="R294" t="str">
        <f>RIGHT(P294,LEN(P294)-SEARCH("/",P294))</f>
        <v>food trucks</v>
      </c>
      <c r="S294" s="5">
        <f t="shared" si="22"/>
        <v>40984.208333333336</v>
      </c>
      <c r="T294" s="5">
        <f t="shared" si="23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16.384615384615383</v>
      </c>
      <c r="G295" t="s">
        <v>74</v>
      </c>
      <c r="H295">
        <v>32</v>
      </c>
      <c r="I295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1"/>
        <v>theater</v>
      </c>
      <c r="R295" t="str">
        <f>RIGHT(P295,LEN(P295)-SEARCH("/",P295))</f>
        <v>plays</v>
      </c>
      <c r="S295" s="5">
        <f t="shared" si="22"/>
        <v>40456.208333333336</v>
      </c>
      <c r="T295" s="5">
        <f t="shared" si="23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1339.6666666666667</v>
      </c>
      <c r="G296" t="s">
        <v>20</v>
      </c>
      <c r="H296">
        <v>183</v>
      </c>
      <c r="I296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1"/>
        <v>theater</v>
      </c>
      <c r="R296" t="str">
        <f>RIGHT(P296,LEN(P296)-SEARCH("/",P296))</f>
        <v>plays</v>
      </c>
      <c r="S296" s="5">
        <f t="shared" si="22"/>
        <v>43399.208333333328</v>
      </c>
      <c r="T296" s="5">
        <f t="shared" si="23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35.650077760497666</v>
      </c>
      <c r="G297" t="s">
        <v>14</v>
      </c>
      <c r="H297">
        <v>1910</v>
      </c>
      <c r="I297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1"/>
        <v>theater</v>
      </c>
      <c r="R297" t="str">
        <f>RIGHT(P297,LEN(P297)-SEARCH("/",P297))</f>
        <v>plays</v>
      </c>
      <c r="S297" s="5">
        <f t="shared" si="22"/>
        <v>41562.208333333336</v>
      </c>
      <c r="T297" s="5">
        <f t="shared" si="23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54.950819672131146</v>
      </c>
      <c r="G298" t="s">
        <v>14</v>
      </c>
      <c r="H298">
        <v>38</v>
      </c>
      <c r="I298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1"/>
        <v>theater</v>
      </c>
      <c r="R298" t="str">
        <f>RIGHT(P298,LEN(P298)-SEARCH("/",P298))</f>
        <v>plays</v>
      </c>
      <c r="S298" s="5">
        <f t="shared" si="22"/>
        <v>43493.25</v>
      </c>
      <c r="T298" s="5">
        <f t="shared" si="23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94.236111111111114</v>
      </c>
      <c r="G299" t="s">
        <v>14</v>
      </c>
      <c r="H299">
        <v>104</v>
      </c>
      <c r="I299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1"/>
        <v>theater</v>
      </c>
      <c r="R299" t="str">
        <f>RIGHT(P299,LEN(P299)-SEARCH("/",P299))</f>
        <v>plays</v>
      </c>
      <c r="S299" s="5">
        <f t="shared" si="22"/>
        <v>41653.25</v>
      </c>
      <c r="T299" s="5">
        <f t="shared" si="23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143.91428571428571</v>
      </c>
      <c r="G300" t="s">
        <v>20</v>
      </c>
      <c r="H300">
        <v>72</v>
      </c>
      <c r="I300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1"/>
        <v>music</v>
      </c>
      <c r="R300" t="str">
        <f>RIGHT(P300,LEN(P300)-SEARCH("/",P300))</f>
        <v>rock</v>
      </c>
      <c r="S300" s="5">
        <f t="shared" si="22"/>
        <v>42426.25</v>
      </c>
      <c r="T300" s="5">
        <f t="shared" si="23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51.421052631578945</v>
      </c>
      <c r="G301" t="s">
        <v>14</v>
      </c>
      <c r="H301">
        <v>49</v>
      </c>
      <c r="I301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1"/>
        <v>food</v>
      </c>
      <c r="R301" t="str">
        <f>RIGHT(P301,LEN(P301)-SEARCH("/",P301))</f>
        <v>food trucks</v>
      </c>
      <c r="S301" s="5">
        <f t="shared" si="22"/>
        <v>42432.25</v>
      </c>
      <c r="T301" s="5">
        <f t="shared" si="23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5</v>
      </c>
      <c r="G302" t="s">
        <v>14</v>
      </c>
      <c r="H302">
        <v>1</v>
      </c>
      <c r="I302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1"/>
        <v>publishing</v>
      </c>
      <c r="R302" t="str">
        <f>RIGHT(P302,LEN(P302)-SEARCH("/",P302))</f>
        <v>nonfiction</v>
      </c>
      <c r="S302" s="5">
        <f t="shared" si="22"/>
        <v>42977.208333333328</v>
      </c>
      <c r="T302" s="5">
        <f t="shared" si="23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1344.6666666666667</v>
      </c>
      <c r="G303" t="s">
        <v>20</v>
      </c>
      <c r="H303">
        <v>295</v>
      </c>
      <c r="I30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1"/>
        <v>film &amp; video</v>
      </c>
      <c r="R303" t="str">
        <f>RIGHT(P303,LEN(P303)-SEARCH("/",P303))</f>
        <v>documentary</v>
      </c>
      <c r="S303" s="5">
        <f t="shared" si="22"/>
        <v>42061.25</v>
      </c>
      <c r="T303" s="5">
        <f t="shared" si="23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31.844940867279899</v>
      </c>
      <c r="G304" t="s">
        <v>14</v>
      </c>
      <c r="H304">
        <v>245</v>
      </c>
      <c r="I304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1"/>
        <v>theater</v>
      </c>
      <c r="R304" t="str">
        <f>RIGHT(P304,LEN(P304)-SEARCH("/",P304))</f>
        <v>plays</v>
      </c>
      <c r="S304" s="5">
        <f t="shared" si="22"/>
        <v>43345.208333333328</v>
      </c>
      <c r="T304" s="5">
        <f t="shared" si="23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82.617647058823536</v>
      </c>
      <c r="G305" t="s">
        <v>14</v>
      </c>
      <c r="H305">
        <v>32</v>
      </c>
      <c r="I305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1"/>
        <v>music</v>
      </c>
      <c r="R305" t="str">
        <f>RIGHT(P305,LEN(P305)-SEARCH("/",P305))</f>
        <v>indie rock</v>
      </c>
      <c r="S305" s="5">
        <f t="shared" si="22"/>
        <v>42376.25</v>
      </c>
      <c r="T305" s="5">
        <f t="shared" si="23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546.14285714285722</v>
      </c>
      <c r="G306" t="s">
        <v>20</v>
      </c>
      <c r="H306">
        <v>142</v>
      </c>
      <c r="I306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1"/>
        <v>film &amp; video</v>
      </c>
      <c r="R306" t="str">
        <f>RIGHT(P306,LEN(P306)-SEARCH("/",P306))</f>
        <v>documentary</v>
      </c>
      <c r="S306" s="5">
        <f t="shared" si="22"/>
        <v>42589.208333333328</v>
      </c>
      <c r="T306" s="5">
        <f t="shared" si="23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286.21428571428572</v>
      </c>
      <c r="G307" t="s">
        <v>20</v>
      </c>
      <c r="H307">
        <v>85</v>
      </c>
      <c r="I307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1"/>
        <v>theater</v>
      </c>
      <c r="R307" t="str">
        <f>RIGHT(P307,LEN(P307)-SEARCH("/",P307))</f>
        <v>plays</v>
      </c>
      <c r="S307" s="5">
        <f t="shared" si="22"/>
        <v>42448.208333333328</v>
      </c>
      <c r="T307" s="5">
        <f t="shared" si="23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7.9076923076923071</v>
      </c>
      <c r="G308" t="s">
        <v>14</v>
      </c>
      <c r="H308">
        <v>7</v>
      </c>
      <c r="I308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1"/>
        <v>theater</v>
      </c>
      <c r="R308" t="str">
        <f>RIGHT(P308,LEN(P308)-SEARCH("/",P308))</f>
        <v>plays</v>
      </c>
      <c r="S308" s="5">
        <f t="shared" si="22"/>
        <v>42930.208333333328</v>
      </c>
      <c r="T308" s="5">
        <f t="shared" si="23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132.13677811550153</v>
      </c>
      <c r="G309" t="s">
        <v>20</v>
      </c>
      <c r="H309">
        <v>659</v>
      </c>
      <c r="I309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1"/>
        <v>publishing</v>
      </c>
      <c r="R309" t="str">
        <f>RIGHT(P309,LEN(P309)-SEARCH("/",P309))</f>
        <v>fiction</v>
      </c>
      <c r="S309" s="5">
        <f t="shared" si="22"/>
        <v>41066.208333333336</v>
      </c>
      <c r="T309" s="5">
        <f t="shared" si="23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74.077834179357026</v>
      </c>
      <c r="G310" t="s">
        <v>14</v>
      </c>
      <c r="H310">
        <v>803</v>
      </c>
      <c r="I310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1"/>
        <v>theater</v>
      </c>
      <c r="R310" t="str">
        <f>RIGHT(P310,LEN(P310)-SEARCH("/",P310))</f>
        <v>plays</v>
      </c>
      <c r="S310" s="5">
        <f t="shared" si="22"/>
        <v>40651.208333333336</v>
      </c>
      <c r="T310" s="5">
        <f t="shared" si="23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75.292682926829272</v>
      </c>
      <c r="G311" t="s">
        <v>74</v>
      </c>
      <c r="H311">
        <v>75</v>
      </c>
      <c r="I311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1"/>
        <v>music</v>
      </c>
      <c r="R311" t="str">
        <f>RIGHT(P311,LEN(P311)-SEARCH("/",P311))</f>
        <v>indie rock</v>
      </c>
      <c r="S311" s="5">
        <f t="shared" si="22"/>
        <v>40807.208333333336</v>
      </c>
      <c r="T311" s="5">
        <f t="shared" si="23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20.333333333333332</v>
      </c>
      <c r="G312" t="s">
        <v>14</v>
      </c>
      <c r="H312">
        <v>16</v>
      </c>
      <c r="I312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1"/>
        <v>games</v>
      </c>
      <c r="R312" t="str">
        <f>RIGHT(P312,LEN(P312)-SEARCH("/",P312))</f>
        <v>video games</v>
      </c>
      <c r="S312" s="5">
        <f t="shared" si="22"/>
        <v>40277.208333333336</v>
      </c>
      <c r="T312" s="5">
        <f t="shared" si="23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203.36507936507937</v>
      </c>
      <c r="G313" t="s">
        <v>20</v>
      </c>
      <c r="H313">
        <v>121</v>
      </c>
      <c r="I31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1"/>
        <v>theater</v>
      </c>
      <c r="R313" t="str">
        <f>RIGHT(P313,LEN(P313)-SEARCH("/",P313))</f>
        <v>plays</v>
      </c>
      <c r="S313" s="5">
        <f t="shared" si="22"/>
        <v>40590.25</v>
      </c>
      <c r="T313" s="5">
        <f t="shared" si="23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310.2284263959391</v>
      </c>
      <c r="G314" t="s">
        <v>20</v>
      </c>
      <c r="H314">
        <v>3742</v>
      </c>
      <c r="I314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1"/>
        <v>theater</v>
      </c>
      <c r="R314" t="str">
        <f>RIGHT(P314,LEN(P314)-SEARCH("/",P314))</f>
        <v>plays</v>
      </c>
      <c r="S314" s="5">
        <f t="shared" si="22"/>
        <v>41572.208333333336</v>
      </c>
      <c r="T314" s="5">
        <f t="shared" si="23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395.31818181818181</v>
      </c>
      <c r="G315" t="s">
        <v>20</v>
      </c>
      <c r="H315">
        <v>223</v>
      </c>
      <c r="I31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1"/>
        <v>music</v>
      </c>
      <c r="R315" t="str">
        <f>RIGHT(P315,LEN(P315)-SEARCH("/",P315))</f>
        <v>rock</v>
      </c>
      <c r="S315" s="5">
        <f t="shared" si="22"/>
        <v>40966.25</v>
      </c>
      <c r="T315" s="5">
        <f t="shared" si="23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294.71428571428572</v>
      </c>
      <c r="G316" t="s">
        <v>20</v>
      </c>
      <c r="H316">
        <v>133</v>
      </c>
      <c r="I316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1"/>
        <v>film &amp; video</v>
      </c>
      <c r="R316" t="str">
        <f>RIGHT(P316,LEN(P316)-SEARCH("/",P316))</f>
        <v>documentary</v>
      </c>
      <c r="S316" s="5">
        <f t="shared" si="22"/>
        <v>43536.208333333328</v>
      </c>
      <c r="T316" s="5">
        <f t="shared" si="23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33.89473684210526</v>
      </c>
      <c r="G317" t="s">
        <v>14</v>
      </c>
      <c r="H317">
        <v>31</v>
      </c>
      <c r="I317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1"/>
        <v>theater</v>
      </c>
      <c r="R317" t="str">
        <f>RIGHT(P317,LEN(P317)-SEARCH("/",P317))</f>
        <v>plays</v>
      </c>
      <c r="S317" s="5">
        <f t="shared" si="22"/>
        <v>41783.208333333336</v>
      </c>
      <c r="T317" s="5">
        <f t="shared" si="23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66.677083333333329</v>
      </c>
      <c r="G318" t="s">
        <v>14</v>
      </c>
      <c r="H318">
        <v>108</v>
      </c>
      <c r="I318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1"/>
        <v>food</v>
      </c>
      <c r="R318" t="str">
        <f>RIGHT(P318,LEN(P318)-SEARCH("/",P318))</f>
        <v>food trucks</v>
      </c>
      <c r="S318" s="5">
        <f t="shared" si="22"/>
        <v>43788.25</v>
      </c>
      <c r="T318" s="5">
        <f t="shared" si="23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19.227272727272727</v>
      </c>
      <c r="G319" t="s">
        <v>14</v>
      </c>
      <c r="H319">
        <v>30</v>
      </c>
      <c r="I31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1"/>
        <v>theater</v>
      </c>
      <c r="R319" t="str">
        <f>RIGHT(P319,LEN(P319)-SEARCH("/",P319))</f>
        <v>plays</v>
      </c>
      <c r="S319" s="5">
        <f t="shared" si="22"/>
        <v>42869.208333333328</v>
      </c>
      <c r="T319" s="5">
        <f t="shared" si="23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15.842105263157894</v>
      </c>
      <c r="G320" t="s">
        <v>14</v>
      </c>
      <c r="H320">
        <v>17</v>
      </c>
      <c r="I320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1"/>
        <v>music</v>
      </c>
      <c r="R320" t="str">
        <f>RIGHT(P320,LEN(P320)-SEARCH("/",P320))</f>
        <v>rock</v>
      </c>
      <c r="S320" s="5">
        <f t="shared" si="22"/>
        <v>41684.25</v>
      </c>
      <c r="T320" s="5">
        <f t="shared" si="23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38.702380952380956</v>
      </c>
      <c r="G321" t="s">
        <v>74</v>
      </c>
      <c r="H321">
        <v>64</v>
      </c>
      <c r="I321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1"/>
        <v>technology</v>
      </c>
      <c r="R321" t="str">
        <f>RIGHT(P321,LEN(P321)-SEARCH("/",P321))</f>
        <v>web</v>
      </c>
      <c r="S321" s="5">
        <f t="shared" si="22"/>
        <v>40402.208333333336</v>
      </c>
      <c r="T321" s="5">
        <f t="shared" si="23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9.5876777251184837</v>
      </c>
      <c r="G322" t="s">
        <v>14</v>
      </c>
      <c r="H322">
        <v>80</v>
      </c>
      <c r="I322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1"/>
        <v>publishing</v>
      </c>
      <c r="R322" t="str">
        <f>RIGHT(P322,LEN(P322)-SEARCH("/",P322))</f>
        <v>fiction</v>
      </c>
      <c r="S322" s="5">
        <f t="shared" si="22"/>
        <v>40673.208333333336</v>
      </c>
      <c r="T322" s="5">
        <f t="shared" si="23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E323/D323*100</f>
        <v>94.144366197183089</v>
      </c>
      <c r="G323" t="s">
        <v>14</v>
      </c>
      <c r="H323">
        <v>2468</v>
      </c>
      <c r="I323">
        <f t="shared" si="24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6">LEFT(P323, SEARCH("/", P323)-1)</f>
        <v>film &amp; video</v>
      </c>
      <c r="R323" t="str">
        <f>RIGHT(P323,LEN(P323)-SEARCH("/",P323))</f>
        <v>shorts</v>
      </c>
      <c r="S323" s="5">
        <f t="shared" ref="S323:S386" si="27">(((L323/60)/60/24)+DATE(1970,1,1))</f>
        <v>40634.208333333336</v>
      </c>
      <c r="T323" s="5">
        <f t="shared" ref="T323:T386" si="28">(((M323/60)/60/24)+DATE(1970,1,1))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166.56234096692114</v>
      </c>
      <c r="G324" t="s">
        <v>20</v>
      </c>
      <c r="H324">
        <v>5168</v>
      </c>
      <c r="I324">
        <f t="shared" ref="I324:I387" si="29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6"/>
        <v>theater</v>
      </c>
      <c r="R324" t="str">
        <f>RIGHT(P324,LEN(P324)-SEARCH("/",P324))</f>
        <v>plays</v>
      </c>
      <c r="S324" s="5">
        <f t="shared" si="27"/>
        <v>40507.25</v>
      </c>
      <c r="T324" s="5">
        <f t="shared" si="28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24.134831460674157</v>
      </c>
      <c r="G325" t="s">
        <v>14</v>
      </c>
      <c r="H325">
        <v>26</v>
      </c>
      <c r="I325">
        <f t="shared" si="29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6"/>
        <v>film &amp; video</v>
      </c>
      <c r="R325" t="str">
        <f>RIGHT(P325,LEN(P325)-SEARCH("/",P325))</f>
        <v>documentary</v>
      </c>
      <c r="S325" s="5">
        <f t="shared" si="27"/>
        <v>41725.208333333336</v>
      </c>
      <c r="T325" s="5">
        <f t="shared" si="28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164.05633802816902</v>
      </c>
      <c r="G326" t="s">
        <v>20</v>
      </c>
      <c r="H326">
        <v>307</v>
      </c>
      <c r="I326">
        <f t="shared" si="29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6"/>
        <v>theater</v>
      </c>
      <c r="R326" t="str">
        <f>RIGHT(P326,LEN(P326)-SEARCH("/",P326))</f>
        <v>plays</v>
      </c>
      <c r="S326" s="5">
        <f t="shared" si="27"/>
        <v>42176.208333333328</v>
      </c>
      <c r="T326" s="5">
        <f t="shared" si="28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90.723076923076931</v>
      </c>
      <c r="G327" t="s">
        <v>14</v>
      </c>
      <c r="H327">
        <v>73</v>
      </c>
      <c r="I327">
        <f t="shared" si="29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6"/>
        <v>theater</v>
      </c>
      <c r="R327" t="str">
        <f>RIGHT(P327,LEN(P327)-SEARCH("/",P327))</f>
        <v>plays</v>
      </c>
      <c r="S327" s="5">
        <f t="shared" si="27"/>
        <v>43267.208333333328</v>
      </c>
      <c r="T327" s="5">
        <f t="shared" si="28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46.194444444444443</v>
      </c>
      <c r="G328" t="s">
        <v>14</v>
      </c>
      <c r="H328">
        <v>128</v>
      </c>
      <c r="I328">
        <f t="shared" si="29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6"/>
        <v>film &amp; video</v>
      </c>
      <c r="R328" t="str">
        <f>RIGHT(P328,LEN(P328)-SEARCH("/",P328))</f>
        <v>animation</v>
      </c>
      <c r="S328" s="5">
        <f t="shared" si="27"/>
        <v>42364.25</v>
      </c>
      <c r="T328" s="5">
        <f t="shared" si="28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38.53846153846154</v>
      </c>
      <c r="G329" t="s">
        <v>14</v>
      </c>
      <c r="H329">
        <v>33</v>
      </c>
      <c r="I329">
        <f t="shared" si="29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6"/>
        <v>theater</v>
      </c>
      <c r="R329" t="str">
        <f>RIGHT(P329,LEN(P329)-SEARCH("/",P329))</f>
        <v>plays</v>
      </c>
      <c r="S329" s="5">
        <f t="shared" si="27"/>
        <v>43705.208333333328</v>
      </c>
      <c r="T329" s="5">
        <f t="shared" si="28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133.56231003039514</v>
      </c>
      <c r="G330" t="s">
        <v>20</v>
      </c>
      <c r="H330">
        <v>2441</v>
      </c>
      <c r="I330">
        <f t="shared" si="29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6"/>
        <v>music</v>
      </c>
      <c r="R330" t="str">
        <f>RIGHT(P330,LEN(P330)-SEARCH("/",P330))</f>
        <v>rock</v>
      </c>
      <c r="S330" s="5">
        <f t="shared" si="27"/>
        <v>43434.25</v>
      </c>
      <c r="T330" s="5">
        <f t="shared" si="28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22.896588486140725</v>
      </c>
      <c r="G331" t="s">
        <v>47</v>
      </c>
      <c r="H331">
        <v>211</v>
      </c>
      <c r="I331">
        <f t="shared" si="29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6"/>
        <v>games</v>
      </c>
      <c r="R331" t="str">
        <f>RIGHT(P331,LEN(P331)-SEARCH("/",P331))</f>
        <v>video games</v>
      </c>
      <c r="S331" s="5">
        <f t="shared" si="27"/>
        <v>42716.25</v>
      </c>
      <c r="T331" s="5">
        <f t="shared" si="28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184.95548961424333</v>
      </c>
      <c r="G332" t="s">
        <v>20</v>
      </c>
      <c r="H332">
        <v>1385</v>
      </c>
      <c r="I332">
        <f t="shared" si="29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6"/>
        <v>film &amp; video</v>
      </c>
      <c r="R332" t="str">
        <f>RIGHT(P332,LEN(P332)-SEARCH("/",P332))</f>
        <v>documentary</v>
      </c>
      <c r="S332" s="5">
        <f t="shared" si="27"/>
        <v>43077.25</v>
      </c>
      <c r="T332" s="5">
        <f t="shared" si="28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443.72727272727275</v>
      </c>
      <c r="G333" t="s">
        <v>20</v>
      </c>
      <c r="H333">
        <v>190</v>
      </c>
      <c r="I333">
        <f t="shared" si="29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6"/>
        <v>food</v>
      </c>
      <c r="R333" t="str">
        <f>RIGHT(P333,LEN(P333)-SEARCH("/",P333))</f>
        <v>food trucks</v>
      </c>
      <c r="S333" s="5">
        <f t="shared" si="27"/>
        <v>40896.25</v>
      </c>
      <c r="T333" s="5">
        <f t="shared" si="28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199.9806763285024</v>
      </c>
      <c r="G334" t="s">
        <v>20</v>
      </c>
      <c r="H334">
        <v>470</v>
      </c>
      <c r="I334">
        <f t="shared" si="29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6"/>
        <v>technology</v>
      </c>
      <c r="R334" t="str">
        <f>RIGHT(P334,LEN(P334)-SEARCH("/",P334))</f>
        <v>wearables</v>
      </c>
      <c r="S334" s="5">
        <f t="shared" si="27"/>
        <v>41361.208333333336</v>
      </c>
      <c r="T334" s="5">
        <f t="shared" si="28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123.95833333333333</v>
      </c>
      <c r="G335" t="s">
        <v>20</v>
      </c>
      <c r="H335">
        <v>253</v>
      </c>
      <c r="I335">
        <f t="shared" si="29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6"/>
        <v>theater</v>
      </c>
      <c r="R335" t="str">
        <f>RIGHT(P335,LEN(P335)-SEARCH("/",P335))</f>
        <v>plays</v>
      </c>
      <c r="S335" s="5">
        <f t="shared" si="27"/>
        <v>43424.25</v>
      </c>
      <c r="T335" s="5">
        <f t="shared" si="28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186.61329305135951</v>
      </c>
      <c r="G336" t="s">
        <v>20</v>
      </c>
      <c r="H336">
        <v>1113</v>
      </c>
      <c r="I336">
        <f t="shared" si="29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6"/>
        <v>music</v>
      </c>
      <c r="R336" t="str">
        <f>RIGHT(P336,LEN(P336)-SEARCH("/",P336))</f>
        <v>rock</v>
      </c>
      <c r="S336" s="5">
        <f t="shared" si="27"/>
        <v>43110.25</v>
      </c>
      <c r="T336" s="5">
        <f t="shared" si="28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114.28538550057536</v>
      </c>
      <c r="G337" t="s">
        <v>20</v>
      </c>
      <c r="H337">
        <v>2283</v>
      </c>
      <c r="I337">
        <f t="shared" si="29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6"/>
        <v>music</v>
      </c>
      <c r="R337" t="str">
        <f>RIGHT(P337,LEN(P337)-SEARCH("/",P337))</f>
        <v>rock</v>
      </c>
      <c r="S337" s="5">
        <f t="shared" si="27"/>
        <v>43784.25</v>
      </c>
      <c r="T337" s="5">
        <f t="shared" si="28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97.032531824611041</v>
      </c>
      <c r="G338" t="s">
        <v>14</v>
      </c>
      <c r="H338">
        <v>1072</v>
      </c>
      <c r="I338">
        <f t="shared" si="29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6"/>
        <v>music</v>
      </c>
      <c r="R338" t="str">
        <f>RIGHT(P338,LEN(P338)-SEARCH("/",P338))</f>
        <v>rock</v>
      </c>
      <c r="S338" s="5">
        <f t="shared" si="27"/>
        <v>40527.25</v>
      </c>
      <c r="T338" s="5">
        <f t="shared" si="28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122.81904761904762</v>
      </c>
      <c r="G339" t="s">
        <v>20</v>
      </c>
      <c r="H339">
        <v>1095</v>
      </c>
      <c r="I339">
        <f t="shared" si="29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6"/>
        <v>theater</v>
      </c>
      <c r="R339" t="str">
        <f>RIGHT(P339,LEN(P339)-SEARCH("/",P339))</f>
        <v>plays</v>
      </c>
      <c r="S339" s="5">
        <f t="shared" si="27"/>
        <v>43780.25</v>
      </c>
      <c r="T339" s="5">
        <f t="shared" si="28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179.14326647564468</v>
      </c>
      <c r="G340" t="s">
        <v>20</v>
      </c>
      <c r="H340">
        <v>1690</v>
      </c>
      <c r="I340">
        <f t="shared" si="29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6"/>
        <v>theater</v>
      </c>
      <c r="R340" t="str">
        <f>RIGHT(P340,LEN(P340)-SEARCH("/",P340))</f>
        <v>plays</v>
      </c>
      <c r="S340" s="5">
        <f t="shared" si="27"/>
        <v>40821.208333333336</v>
      </c>
      <c r="T340" s="5">
        <f t="shared" si="28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79.951577402787962</v>
      </c>
      <c r="G341" t="s">
        <v>74</v>
      </c>
      <c r="H341">
        <v>1297</v>
      </c>
      <c r="I341">
        <f t="shared" si="29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6"/>
        <v>theater</v>
      </c>
      <c r="R341" t="str">
        <f>RIGHT(P341,LEN(P341)-SEARCH("/",P341))</f>
        <v>plays</v>
      </c>
      <c r="S341" s="5">
        <f t="shared" si="27"/>
        <v>42949.208333333328</v>
      </c>
      <c r="T341" s="5">
        <f t="shared" si="28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94.242587601078171</v>
      </c>
      <c r="G342" t="s">
        <v>14</v>
      </c>
      <c r="H342">
        <v>393</v>
      </c>
      <c r="I342">
        <f t="shared" si="29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6"/>
        <v>photography</v>
      </c>
      <c r="R342" t="str">
        <f>RIGHT(P342,LEN(P342)-SEARCH("/",P342))</f>
        <v>photography books</v>
      </c>
      <c r="S342" s="5">
        <f t="shared" si="27"/>
        <v>40889.25</v>
      </c>
      <c r="T342" s="5">
        <f t="shared" si="28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84.669291338582681</v>
      </c>
      <c r="G343" t="s">
        <v>14</v>
      </c>
      <c r="H343">
        <v>1257</v>
      </c>
      <c r="I343">
        <f t="shared" si="29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6"/>
        <v>music</v>
      </c>
      <c r="R343" t="str">
        <f>RIGHT(P343,LEN(P343)-SEARCH("/",P343))</f>
        <v>indie rock</v>
      </c>
      <c r="S343" s="5">
        <f t="shared" si="27"/>
        <v>42244.208333333328</v>
      </c>
      <c r="T343" s="5">
        <f t="shared" si="28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66.521920668058456</v>
      </c>
      <c r="G344" t="s">
        <v>14</v>
      </c>
      <c r="H344">
        <v>328</v>
      </c>
      <c r="I344">
        <f t="shared" si="29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6"/>
        <v>theater</v>
      </c>
      <c r="R344" t="str">
        <f>RIGHT(P344,LEN(P344)-SEARCH("/",P344))</f>
        <v>plays</v>
      </c>
      <c r="S344" s="5">
        <f t="shared" si="27"/>
        <v>41475.208333333336</v>
      </c>
      <c r="T344" s="5">
        <f t="shared" si="28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53.922222222222224</v>
      </c>
      <c r="G345" t="s">
        <v>14</v>
      </c>
      <c r="H345">
        <v>147</v>
      </c>
      <c r="I345">
        <f t="shared" si="29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6"/>
        <v>theater</v>
      </c>
      <c r="R345" t="str">
        <f>RIGHT(P345,LEN(P345)-SEARCH("/",P345))</f>
        <v>plays</v>
      </c>
      <c r="S345" s="5">
        <f t="shared" si="27"/>
        <v>41597.25</v>
      </c>
      <c r="T345" s="5">
        <f t="shared" si="28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41.983299595141702</v>
      </c>
      <c r="G346" t="s">
        <v>14</v>
      </c>
      <c r="H346">
        <v>830</v>
      </c>
      <c r="I346">
        <f t="shared" si="29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6"/>
        <v>games</v>
      </c>
      <c r="R346" t="str">
        <f>RIGHT(P346,LEN(P346)-SEARCH("/",P346))</f>
        <v>video games</v>
      </c>
      <c r="S346" s="5">
        <f t="shared" si="27"/>
        <v>43122.25</v>
      </c>
      <c r="T346" s="5">
        <f t="shared" si="28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14.69479695431472</v>
      </c>
      <c r="G347" t="s">
        <v>14</v>
      </c>
      <c r="H347">
        <v>331</v>
      </c>
      <c r="I347">
        <f t="shared" si="29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6"/>
        <v>film &amp; video</v>
      </c>
      <c r="R347" t="str">
        <f>RIGHT(P347,LEN(P347)-SEARCH("/",P347))</f>
        <v>drama</v>
      </c>
      <c r="S347" s="5">
        <f t="shared" si="27"/>
        <v>42194.208333333328</v>
      </c>
      <c r="T347" s="5">
        <f t="shared" si="28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34.475000000000001</v>
      </c>
      <c r="G348" t="s">
        <v>14</v>
      </c>
      <c r="H348">
        <v>25</v>
      </c>
      <c r="I348">
        <f t="shared" si="29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6"/>
        <v>music</v>
      </c>
      <c r="R348" t="str">
        <f>RIGHT(P348,LEN(P348)-SEARCH("/",P348))</f>
        <v>indie rock</v>
      </c>
      <c r="S348" s="5">
        <f t="shared" si="27"/>
        <v>42971.208333333328</v>
      </c>
      <c r="T348" s="5">
        <f t="shared" si="28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1400.7777777777778</v>
      </c>
      <c r="G349" t="s">
        <v>20</v>
      </c>
      <c r="H349">
        <v>191</v>
      </c>
      <c r="I349">
        <f t="shared" si="29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6"/>
        <v>technology</v>
      </c>
      <c r="R349" t="str">
        <f>RIGHT(P349,LEN(P349)-SEARCH("/",P349))</f>
        <v>web</v>
      </c>
      <c r="S349" s="5">
        <f t="shared" si="27"/>
        <v>42046.25</v>
      </c>
      <c r="T349" s="5">
        <f t="shared" si="28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71.770351758793964</v>
      </c>
      <c r="G350" t="s">
        <v>14</v>
      </c>
      <c r="H350">
        <v>3483</v>
      </c>
      <c r="I350">
        <f t="shared" si="29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6"/>
        <v>food</v>
      </c>
      <c r="R350" t="str">
        <f>RIGHT(P350,LEN(P350)-SEARCH("/",P350))</f>
        <v>food trucks</v>
      </c>
      <c r="S350" s="5">
        <f t="shared" si="27"/>
        <v>42782.25</v>
      </c>
      <c r="T350" s="5">
        <f t="shared" si="28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53.074115044247783</v>
      </c>
      <c r="G351" t="s">
        <v>14</v>
      </c>
      <c r="H351">
        <v>923</v>
      </c>
      <c r="I351">
        <f t="shared" si="29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6"/>
        <v>theater</v>
      </c>
      <c r="R351" t="str">
        <f>RIGHT(P351,LEN(P351)-SEARCH("/",P351))</f>
        <v>plays</v>
      </c>
      <c r="S351" s="5">
        <f t="shared" si="27"/>
        <v>42930.208333333328</v>
      </c>
      <c r="T351" s="5">
        <f t="shared" si="28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5</v>
      </c>
      <c r="G352" t="s">
        <v>14</v>
      </c>
      <c r="H352">
        <v>1</v>
      </c>
      <c r="I352">
        <f t="shared" si="29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6"/>
        <v>music</v>
      </c>
      <c r="R352" t="str">
        <f>RIGHT(P352,LEN(P352)-SEARCH("/",P352))</f>
        <v>jazz</v>
      </c>
      <c r="S352" s="5">
        <f t="shared" si="27"/>
        <v>42144.208333333328</v>
      </c>
      <c r="T352" s="5">
        <f t="shared" si="28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127.70715249662618</v>
      </c>
      <c r="G353" t="s">
        <v>20</v>
      </c>
      <c r="H353">
        <v>2013</v>
      </c>
      <c r="I353">
        <f t="shared" si="29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6"/>
        <v>music</v>
      </c>
      <c r="R353" t="str">
        <f>RIGHT(P353,LEN(P353)-SEARCH("/",P353))</f>
        <v>rock</v>
      </c>
      <c r="S353" s="5">
        <f t="shared" si="27"/>
        <v>42240.208333333328</v>
      </c>
      <c r="T353" s="5">
        <f t="shared" si="28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34.892857142857139</v>
      </c>
      <c r="G354" t="s">
        <v>14</v>
      </c>
      <c r="H354">
        <v>33</v>
      </c>
      <c r="I354">
        <f t="shared" si="29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6"/>
        <v>theater</v>
      </c>
      <c r="R354" t="str">
        <f>RIGHT(P354,LEN(P354)-SEARCH("/",P354))</f>
        <v>plays</v>
      </c>
      <c r="S354" s="5">
        <f t="shared" si="27"/>
        <v>42315.25</v>
      </c>
      <c r="T354" s="5">
        <f t="shared" si="28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410.59821428571428</v>
      </c>
      <c r="G355" t="s">
        <v>20</v>
      </c>
      <c r="H355">
        <v>1703</v>
      </c>
      <c r="I355">
        <f t="shared" si="29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6"/>
        <v>theater</v>
      </c>
      <c r="R355" t="str">
        <f>RIGHT(P355,LEN(P355)-SEARCH("/",P355))</f>
        <v>plays</v>
      </c>
      <c r="S355" s="5">
        <f t="shared" si="27"/>
        <v>43651.208333333328</v>
      </c>
      <c r="T355" s="5">
        <f t="shared" si="28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123.73770491803278</v>
      </c>
      <c r="G356" t="s">
        <v>20</v>
      </c>
      <c r="H356">
        <v>80</v>
      </c>
      <c r="I356">
        <f t="shared" si="29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6"/>
        <v>film &amp; video</v>
      </c>
      <c r="R356" t="str">
        <f>RIGHT(P356,LEN(P356)-SEARCH("/",P356))</f>
        <v>documentary</v>
      </c>
      <c r="S356" s="5">
        <f t="shared" si="27"/>
        <v>41520.208333333336</v>
      </c>
      <c r="T356" s="5">
        <f t="shared" si="28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58.973684210526315</v>
      </c>
      <c r="G357" t="s">
        <v>47</v>
      </c>
      <c r="H357">
        <v>86</v>
      </c>
      <c r="I357">
        <f t="shared" si="29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6"/>
        <v>technology</v>
      </c>
      <c r="R357" t="str">
        <f>RIGHT(P357,LEN(P357)-SEARCH("/",P357))</f>
        <v>wearables</v>
      </c>
      <c r="S357" s="5">
        <f t="shared" si="27"/>
        <v>42757.25</v>
      </c>
      <c r="T357" s="5">
        <f t="shared" si="28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36.892473118279568</v>
      </c>
      <c r="G358" t="s">
        <v>14</v>
      </c>
      <c r="H358">
        <v>40</v>
      </c>
      <c r="I358">
        <f t="shared" si="29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6"/>
        <v>theater</v>
      </c>
      <c r="R358" t="str">
        <f>RIGHT(P358,LEN(P358)-SEARCH("/",P358))</f>
        <v>plays</v>
      </c>
      <c r="S358" s="5">
        <f t="shared" si="27"/>
        <v>40922.25</v>
      </c>
      <c r="T358" s="5">
        <f t="shared" si="28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184.91304347826087</v>
      </c>
      <c r="G359" t="s">
        <v>20</v>
      </c>
      <c r="H359">
        <v>41</v>
      </c>
      <c r="I359">
        <f t="shared" si="29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6"/>
        <v>games</v>
      </c>
      <c r="R359" t="str">
        <f>RIGHT(P359,LEN(P359)-SEARCH("/",P359))</f>
        <v>video games</v>
      </c>
      <c r="S359" s="5">
        <f t="shared" si="27"/>
        <v>42250.208333333328</v>
      </c>
      <c r="T359" s="5">
        <f t="shared" si="28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11.814432989690722</v>
      </c>
      <c r="G360" t="s">
        <v>14</v>
      </c>
      <c r="H360">
        <v>23</v>
      </c>
      <c r="I360">
        <f t="shared" si="29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6"/>
        <v>photography</v>
      </c>
      <c r="R360" t="str">
        <f>RIGHT(P360,LEN(P360)-SEARCH("/",P360))</f>
        <v>photography books</v>
      </c>
      <c r="S360" s="5">
        <f t="shared" si="27"/>
        <v>43322.208333333328</v>
      </c>
      <c r="T360" s="5">
        <f t="shared" si="28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298.7</v>
      </c>
      <c r="G361" t="s">
        <v>20</v>
      </c>
      <c r="H361">
        <v>187</v>
      </c>
      <c r="I361">
        <f t="shared" si="29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6"/>
        <v>film &amp; video</v>
      </c>
      <c r="R361" t="str">
        <f>RIGHT(P361,LEN(P361)-SEARCH("/",P361))</f>
        <v>animation</v>
      </c>
      <c r="S361" s="5">
        <f t="shared" si="27"/>
        <v>40782.208333333336</v>
      </c>
      <c r="T361" s="5">
        <f t="shared" si="28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226.35175879396985</v>
      </c>
      <c r="G362" t="s">
        <v>20</v>
      </c>
      <c r="H362">
        <v>2875</v>
      </c>
      <c r="I362">
        <f t="shared" si="29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6"/>
        <v>theater</v>
      </c>
      <c r="R362" t="str">
        <f>RIGHT(P362,LEN(P362)-SEARCH("/",P362))</f>
        <v>plays</v>
      </c>
      <c r="S362" s="5">
        <f t="shared" si="27"/>
        <v>40544.25</v>
      </c>
      <c r="T362" s="5">
        <f t="shared" si="28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173.56363636363636</v>
      </c>
      <c r="G363" t="s">
        <v>20</v>
      </c>
      <c r="H363">
        <v>88</v>
      </c>
      <c r="I363">
        <f t="shared" si="29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6"/>
        <v>theater</v>
      </c>
      <c r="R363" t="str">
        <f>RIGHT(P363,LEN(P363)-SEARCH("/",P363))</f>
        <v>plays</v>
      </c>
      <c r="S363" s="5">
        <f t="shared" si="27"/>
        <v>43015.208333333328</v>
      </c>
      <c r="T363" s="5">
        <f t="shared" si="28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371.75675675675677</v>
      </c>
      <c r="G364" t="s">
        <v>20</v>
      </c>
      <c r="H364">
        <v>191</v>
      </c>
      <c r="I364">
        <f t="shared" si="29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6"/>
        <v>music</v>
      </c>
      <c r="R364" t="str">
        <f>RIGHT(P364,LEN(P364)-SEARCH("/",P364))</f>
        <v>rock</v>
      </c>
      <c r="S364" s="5">
        <f t="shared" si="27"/>
        <v>40570.25</v>
      </c>
      <c r="T364" s="5">
        <f t="shared" si="28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160.19230769230771</v>
      </c>
      <c r="G365" t="s">
        <v>20</v>
      </c>
      <c r="H365">
        <v>139</v>
      </c>
      <c r="I365">
        <f t="shared" si="29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6"/>
        <v>music</v>
      </c>
      <c r="R365" t="str">
        <f>RIGHT(P365,LEN(P365)-SEARCH("/",P365))</f>
        <v>rock</v>
      </c>
      <c r="S365" s="5">
        <f t="shared" si="27"/>
        <v>40904.25</v>
      </c>
      <c r="T365" s="5">
        <f t="shared" si="28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1616.3333333333335</v>
      </c>
      <c r="G366" t="s">
        <v>20</v>
      </c>
      <c r="H366">
        <v>186</v>
      </c>
      <c r="I366">
        <f t="shared" si="29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6"/>
        <v>music</v>
      </c>
      <c r="R366" t="str">
        <f>RIGHT(P366,LEN(P366)-SEARCH("/",P366))</f>
        <v>indie rock</v>
      </c>
      <c r="S366" s="5">
        <f t="shared" si="27"/>
        <v>43164.25</v>
      </c>
      <c r="T366" s="5">
        <f t="shared" si="28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733.4375</v>
      </c>
      <c r="G367" t="s">
        <v>20</v>
      </c>
      <c r="H367">
        <v>112</v>
      </c>
      <c r="I367">
        <f t="shared" si="29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6"/>
        <v>theater</v>
      </c>
      <c r="R367" t="str">
        <f>RIGHT(P367,LEN(P367)-SEARCH("/",P367))</f>
        <v>plays</v>
      </c>
      <c r="S367" s="5">
        <f t="shared" si="27"/>
        <v>42733.25</v>
      </c>
      <c r="T367" s="5">
        <f t="shared" si="28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592.11111111111109</v>
      </c>
      <c r="G368" t="s">
        <v>20</v>
      </c>
      <c r="H368">
        <v>101</v>
      </c>
      <c r="I368">
        <f t="shared" si="29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6"/>
        <v>theater</v>
      </c>
      <c r="R368" t="str">
        <f>RIGHT(P368,LEN(P368)-SEARCH("/",P368))</f>
        <v>plays</v>
      </c>
      <c r="S368" s="5">
        <f t="shared" si="27"/>
        <v>40546.25</v>
      </c>
      <c r="T368" s="5">
        <f t="shared" si="28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18.888888888888889</v>
      </c>
      <c r="G369" t="s">
        <v>14</v>
      </c>
      <c r="H369">
        <v>75</v>
      </c>
      <c r="I369">
        <f t="shared" si="29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6"/>
        <v>theater</v>
      </c>
      <c r="R369" t="str">
        <f>RIGHT(P369,LEN(P369)-SEARCH("/",P369))</f>
        <v>plays</v>
      </c>
      <c r="S369" s="5">
        <f t="shared" si="27"/>
        <v>41930.208333333336</v>
      </c>
      <c r="T369" s="5">
        <f t="shared" si="28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276.80769230769232</v>
      </c>
      <c r="G370" t="s">
        <v>20</v>
      </c>
      <c r="H370">
        <v>206</v>
      </c>
      <c r="I370">
        <f t="shared" si="29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6"/>
        <v>film &amp; video</v>
      </c>
      <c r="R370" t="str">
        <f>RIGHT(P370,LEN(P370)-SEARCH("/",P370))</f>
        <v>documentary</v>
      </c>
      <c r="S370" s="5">
        <f t="shared" si="27"/>
        <v>40464.208333333336</v>
      </c>
      <c r="T370" s="5">
        <f t="shared" si="28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273.01851851851848</v>
      </c>
      <c r="G371" t="s">
        <v>20</v>
      </c>
      <c r="H371">
        <v>154</v>
      </c>
      <c r="I371">
        <f t="shared" si="29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6"/>
        <v>film &amp; video</v>
      </c>
      <c r="R371" t="str">
        <f>RIGHT(P371,LEN(P371)-SEARCH("/",P371))</f>
        <v>television</v>
      </c>
      <c r="S371" s="5">
        <f t="shared" si="27"/>
        <v>41308.25</v>
      </c>
      <c r="T371" s="5">
        <f t="shared" si="28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159.36331255565449</v>
      </c>
      <c r="G372" t="s">
        <v>20</v>
      </c>
      <c r="H372">
        <v>5966</v>
      </c>
      <c r="I372">
        <f t="shared" si="29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6"/>
        <v>theater</v>
      </c>
      <c r="R372" t="str">
        <f>RIGHT(P372,LEN(P372)-SEARCH("/",P372))</f>
        <v>plays</v>
      </c>
      <c r="S372" s="5">
        <f t="shared" si="27"/>
        <v>43570.208333333328</v>
      </c>
      <c r="T372" s="5">
        <f t="shared" si="28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67.869978858350947</v>
      </c>
      <c r="G373" t="s">
        <v>14</v>
      </c>
      <c r="H373">
        <v>2176</v>
      </c>
      <c r="I373">
        <f t="shared" si="29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6"/>
        <v>theater</v>
      </c>
      <c r="R373" t="str">
        <f>RIGHT(P373,LEN(P373)-SEARCH("/",P373))</f>
        <v>plays</v>
      </c>
      <c r="S373" s="5">
        <f t="shared" si="27"/>
        <v>42043.25</v>
      </c>
      <c r="T373" s="5">
        <f t="shared" si="28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1591.5555555555554</v>
      </c>
      <c r="G374" t="s">
        <v>20</v>
      </c>
      <c r="H374">
        <v>169</v>
      </c>
      <c r="I374">
        <f t="shared" si="29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6"/>
        <v>film &amp; video</v>
      </c>
      <c r="R374" t="str">
        <f>RIGHT(P374,LEN(P374)-SEARCH("/",P374))</f>
        <v>documentary</v>
      </c>
      <c r="S374" s="5">
        <f t="shared" si="27"/>
        <v>42012.25</v>
      </c>
      <c r="T374" s="5">
        <f t="shared" si="28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730.18222222222221</v>
      </c>
      <c r="G375" t="s">
        <v>20</v>
      </c>
      <c r="H375">
        <v>2106</v>
      </c>
      <c r="I375">
        <f t="shared" si="29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6"/>
        <v>theater</v>
      </c>
      <c r="R375" t="str">
        <f>RIGHT(P375,LEN(P375)-SEARCH("/",P375))</f>
        <v>plays</v>
      </c>
      <c r="S375" s="5">
        <f t="shared" si="27"/>
        <v>42964.208333333328</v>
      </c>
      <c r="T375" s="5">
        <f t="shared" si="28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13.185782556750297</v>
      </c>
      <c r="G376" t="s">
        <v>14</v>
      </c>
      <c r="H376">
        <v>441</v>
      </c>
      <c r="I376">
        <f t="shared" si="29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6"/>
        <v>film &amp; video</v>
      </c>
      <c r="R376" t="str">
        <f>RIGHT(P376,LEN(P376)-SEARCH("/",P376))</f>
        <v>documentary</v>
      </c>
      <c r="S376" s="5">
        <f t="shared" si="27"/>
        <v>43476.25</v>
      </c>
      <c r="T376" s="5">
        <f t="shared" si="28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54.777777777777779</v>
      </c>
      <c r="G377" t="s">
        <v>14</v>
      </c>
      <c r="H377">
        <v>25</v>
      </c>
      <c r="I377">
        <f t="shared" si="29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6"/>
        <v>music</v>
      </c>
      <c r="R377" t="str">
        <f>RIGHT(P377,LEN(P377)-SEARCH("/",P377))</f>
        <v>indie rock</v>
      </c>
      <c r="S377" s="5">
        <f t="shared" si="27"/>
        <v>42293.208333333328</v>
      </c>
      <c r="T377" s="5">
        <f t="shared" si="28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361.02941176470591</v>
      </c>
      <c r="G378" t="s">
        <v>20</v>
      </c>
      <c r="H378">
        <v>131</v>
      </c>
      <c r="I378">
        <f t="shared" si="29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6"/>
        <v>music</v>
      </c>
      <c r="R378" t="str">
        <f>RIGHT(P378,LEN(P378)-SEARCH("/",P378))</f>
        <v>rock</v>
      </c>
      <c r="S378" s="5">
        <f t="shared" si="27"/>
        <v>41826.208333333336</v>
      </c>
      <c r="T378" s="5">
        <f t="shared" si="28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10.257545271629779</v>
      </c>
      <c r="G379" t="s">
        <v>14</v>
      </c>
      <c r="H379">
        <v>127</v>
      </c>
      <c r="I379">
        <f t="shared" si="29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6"/>
        <v>theater</v>
      </c>
      <c r="R379" t="str">
        <f>RIGHT(P379,LEN(P379)-SEARCH("/",P379))</f>
        <v>plays</v>
      </c>
      <c r="S379" s="5">
        <f t="shared" si="27"/>
        <v>43760.208333333328</v>
      </c>
      <c r="T379" s="5">
        <f t="shared" si="28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13.962962962962964</v>
      </c>
      <c r="G380" t="s">
        <v>14</v>
      </c>
      <c r="H380">
        <v>355</v>
      </c>
      <c r="I380">
        <f t="shared" si="29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6"/>
        <v>film &amp; video</v>
      </c>
      <c r="R380" t="str">
        <f>RIGHT(P380,LEN(P380)-SEARCH("/",P380))</f>
        <v>documentary</v>
      </c>
      <c r="S380" s="5">
        <f t="shared" si="27"/>
        <v>43241.208333333328</v>
      </c>
      <c r="T380" s="5">
        <f t="shared" si="28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40.444444444444443</v>
      </c>
      <c r="G381" t="s">
        <v>14</v>
      </c>
      <c r="H381">
        <v>44</v>
      </c>
      <c r="I381">
        <f t="shared" si="29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6"/>
        <v>theater</v>
      </c>
      <c r="R381" t="str">
        <f>RIGHT(P381,LEN(P381)-SEARCH("/",P381))</f>
        <v>plays</v>
      </c>
      <c r="S381" s="5">
        <f t="shared" si="27"/>
        <v>40843.208333333336</v>
      </c>
      <c r="T381" s="5">
        <f t="shared" si="28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160.32</v>
      </c>
      <c r="G382" t="s">
        <v>20</v>
      </c>
      <c r="H382">
        <v>84</v>
      </c>
      <c r="I382">
        <f t="shared" si="29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6"/>
        <v>theater</v>
      </c>
      <c r="R382" t="str">
        <f>RIGHT(P382,LEN(P382)-SEARCH("/",P382))</f>
        <v>plays</v>
      </c>
      <c r="S382" s="5">
        <f t="shared" si="27"/>
        <v>41448.208333333336</v>
      </c>
      <c r="T382" s="5">
        <f t="shared" si="28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183.9433962264151</v>
      </c>
      <c r="G383" t="s">
        <v>20</v>
      </c>
      <c r="H383">
        <v>155</v>
      </c>
      <c r="I383">
        <f t="shared" si="29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6"/>
        <v>theater</v>
      </c>
      <c r="R383" t="str">
        <f>RIGHT(P383,LEN(P383)-SEARCH("/",P383))</f>
        <v>plays</v>
      </c>
      <c r="S383" s="5">
        <f t="shared" si="27"/>
        <v>42163.208333333328</v>
      </c>
      <c r="T383" s="5">
        <f t="shared" si="28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63.769230769230766</v>
      </c>
      <c r="G384" t="s">
        <v>14</v>
      </c>
      <c r="H384">
        <v>67</v>
      </c>
      <c r="I384">
        <f t="shared" si="29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6"/>
        <v>photography</v>
      </c>
      <c r="R384" t="str">
        <f>RIGHT(P384,LEN(P384)-SEARCH("/",P384))</f>
        <v>photography books</v>
      </c>
      <c r="S384" s="5">
        <f t="shared" si="27"/>
        <v>43024.208333333328</v>
      </c>
      <c r="T384" s="5">
        <f t="shared" si="28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225.38095238095238</v>
      </c>
      <c r="G385" t="s">
        <v>20</v>
      </c>
      <c r="H385">
        <v>189</v>
      </c>
      <c r="I385">
        <f t="shared" si="29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6"/>
        <v>food</v>
      </c>
      <c r="R385" t="str">
        <f>RIGHT(P385,LEN(P385)-SEARCH("/",P385))</f>
        <v>food trucks</v>
      </c>
      <c r="S385" s="5">
        <f t="shared" si="27"/>
        <v>43509.25</v>
      </c>
      <c r="T385" s="5">
        <f t="shared" si="28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172.00961538461539</v>
      </c>
      <c r="G386" t="s">
        <v>20</v>
      </c>
      <c r="H386">
        <v>4799</v>
      </c>
      <c r="I386">
        <f t="shared" si="29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6"/>
        <v>film &amp; video</v>
      </c>
      <c r="R386" t="str">
        <f>RIGHT(P386,LEN(P386)-SEARCH("/",P386))</f>
        <v>documentary</v>
      </c>
      <c r="S386" s="5">
        <f t="shared" si="27"/>
        <v>42776.25</v>
      </c>
      <c r="T386" s="5">
        <f t="shared" si="28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E387/D387*100</f>
        <v>146.16709511568124</v>
      </c>
      <c r="G387" t="s">
        <v>20</v>
      </c>
      <c r="H387">
        <v>1137</v>
      </c>
      <c r="I387">
        <f t="shared" si="29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1">LEFT(P387, SEARCH("/", P387)-1)</f>
        <v>publishing</v>
      </c>
      <c r="R387" t="str">
        <f>RIGHT(P387,LEN(P387)-SEARCH("/",P387))</f>
        <v>nonfiction</v>
      </c>
      <c r="S387" s="5">
        <f t="shared" ref="S387:S450" si="32">(((L387/60)/60/24)+DATE(1970,1,1))</f>
        <v>43553.208333333328</v>
      </c>
      <c r="T387" s="5">
        <f t="shared" ref="T387:T450" si="33">(((M387/60)/60/24)+DATE(1970,1,1))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76.42361623616236</v>
      </c>
      <c r="G388" t="s">
        <v>14</v>
      </c>
      <c r="H388">
        <v>1068</v>
      </c>
      <c r="I388">
        <f t="shared" ref="I388:I451" si="34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1"/>
        <v>theater</v>
      </c>
      <c r="R388" t="str">
        <f>RIGHT(P388,LEN(P388)-SEARCH("/",P388))</f>
        <v>plays</v>
      </c>
      <c r="S388" s="5">
        <f t="shared" si="32"/>
        <v>40355.208333333336</v>
      </c>
      <c r="T388" s="5">
        <f t="shared" si="33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39.261467889908261</v>
      </c>
      <c r="G389" t="s">
        <v>14</v>
      </c>
      <c r="H389">
        <v>424</v>
      </c>
      <c r="I389">
        <f t="shared" si="34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1"/>
        <v>technology</v>
      </c>
      <c r="R389" t="str">
        <f>RIGHT(P389,LEN(P389)-SEARCH("/",P389))</f>
        <v>wearables</v>
      </c>
      <c r="S389" s="5">
        <f t="shared" si="32"/>
        <v>41072.208333333336</v>
      </c>
      <c r="T389" s="5">
        <f t="shared" si="33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11.270034843205574</v>
      </c>
      <c r="G390" t="s">
        <v>74</v>
      </c>
      <c r="H390">
        <v>145</v>
      </c>
      <c r="I390">
        <f t="shared" si="34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1"/>
        <v>music</v>
      </c>
      <c r="R390" t="str">
        <f>RIGHT(P390,LEN(P390)-SEARCH("/",P390))</f>
        <v>indie rock</v>
      </c>
      <c r="S390" s="5">
        <f t="shared" si="32"/>
        <v>40912.25</v>
      </c>
      <c r="T390" s="5">
        <f t="shared" si="33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122.11084337349398</v>
      </c>
      <c r="G391" t="s">
        <v>20</v>
      </c>
      <c r="H391">
        <v>1152</v>
      </c>
      <c r="I391">
        <f t="shared" si="34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1"/>
        <v>theater</v>
      </c>
      <c r="R391" t="str">
        <f>RIGHT(P391,LEN(P391)-SEARCH("/",P391))</f>
        <v>plays</v>
      </c>
      <c r="S391" s="5">
        <f t="shared" si="32"/>
        <v>40479.208333333336</v>
      </c>
      <c r="T391" s="5">
        <f t="shared" si="33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186.54166666666669</v>
      </c>
      <c r="G392" t="s">
        <v>20</v>
      </c>
      <c r="H392">
        <v>50</v>
      </c>
      <c r="I392">
        <f t="shared" si="3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1"/>
        <v>photography</v>
      </c>
      <c r="R392" t="str">
        <f>RIGHT(P392,LEN(P392)-SEARCH("/",P392))</f>
        <v>photography books</v>
      </c>
      <c r="S392" s="5">
        <f t="shared" si="32"/>
        <v>41530.208333333336</v>
      </c>
      <c r="T392" s="5">
        <f t="shared" si="33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7.2731788079470201</v>
      </c>
      <c r="G393" t="s">
        <v>14</v>
      </c>
      <c r="H393">
        <v>151</v>
      </c>
      <c r="I393">
        <f t="shared" si="34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1"/>
        <v>publishing</v>
      </c>
      <c r="R393" t="str">
        <f>RIGHT(P393,LEN(P393)-SEARCH("/",P393))</f>
        <v>nonfiction</v>
      </c>
      <c r="S393" s="5">
        <f t="shared" si="32"/>
        <v>41653.25</v>
      </c>
      <c r="T393" s="5">
        <f t="shared" si="33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65.642371234207957</v>
      </c>
      <c r="G394" t="s">
        <v>14</v>
      </c>
      <c r="H394">
        <v>1608</v>
      </c>
      <c r="I394">
        <f t="shared" si="34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1"/>
        <v>technology</v>
      </c>
      <c r="R394" t="str">
        <f>RIGHT(P394,LEN(P394)-SEARCH("/",P394))</f>
        <v>wearables</v>
      </c>
      <c r="S394" s="5">
        <f t="shared" si="32"/>
        <v>40549.25</v>
      </c>
      <c r="T394" s="5">
        <f t="shared" si="33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228.96178343949046</v>
      </c>
      <c r="G395" t="s">
        <v>20</v>
      </c>
      <c r="H395">
        <v>3059</v>
      </c>
      <c r="I395">
        <f t="shared" si="34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1"/>
        <v>music</v>
      </c>
      <c r="R395" t="str">
        <f>RIGHT(P395,LEN(P395)-SEARCH("/",P395))</f>
        <v>jazz</v>
      </c>
      <c r="S395" s="5">
        <f t="shared" si="32"/>
        <v>42933.208333333328</v>
      </c>
      <c r="T395" s="5">
        <f t="shared" si="33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469.37499999999994</v>
      </c>
      <c r="G396" t="s">
        <v>20</v>
      </c>
      <c r="H396">
        <v>34</v>
      </c>
      <c r="I396">
        <f t="shared" si="34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1"/>
        <v>film &amp; video</v>
      </c>
      <c r="R396" t="str">
        <f>RIGHT(P396,LEN(P396)-SEARCH("/",P396))</f>
        <v>documentary</v>
      </c>
      <c r="S396" s="5">
        <f t="shared" si="32"/>
        <v>41484.208333333336</v>
      </c>
      <c r="T396" s="5">
        <f t="shared" si="33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130.11267605633802</v>
      </c>
      <c r="G397" t="s">
        <v>20</v>
      </c>
      <c r="H397">
        <v>220</v>
      </c>
      <c r="I397">
        <f t="shared" si="34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1"/>
        <v>theater</v>
      </c>
      <c r="R397" t="str">
        <f>RIGHT(P397,LEN(P397)-SEARCH("/",P397))</f>
        <v>plays</v>
      </c>
      <c r="S397" s="5">
        <f t="shared" si="32"/>
        <v>40885.25</v>
      </c>
      <c r="T397" s="5">
        <f t="shared" si="33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167.05422993492408</v>
      </c>
      <c r="G398" t="s">
        <v>20</v>
      </c>
      <c r="H398">
        <v>1604</v>
      </c>
      <c r="I398">
        <f t="shared" si="34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1"/>
        <v>film &amp; video</v>
      </c>
      <c r="R398" t="str">
        <f>RIGHT(P398,LEN(P398)-SEARCH("/",P398))</f>
        <v>drama</v>
      </c>
      <c r="S398" s="5">
        <f t="shared" si="32"/>
        <v>43378.208333333328</v>
      </c>
      <c r="T398" s="5">
        <f t="shared" si="33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173.8641975308642</v>
      </c>
      <c r="G399" t="s">
        <v>20</v>
      </c>
      <c r="H399">
        <v>454</v>
      </c>
      <c r="I399">
        <f t="shared" si="34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1"/>
        <v>music</v>
      </c>
      <c r="R399" t="str">
        <f>RIGHT(P399,LEN(P399)-SEARCH("/",P399))</f>
        <v>rock</v>
      </c>
      <c r="S399" s="5">
        <f t="shared" si="32"/>
        <v>41417.208333333336</v>
      </c>
      <c r="T399" s="5">
        <f t="shared" si="33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717.76470588235293</v>
      </c>
      <c r="G400" t="s">
        <v>20</v>
      </c>
      <c r="H400">
        <v>123</v>
      </c>
      <c r="I400">
        <f t="shared" si="34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1"/>
        <v>film &amp; video</v>
      </c>
      <c r="R400" t="str">
        <f>RIGHT(P400,LEN(P400)-SEARCH("/",P400))</f>
        <v>animation</v>
      </c>
      <c r="S400" s="5">
        <f t="shared" si="32"/>
        <v>43228.208333333328</v>
      </c>
      <c r="T400" s="5">
        <f t="shared" si="33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63.850976361767728</v>
      </c>
      <c r="G401" t="s">
        <v>14</v>
      </c>
      <c r="H401">
        <v>941</v>
      </c>
      <c r="I401">
        <f t="shared" si="34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1"/>
        <v>music</v>
      </c>
      <c r="R401" t="str">
        <f>RIGHT(P401,LEN(P401)-SEARCH("/",P401))</f>
        <v>indie rock</v>
      </c>
      <c r="S401" s="5">
        <f t="shared" si="32"/>
        <v>40576.25</v>
      </c>
      <c r="T401" s="5">
        <f t="shared" si="33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2</v>
      </c>
      <c r="G402" t="s">
        <v>14</v>
      </c>
      <c r="H402">
        <v>1</v>
      </c>
      <c r="I402">
        <f t="shared" si="3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1"/>
        <v>photography</v>
      </c>
      <c r="R402" t="str">
        <f>RIGHT(P402,LEN(P402)-SEARCH("/",P402))</f>
        <v>photography books</v>
      </c>
      <c r="S402" s="5">
        <f t="shared" si="32"/>
        <v>41502.208333333336</v>
      </c>
      <c r="T402" s="5">
        <f t="shared" si="33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1530.2222222222222</v>
      </c>
      <c r="G403" t="s">
        <v>20</v>
      </c>
      <c r="H403">
        <v>299</v>
      </c>
      <c r="I403">
        <f t="shared" si="34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1"/>
        <v>theater</v>
      </c>
      <c r="R403" t="str">
        <f>RIGHT(P403,LEN(P403)-SEARCH("/",P403))</f>
        <v>plays</v>
      </c>
      <c r="S403" s="5">
        <f t="shared" si="32"/>
        <v>43765.208333333328</v>
      </c>
      <c r="T403" s="5">
        <f t="shared" si="33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40.356164383561641</v>
      </c>
      <c r="G404" t="s">
        <v>14</v>
      </c>
      <c r="H404">
        <v>40</v>
      </c>
      <c r="I404">
        <f t="shared" si="3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1"/>
        <v>film &amp; video</v>
      </c>
      <c r="R404" t="str">
        <f>RIGHT(P404,LEN(P404)-SEARCH("/",P404))</f>
        <v>shorts</v>
      </c>
      <c r="S404" s="5">
        <f t="shared" si="32"/>
        <v>40914.25</v>
      </c>
      <c r="T404" s="5">
        <f t="shared" si="33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86.220633299284984</v>
      </c>
      <c r="G405" t="s">
        <v>14</v>
      </c>
      <c r="H405">
        <v>3015</v>
      </c>
      <c r="I405">
        <f t="shared" si="34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1"/>
        <v>theater</v>
      </c>
      <c r="R405" t="str">
        <f>RIGHT(P405,LEN(P405)-SEARCH("/",P405))</f>
        <v>plays</v>
      </c>
      <c r="S405" s="5">
        <f t="shared" si="32"/>
        <v>40310.208333333336</v>
      </c>
      <c r="T405" s="5">
        <f t="shared" si="33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315.58486707566465</v>
      </c>
      <c r="G406" t="s">
        <v>20</v>
      </c>
      <c r="H406">
        <v>2237</v>
      </c>
      <c r="I406">
        <f t="shared" si="3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1"/>
        <v>theater</v>
      </c>
      <c r="R406" t="str">
        <f>RIGHT(P406,LEN(P406)-SEARCH("/",P406))</f>
        <v>plays</v>
      </c>
      <c r="S406" s="5">
        <f t="shared" si="32"/>
        <v>43053.25</v>
      </c>
      <c r="T406" s="5">
        <f t="shared" si="33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89.618243243243242</v>
      </c>
      <c r="G407" t="s">
        <v>14</v>
      </c>
      <c r="H407">
        <v>435</v>
      </c>
      <c r="I407">
        <f t="shared" si="34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1"/>
        <v>theater</v>
      </c>
      <c r="R407" t="str">
        <f>RIGHT(P407,LEN(P407)-SEARCH("/",P407))</f>
        <v>plays</v>
      </c>
      <c r="S407" s="5">
        <f t="shared" si="32"/>
        <v>43255.208333333328</v>
      </c>
      <c r="T407" s="5">
        <f t="shared" si="33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182.14503816793894</v>
      </c>
      <c r="G408" t="s">
        <v>20</v>
      </c>
      <c r="H408">
        <v>645</v>
      </c>
      <c r="I408">
        <f t="shared" si="34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1"/>
        <v>film &amp; video</v>
      </c>
      <c r="R408" t="str">
        <f>RIGHT(P408,LEN(P408)-SEARCH("/",P408))</f>
        <v>documentary</v>
      </c>
      <c r="S408" s="5">
        <f t="shared" si="32"/>
        <v>41304.25</v>
      </c>
      <c r="T408" s="5">
        <f t="shared" si="33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355.88235294117646</v>
      </c>
      <c r="G409" t="s">
        <v>20</v>
      </c>
      <c r="H409">
        <v>484</v>
      </c>
      <c r="I409">
        <f t="shared" si="3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1"/>
        <v>theater</v>
      </c>
      <c r="R409" t="str">
        <f>RIGHT(P409,LEN(P409)-SEARCH("/",P409))</f>
        <v>plays</v>
      </c>
      <c r="S409" s="5">
        <f t="shared" si="32"/>
        <v>43751.208333333328</v>
      </c>
      <c r="T409" s="5">
        <f t="shared" si="33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131.83695652173913</v>
      </c>
      <c r="G410" t="s">
        <v>20</v>
      </c>
      <c r="H410">
        <v>154</v>
      </c>
      <c r="I410">
        <f t="shared" si="3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1"/>
        <v>film &amp; video</v>
      </c>
      <c r="R410" t="str">
        <f>RIGHT(P410,LEN(P410)-SEARCH("/",P410))</f>
        <v>documentary</v>
      </c>
      <c r="S410" s="5">
        <f t="shared" si="32"/>
        <v>42541.208333333328</v>
      </c>
      <c r="T410" s="5">
        <f t="shared" si="33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46.315634218289084</v>
      </c>
      <c r="G411" t="s">
        <v>14</v>
      </c>
      <c r="H411">
        <v>714</v>
      </c>
      <c r="I411">
        <f t="shared" si="34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1"/>
        <v>music</v>
      </c>
      <c r="R411" t="str">
        <f>RIGHT(P411,LEN(P411)-SEARCH("/",P411))</f>
        <v>rock</v>
      </c>
      <c r="S411" s="5">
        <f t="shared" si="32"/>
        <v>42843.208333333328</v>
      </c>
      <c r="T411" s="5">
        <f t="shared" si="33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36.132726089785294</v>
      </c>
      <c r="G412" t="s">
        <v>47</v>
      </c>
      <c r="H412">
        <v>1111</v>
      </c>
      <c r="I412">
        <f t="shared" si="34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1"/>
        <v>games</v>
      </c>
      <c r="R412" t="str">
        <f>RIGHT(P412,LEN(P412)-SEARCH("/",P412))</f>
        <v>mobile games</v>
      </c>
      <c r="S412" s="5">
        <f t="shared" si="32"/>
        <v>42122.208333333328</v>
      </c>
      <c r="T412" s="5">
        <f t="shared" si="33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104.62820512820512</v>
      </c>
      <c r="G413" t="s">
        <v>20</v>
      </c>
      <c r="H413">
        <v>82</v>
      </c>
      <c r="I413">
        <f t="shared" si="34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1"/>
        <v>theater</v>
      </c>
      <c r="R413" t="str">
        <f>RIGHT(P413,LEN(P413)-SEARCH("/",P413))</f>
        <v>plays</v>
      </c>
      <c r="S413" s="5">
        <f t="shared" si="32"/>
        <v>42884.208333333328</v>
      </c>
      <c r="T413" s="5">
        <f t="shared" si="33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668.85714285714289</v>
      </c>
      <c r="G414" t="s">
        <v>20</v>
      </c>
      <c r="H414">
        <v>134</v>
      </c>
      <c r="I414">
        <f t="shared" si="34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1"/>
        <v>publishing</v>
      </c>
      <c r="R414" t="str">
        <f>RIGHT(P414,LEN(P414)-SEARCH("/",P414))</f>
        <v>fiction</v>
      </c>
      <c r="S414" s="5">
        <f t="shared" si="32"/>
        <v>41642.25</v>
      </c>
      <c r="T414" s="5">
        <f t="shared" si="33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62.072823218997364</v>
      </c>
      <c r="G415" t="s">
        <v>47</v>
      </c>
      <c r="H415">
        <v>1089</v>
      </c>
      <c r="I415">
        <f t="shared" si="34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1"/>
        <v>film &amp; video</v>
      </c>
      <c r="R415" t="str">
        <f>RIGHT(P415,LEN(P415)-SEARCH("/",P415))</f>
        <v>animation</v>
      </c>
      <c r="S415" s="5">
        <f t="shared" si="32"/>
        <v>43431.25</v>
      </c>
      <c r="T415" s="5">
        <f t="shared" si="33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84.699787460148784</v>
      </c>
      <c r="G416" t="s">
        <v>14</v>
      </c>
      <c r="H416">
        <v>5497</v>
      </c>
      <c r="I416">
        <f t="shared" si="34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1"/>
        <v>food</v>
      </c>
      <c r="R416" t="str">
        <f>RIGHT(P416,LEN(P416)-SEARCH("/",P416))</f>
        <v>food trucks</v>
      </c>
      <c r="S416" s="5">
        <f t="shared" si="32"/>
        <v>40288.208333333336</v>
      </c>
      <c r="T416" s="5">
        <f t="shared" si="33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11.059030837004405</v>
      </c>
      <c r="G417" t="s">
        <v>14</v>
      </c>
      <c r="H417">
        <v>418</v>
      </c>
      <c r="I417">
        <f t="shared" si="34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1"/>
        <v>theater</v>
      </c>
      <c r="R417" t="str">
        <f>RIGHT(P417,LEN(P417)-SEARCH("/",P417))</f>
        <v>plays</v>
      </c>
      <c r="S417" s="5">
        <f t="shared" si="32"/>
        <v>40921.25</v>
      </c>
      <c r="T417" s="5">
        <f t="shared" si="33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43.838781575037146</v>
      </c>
      <c r="G418" t="s">
        <v>14</v>
      </c>
      <c r="H418">
        <v>1439</v>
      </c>
      <c r="I418">
        <f t="shared" si="34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1"/>
        <v>film &amp; video</v>
      </c>
      <c r="R418" t="str">
        <f>RIGHT(P418,LEN(P418)-SEARCH("/",P418))</f>
        <v>documentary</v>
      </c>
      <c r="S418" s="5">
        <f t="shared" si="32"/>
        <v>40560.25</v>
      </c>
      <c r="T418" s="5">
        <f t="shared" si="33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55.470588235294116</v>
      </c>
      <c r="G419" t="s">
        <v>14</v>
      </c>
      <c r="H419">
        <v>15</v>
      </c>
      <c r="I419">
        <f t="shared" si="34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1"/>
        <v>theater</v>
      </c>
      <c r="R419" t="str">
        <f>RIGHT(P419,LEN(P419)-SEARCH("/",P419))</f>
        <v>plays</v>
      </c>
      <c r="S419" s="5">
        <f t="shared" si="32"/>
        <v>43407.208333333328</v>
      </c>
      <c r="T419" s="5">
        <f t="shared" si="33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57.399511301160658</v>
      </c>
      <c r="G420" t="s">
        <v>14</v>
      </c>
      <c r="H420">
        <v>1999</v>
      </c>
      <c r="I420">
        <f t="shared" si="34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1"/>
        <v>film &amp; video</v>
      </c>
      <c r="R420" t="str">
        <f>RIGHT(P420,LEN(P420)-SEARCH("/",P420))</f>
        <v>documentary</v>
      </c>
      <c r="S420" s="5">
        <f t="shared" si="32"/>
        <v>41035.208333333336</v>
      </c>
      <c r="T420" s="5">
        <f t="shared" si="33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123.43497363796135</v>
      </c>
      <c r="G421" t="s">
        <v>20</v>
      </c>
      <c r="H421">
        <v>5203</v>
      </c>
      <c r="I421">
        <f t="shared" si="34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1"/>
        <v>technology</v>
      </c>
      <c r="R421" t="str">
        <f>RIGHT(P421,LEN(P421)-SEARCH("/",P421))</f>
        <v>web</v>
      </c>
      <c r="S421" s="5">
        <f t="shared" si="32"/>
        <v>40899.25</v>
      </c>
      <c r="T421" s="5">
        <f t="shared" si="33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128.46</v>
      </c>
      <c r="G422" t="s">
        <v>20</v>
      </c>
      <c r="H422">
        <v>94</v>
      </c>
      <c r="I422">
        <f t="shared" si="34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1"/>
        <v>theater</v>
      </c>
      <c r="R422" t="str">
        <f>RIGHT(P422,LEN(P422)-SEARCH("/",P422))</f>
        <v>plays</v>
      </c>
      <c r="S422" s="5">
        <f t="shared" si="32"/>
        <v>42911.208333333328</v>
      </c>
      <c r="T422" s="5">
        <f t="shared" si="33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63.989361702127653</v>
      </c>
      <c r="G423" t="s">
        <v>14</v>
      </c>
      <c r="H423">
        <v>118</v>
      </c>
      <c r="I423">
        <f t="shared" si="34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1"/>
        <v>technology</v>
      </c>
      <c r="R423" t="str">
        <f>RIGHT(P423,LEN(P423)-SEARCH("/",P423))</f>
        <v>wearables</v>
      </c>
      <c r="S423" s="5">
        <f t="shared" si="32"/>
        <v>42915.208333333328</v>
      </c>
      <c r="T423" s="5">
        <f t="shared" si="33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127.29885057471265</v>
      </c>
      <c r="G424" t="s">
        <v>20</v>
      </c>
      <c r="H424">
        <v>205</v>
      </c>
      <c r="I424">
        <f t="shared" si="34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1"/>
        <v>theater</v>
      </c>
      <c r="R424" t="str">
        <f>RIGHT(P424,LEN(P424)-SEARCH("/",P424))</f>
        <v>plays</v>
      </c>
      <c r="S424" s="5">
        <f t="shared" si="32"/>
        <v>40285.208333333336</v>
      </c>
      <c r="T424" s="5">
        <f t="shared" si="33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10.638024357239512</v>
      </c>
      <c r="G425" t="s">
        <v>14</v>
      </c>
      <c r="H425">
        <v>162</v>
      </c>
      <c r="I425">
        <f t="shared" si="34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1"/>
        <v>food</v>
      </c>
      <c r="R425" t="str">
        <f>RIGHT(P425,LEN(P425)-SEARCH("/",P425))</f>
        <v>food trucks</v>
      </c>
      <c r="S425" s="5">
        <f t="shared" si="32"/>
        <v>40808.208333333336</v>
      </c>
      <c r="T425" s="5">
        <f t="shared" si="33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40.470588235294116</v>
      </c>
      <c r="G426" t="s">
        <v>14</v>
      </c>
      <c r="H426">
        <v>83</v>
      </c>
      <c r="I426">
        <f t="shared" si="34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1"/>
        <v>music</v>
      </c>
      <c r="R426" t="str">
        <f>RIGHT(P426,LEN(P426)-SEARCH("/",P426))</f>
        <v>indie rock</v>
      </c>
      <c r="S426" s="5">
        <f t="shared" si="32"/>
        <v>43208.208333333328</v>
      </c>
      <c r="T426" s="5">
        <f t="shared" si="33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287.66666666666663</v>
      </c>
      <c r="G427" t="s">
        <v>20</v>
      </c>
      <c r="H427">
        <v>92</v>
      </c>
      <c r="I427">
        <f t="shared" si="34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1"/>
        <v>photography</v>
      </c>
      <c r="R427" t="str">
        <f>RIGHT(P427,LEN(P427)-SEARCH("/",P427))</f>
        <v>photography books</v>
      </c>
      <c r="S427" s="5">
        <f t="shared" si="32"/>
        <v>42213.208333333328</v>
      </c>
      <c r="T427" s="5">
        <f t="shared" si="33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572.94444444444446</v>
      </c>
      <c r="G428" t="s">
        <v>20</v>
      </c>
      <c r="H428">
        <v>219</v>
      </c>
      <c r="I428">
        <f t="shared" si="34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1"/>
        <v>theater</v>
      </c>
      <c r="R428" t="str">
        <f>RIGHT(P428,LEN(P428)-SEARCH("/",P428))</f>
        <v>plays</v>
      </c>
      <c r="S428" s="5">
        <f t="shared" si="32"/>
        <v>41332.25</v>
      </c>
      <c r="T428" s="5">
        <f t="shared" si="33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112.90429799426933</v>
      </c>
      <c r="G429" t="s">
        <v>20</v>
      </c>
      <c r="H429">
        <v>2526</v>
      </c>
      <c r="I429">
        <f t="shared" si="34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1"/>
        <v>theater</v>
      </c>
      <c r="R429" t="str">
        <f>RIGHT(P429,LEN(P429)-SEARCH("/",P429))</f>
        <v>plays</v>
      </c>
      <c r="S429" s="5">
        <f t="shared" si="32"/>
        <v>41895.208333333336</v>
      </c>
      <c r="T429" s="5">
        <f t="shared" si="33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46.387573964497044</v>
      </c>
      <c r="G430" t="s">
        <v>14</v>
      </c>
      <c r="H430">
        <v>747</v>
      </c>
      <c r="I430">
        <f t="shared" si="34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1"/>
        <v>film &amp; video</v>
      </c>
      <c r="R430" t="str">
        <f>RIGHT(P430,LEN(P430)-SEARCH("/",P430))</f>
        <v>animation</v>
      </c>
      <c r="S430" s="5">
        <f t="shared" si="32"/>
        <v>40585.25</v>
      </c>
      <c r="T430" s="5">
        <f t="shared" si="33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90.675916230366497</v>
      </c>
      <c r="G431" t="s">
        <v>74</v>
      </c>
      <c r="H431">
        <v>2138</v>
      </c>
      <c r="I431">
        <f t="shared" si="3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1"/>
        <v>photography</v>
      </c>
      <c r="R431" t="str">
        <f>RIGHT(P431,LEN(P431)-SEARCH("/",P431))</f>
        <v>photography books</v>
      </c>
      <c r="S431" s="5">
        <f t="shared" si="32"/>
        <v>41680.25</v>
      </c>
      <c r="T431" s="5">
        <f t="shared" si="33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67.740740740740748</v>
      </c>
      <c r="G432" t="s">
        <v>14</v>
      </c>
      <c r="H432">
        <v>84</v>
      </c>
      <c r="I432">
        <f t="shared" si="3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1"/>
        <v>theater</v>
      </c>
      <c r="R432" t="str">
        <f>RIGHT(P432,LEN(P432)-SEARCH("/",P432))</f>
        <v>plays</v>
      </c>
      <c r="S432" s="5">
        <f t="shared" si="32"/>
        <v>43737.208333333328</v>
      </c>
      <c r="T432" s="5">
        <f t="shared" si="33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192.49019607843135</v>
      </c>
      <c r="G433" t="s">
        <v>20</v>
      </c>
      <c r="H433">
        <v>94</v>
      </c>
      <c r="I433">
        <f t="shared" si="34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1"/>
        <v>theater</v>
      </c>
      <c r="R433" t="str">
        <f>RIGHT(P433,LEN(P433)-SEARCH("/",P433))</f>
        <v>plays</v>
      </c>
      <c r="S433" s="5">
        <f t="shared" si="32"/>
        <v>43273.208333333328</v>
      </c>
      <c r="T433" s="5">
        <f t="shared" si="33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82.714285714285722</v>
      </c>
      <c r="G434" t="s">
        <v>14</v>
      </c>
      <c r="H434">
        <v>91</v>
      </c>
      <c r="I434">
        <f t="shared" si="3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1"/>
        <v>theater</v>
      </c>
      <c r="R434" t="str">
        <f>RIGHT(P434,LEN(P434)-SEARCH("/",P434))</f>
        <v>plays</v>
      </c>
      <c r="S434" s="5">
        <f t="shared" si="32"/>
        <v>41761.208333333336</v>
      </c>
      <c r="T434" s="5">
        <f t="shared" si="33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54.163920922570021</v>
      </c>
      <c r="G435" t="s">
        <v>14</v>
      </c>
      <c r="H435">
        <v>792</v>
      </c>
      <c r="I435">
        <f t="shared" si="34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1"/>
        <v>film &amp; video</v>
      </c>
      <c r="R435" t="str">
        <f>RIGHT(P435,LEN(P435)-SEARCH("/",P435))</f>
        <v>documentary</v>
      </c>
      <c r="S435" s="5">
        <f t="shared" si="32"/>
        <v>41603.25</v>
      </c>
      <c r="T435" s="5">
        <f t="shared" si="33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16.722222222222221</v>
      </c>
      <c r="G436" t="s">
        <v>74</v>
      </c>
      <c r="H436">
        <v>10</v>
      </c>
      <c r="I436">
        <f t="shared" si="3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1"/>
        <v>theater</v>
      </c>
      <c r="R436" t="str">
        <f>RIGHT(P436,LEN(P436)-SEARCH("/",P436))</f>
        <v>plays</v>
      </c>
      <c r="S436" s="5">
        <f t="shared" si="32"/>
        <v>42705.25</v>
      </c>
      <c r="T436" s="5">
        <f t="shared" si="33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116.87664041994749</v>
      </c>
      <c r="G437" t="s">
        <v>20</v>
      </c>
      <c r="H437">
        <v>1713</v>
      </c>
      <c r="I437">
        <f t="shared" si="34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1"/>
        <v>theater</v>
      </c>
      <c r="R437" t="str">
        <f>RIGHT(P437,LEN(P437)-SEARCH("/",P437))</f>
        <v>plays</v>
      </c>
      <c r="S437" s="5">
        <f t="shared" si="32"/>
        <v>41988.25</v>
      </c>
      <c r="T437" s="5">
        <f t="shared" si="33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1052.1538461538462</v>
      </c>
      <c r="G438" t="s">
        <v>20</v>
      </c>
      <c r="H438">
        <v>249</v>
      </c>
      <c r="I438">
        <f t="shared" si="34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1"/>
        <v>music</v>
      </c>
      <c r="R438" t="str">
        <f>RIGHT(P438,LEN(P438)-SEARCH("/",P438))</f>
        <v>jazz</v>
      </c>
      <c r="S438" s="5">
        <f t="shared" si="32"/>
        <v>43575.208333333328</v>
      </c>
      <c r="T438" s="5">
        <f t="shared" si="33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123.07407407407408</v>
      </c>
      <c r="G439" t="s">
        <v>20</v>
      </c>
      <c r="H439">
        <v>192</v>
      </c>
      <c r="I439">
        <f t="shared" si="34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1"/>
        <v>film &amp; video</v>
      </c>
      <c r="R439" t="str">
        <f>RIGHT(P439,LEN(P439)-SEARCH("/",P439))</f>
        <v>animation</v>
      </c>
      <c r="S439" s="5">
        <f t="shared" si="32"/>
        <v>42260.208333333328</v>
      </c>
      <c r="T439" s="5">
        <f t="shared" si="33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178.63855421686748</v>
      </c>
      <c r="G440" t="s">
        <v>20</v>
      </c>
      <c r="H440">
        <v>247</v>
      </c>
      <c r="I440">
        <f t="shared" si="34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1"/>
        <v>theater</v>
      </c>
      <c r="R440" t="str">
        <f>RIGHT(P440,LEN(P440)-SEARCH("/",P440))</f>
        <v>plays</v>
      </c>
      <c r="S440" s="5">
        <f t="shared" si="32"/>
        <v>41337.25</v>
      </c>
      <c r="T440" s="5">
        <f t="shared" si="33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355.28169014084506</v>
      </c>
      <c r="G441" t="s">
        <v>20</v>
      </c>
      <c r="H441">
        <v>2293</v>
      </c>
      <c r="I441">
        <f t="shared" si="34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1"/>
        <v>film &amp; video</v>
      </c>
      <c r="R441" t="str">
        <f>RIGHT(P441,LEN(P441)-SEARCH("/",P441))</f>
        <v>science fiction</v>
      </c>
      <c r="S441" s="5">
        <f t="shared" si="32"/>
        <v>42680.208333333328</v>
      </c>
      <c r="T441" s="5">
        <f t="shared" si="33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161.90634146341463</v>
      </c>
      <c r="G442" t="s">
        <v>20</v>
      </c>
      <c r="H442">
        <v>3131</v>
      </c>
      <c r="I442">
        <f t="shared" si="34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1"/>
        <v>film &amp; video</v>
      </c>
      <c r="R442" t="str">
        <f>RIGHT(P442,LEN(P442)-SEARCH("/",P442))</f>
        <v>television</v>
      </c>
      <c r="S442" s="5">
        <f t="shared" si="32"/>
        <v>42916.208333333328</v>
      </c>
      <c r="T442" s="5">
        <f t="shared" si="33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24.914285714285715</v>
      </c>
      <c r="G443" t="s">
        <v>14</v>
      </c>
      <c r="H443">
        <v>32</v>
      </c>
      <c r="I443">
        <f t="shared" si="3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1"/>
        <v>technology</v>
      </c>
      <c r="R443" t="str">
        <f>RIGHT(P443,LEN(P443)-SEARCH("/",P443))</f>
        <v>wearables</v>
      </c>
      <c r="S443" s="5">
        <f t="shared" si="32"/>
        <v>41025.208333333336</v>
      </c>
      <c r="T443" s="5">
        <f t="shared" si="33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198.72222222222223</v>
      </c>
      <c r="G444" t="s">
        <v>20</v>
      </c>
      <c r="H444">
        <v>143</v>
      </c>
      <c r="I444">
        <f t="shared" si="3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1"/>
        <v>theater</v>
      </c>
      <c r="R444" t="str">
        <f>RIGHT(P444,LEN(P444)-SEARCH("/",P444))</f>
        <v>plays</v>
      </c>
      <c r="S444" s="5">
        <f t="shared" si="32"/>
        <v>42980.208333333328</v>
      </c>
      <c r="T444" s="5">
        <f t="shared" si="33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34.752688172043008</v>
      </c>
      <c r="G445" t="s">
        <v>74</v>
      </c>
      <c r="H445">
        <v>90</v>
      </c>
      <c r="I445">
        <f t="shared" si="3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1"/>
        <v>theater</v>
      </c>
      <c r="R445" t="str">
        <f>RIGHT(P445,LEN(P445)-SEARCH("/",P445))</f>
        <v>plays</v>
      </c>
      <c r="S445" s="5">
        <f t="shared" si="32"/>
        <v>40451.208333333336</v>
      </c>
      <c r="T445" s="5">
        <f t="shared" si="33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176.41935483870967</v>
      </c>
      <c r="G446" t="s">
        <v>20</v>
      </c>
      <c r="H446">
        <v>296</v>
      </c>
      <c r="I446">
        <f t="shared" si="3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1"/>
        <v>music</v>
      </c>
      <c r="R446" t="str">
        <f>RIGHT(P446,LEN(P446)-SEARCH("/",P446))</f>
        <v>indie rock</v>
      </c>
      <c r="S446" s="5">
        <f t="shared" si="32"/>
        <v>40748.208333333336</v>
      </c>
      <c r="T446" s="5">
        <f t="shared" si="33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511.38095238095235</v>
      </c>
      <c r="G447" t="s">
        <v>20</v>
      </c>
      <c r="H447">
        <v>170</v>
      </c>
      <c r="I447">
        <f t="shared" si="34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1"/>
        <v>theater</v>
      </c>
      <c r="R447" t="str">
        <f>RIGHT(P447,LEN(P447)-SEARCH("/",P447))</f>
        <v>plays</v>
      </c>
      <c r="S447" s="5">
        <f t="shared" si="32"/>
        <v>40515.25</v>
      </c>
      <c r="T447" s="5">
        <f t="shared" si="33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82.044117647058826</v>
      </c>
      <c r="G448" t="s">
        <v>14</v>
      </c>
      <c r="H448">
        <v>186</v>
      </c>
      <c r="I448">
        <f t="shared" si="34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1"/>
        <v>technology</v>
      </c>
      <c r="R448" t="str">
        <f>RIGHT(P448,LEN(P448)-SEARCH("/",P448))</f>
        <v>wearables</v>
      </c>
      <c r="S448" s="5">
        <f t="shared" si="32"/>
        <v>41261.25</v>
      </c>
      <c r="T448" s="5">
        <f t="shared" si="33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24.326030927835053</v>
      </c>
      <c r="G449" t="s">
        <v>74</v>
      </c>
      <c r="H449">
        <v>439</v>
      </c>
      <c r="I449">
        <f t="shared" si="3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1"/>
        <v>film &amp; video</v>
      </c>
      <c r="R449" t="str">
        <f>RIGHT(P449,LEN(P449)-SEARCH("/",P449))</f>
        <v>television</v>
      </c>
      <c r="S449" s="5">
        <f t="shared" si="32"/>
        <v>43088.25</v>
      </c>
      <c r="T449" s="5">
        <f t="shared" si="33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50.482758620689658</v>
      </c>
      <c r="G450" t="s">
        <v>14</v>
      </c>
      <c r="H450">
        <v>605</v>
      </c>
      <c r="I450">
        <f t="shared" si="3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1"/>
        <v>games</v>
      </c>
      <c r="R450" t="str">
        <f>RIGHT(P450,LEN(P450)-SEARCH("/",P450))</f>
        <v>video games</v>
      </c>
      <c r="S450" s="5">
        <f t="shared" si="32"/>
        <v>41378.208333333336</v>
      </c>
      <c r="T450" s="5">
        <f t="shared" si="33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E451/D451*100</f>
        <v>967</v>
      </c>
      <c r="G451" t="s">
        <v>20</v>
      </c>
      <c r="H451">
        <v>86</v>
      </c>
      <c r="I451">
        <f t="shared" si="34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6">LEFT(P451, SEARCH("/", P451)-1)</f>
        <v>games</v>
      </c>
      <c r="R451" t="str">
        <f>RIGHT(P451,LEN(P451)-SEARCH("/",P451))</f>
        <v>video games</v>
      </c>
      <c r="S451" s="5">
        <f t="shared" ref="S451:S514" si="37">(((L451/60)/60/24)+DATE(1970,1,1))</f>
        <v>43530.25</v>
      </c>
      <c r="T451" s="5">
        <f t="shared" ref="T451:T514" si="38">(((M451/60)/60/24)+DATE(1970,1,1))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4</v>
      </c>
      <c r="G452" t="s">
        <v>14</v>
      </c>
      <c r="H452">
        <v>1</v>
      </c>
      <c r="I452">
        <f t="shared" ref="I452:I515" si="39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6"/>
        <v>film &amp; video</v>
      </c>
      <c r="R452" t="str">
        <f>RIGHT(P452,LEN(P452)-SEARCH("/",P452))</f>
        <v>animation</v>
      </c>
      <c r="S452" s="5">
        <f t="shared" si="37"/>
        <v>43394.208333333328</v>
      </c>
      <c r="T452" s="5">
        <f t="shared" si="38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122.84501347708894</v>
      </c>
      <c r="G453" t="s">
        <v>20</v>
      </c>
      <c r="H453">
        <v>6286</v>
      </c>
      <c r="I453">
        <f t="shared" si="3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6"/>
        <v>music</v>
      </c>
      <c r="R453" t="str">
        <f>RIGHT(P453,LEN(P453)-SEARCH("/",P453))</f>
        <v>rock</v>
      </c>
      <c r="S453" s="5">
        <f t="shared" si="37"/>
        <v>42935.208333333328</v>
      </c>
      <c r="T453" s="5">
        <f t="shared" si="38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63.4375</v>
      </c>
      <c r="G454" t="s">
        <v>14</v>
      </c>
      <c r="H454">
        <v>31</v>
      </c>
      <c r="I454">
        <f t="shared" si="3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6"/>
        <v>film &amp; video</v>
      </c>
      <c r="R454" t="str">
        <f>RIGHT(P454,LEN(P454)-SEARCH("/",P454))</f>
        <v>drama</v>
      </c>
      <c r="S454" s="5">
        <f t="shared" si="37"/>
        <v>40365.208333333336</v>
      </c>
      <c r="T454" s="5">
        <f t="shared" si="38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56.331688596491226</v>
      </c>
      <c r="G455" t="s">
        <v>14</v>
      </c>
      <c r="H455">
        <v>1181</v>
      </c>
      <c r="I455">
        <f t="shared" si="3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6"/>
        <v>film &amp; video</v>
      </c>
      <c r="R455" t="str">
        <f>RIGHT(P455,LEN(P455)-SEARCH("/",P455))</f>
        <v>science fiction</v>
      </c>
      <c r="S455" s="5">
        <f t="shared" si="37"/>
        <v>42705.25</v>
      </c>
      <c r="T455" s="5">
        <f t="shared" si="38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44.074999999999996</v>
      </c>
      <c r="G456" t="s">
        <v>14</v>
      </c>
      <c r="H456">
        <v>39</v>
      </c>
      <c r="I456">
        <f t="shared" si="3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6"/>
        <v>film &amp; video</v>
      </c>
      <c r="R456" t="str">
        <f>RIGHT(P456,LEN(P456)-SEARCH("/",P456))</f>
        <v>drama</v>
      </c>
      <c r="S456" s="5">
        <f t="shared" si="37"/>
        <v>41568.208333333336</v>
      </c>
      <c r="T456" s="5">
        <f t="shared" si="38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118.37253218884121</v>
      </c>
      <c r="G457" t="s">
        <v>20</v>
      </c>
      <c r="H457">
        <v>3727</v>
      </c>
      <c r="I457">
        <f t="shared" si="3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6"/>
        <v>theater</v>
      </c>
      <c r="R457" t="str">
        <f>RIGHT(P457,LEN(P457)-SEARCH("/",P457))</f>
        <v>plays</v>
      </c>
      <c r="S457" s="5">
        <f t="shared" si="37"/>
        <v>40809.208333333336</v>
      </c>
      <c r="T457" s="5">
        <f t="shared" si="38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104.1243169398907</v>
      </c>
      <c r="G458" t="s">
        <v>20</v>
      </c>
      <c r="H458">
        <v>1605</v>
      </c>
      <c r="I458">
        <f t="shared" si="3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6"/>
        <v>music</v>
      </c>
      <c r="R458" t="str">
        <f>RIGHT(P458,LEN(P458)-SEARCH("/",P458))</f>
        <v>indie rock</v>
      </c>
      <c r="S458" s="5">
        <f t="shared" si="37"/>
        <v>43141.25</v>
      </c>
      <c r="T458" s="5">
        <f t="shared" si="38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26.640000000000004</v>
      </c>
      <c r="G459" t="s">
        <v>14</v>
      </c>
      <c r="H459">
        <v>46</v>
      </c>
      <c r="I459">
        <f t="shared" si="3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6"/>
        <v>theater</v>
      </c>
      <c r="R459" t="str">
        <f>RIGHT(P459,LEN(P459)-SEARCH("/",P459))</f>
        <v>plays</v>
      </c>
      <c r="S459" s="5">
        <f t="shared" si="37"/>
        <v>42657.208333333328</v>
      </c>
      <c r="T459" s="5">
        <f t="shared" si="38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351.20118343195264</v>
      </c>
      <c r="G460" t="s">
        <v>20</v>
      </c>
      <c r="H460">
        <v>2120</v>
      </c>
      <c r="I460">
        <f t="shared" si="3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6"/>
        <v>theater</v>
      </c>
      <c r="R460" t="str">
        <f>RIGHT(P460,LEN(P460)-SEARCH("/",P460))</f>
        <v>plays</v>
      </c>
      <c r="S460" s="5">
        <f t="shared" si="37"/>
        <v>40265.208333333336</v>
      </c>
      <c r="T460" s="5">
        <f t="shared" si="38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90.063492063492063</v>
      </c>
      <c r="G461" t="s">
        <v>14</v>
      </c>
      <c r="H461">
        <v>105</v>
      </c>
      <c r="I461">
        <f t="shared" si="3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6"/>
        <v>film &amp; video</v>
      </c>
      <c r="R461" t="str">
        <f>RIGHT(P461,LEN(P461)-SEARCH("/",P461))</f>
        <v>documentary</v>
      </c>
      <c r="S461" s="5">
        <f t="shared" si="37"/>
        <v>42001.25</v>
      </c>
      <c r="T461" s="5">
        <f t="shared" si="38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171.625</v>
      </c>
      <c r="G462" t="s">
        <v>20</v>
      </c>
      <c r="H462">
        <v>50</v>
      </c>
      <c r="I462">
        <f t="shared" si="3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6"/>
        <v>theater</v>
      </c>
      <c r="R462" t="str">
        <f>RIGHT(P462,LEN(P462)-SEARCH("/",P462))</f>
        <v>plays</v>
      </c>
      <c r="S462" s="5">
        <f t="shared" si="37"/>
        <v>40399.208333333336</v>
      </c>
      <c r="T462" s="5">
        <f t="shared" si="38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141.04655870445345</v>
      </c>
      <c r="G463" t="s">
        <v>20</v>
      </c>
      <c r="H463">
        <v>2080</v>
      </c>
      <c r="I463">
        <f t="shared" si="3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6"/>
        <v>film &amp; video</v>
      </c>
      <c r="R463" t="str">
        <f>RIGHT(P463,LEN(P463)-SEARCH("/",P463))</f>
        <v>drama</v>
      </c>
      <c r="S463" s="5">
        <f t="shared" si="37"/>
        <v>41757.208333333336</v>
      </c>
      <c r="T463" s="5">
        <f t="shared" si="38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30.57944915254237</v>
      </c>
      <c r="G464" t="s">
        <v>14</v>
      </c>
      <c r="H464">
        <v>535</v>
      </c>
      <c r="I464">
        <f t="shared" si="3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6"/>
        <v>games</v>
      </c>
      <c r="R464" t="str">
        <f>RIGHT(P464,LEN(P464)-SEARCH("/",P464))</f>
        <v>mobile games</v>
      </c>
      <c r="S464" s="5">
        <f t="shared" si="37"/>
        <v>41304.25</v>
      </c>
      <c r="T464" s="5">
        <f t="shared" si="38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108.16455696202532</v>
      </c>
      <c r="G465" t="s">
        <v>20</v>
      </c>
      <c r="H465">
        <v>2105</v>
      </c>
      <c r="I465">
        <f t="shared" si="3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6"/>
        <v>film &amp; video</v>
      </c>
      <c r="R465" t="str">
        <f>RIGHT(P465,LEN(P465)-SEARCH("/",P465))</f>
        <v>animation</v>
      </c>
      <c r="S465" s="5">
        <f t="shared" si="37"/>
        <v>41639.25</v>
      </c>
      <c r="T465" s="5">
        <f t="shared" si="38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133.45505617977528</v>
      </c>
      <c r="G466" t="s">
        <v>20</v>
      </c>
      <c r="H466">
        <v>2436</v>
      </c>
      <c r="I466">
        <f t="shared" si="3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6"/>
        <v>theater</v>
      </c>
      <c r="R466" t="str">
        <f>RIGHT(P466,LEN(P466)-SEARCH("/",P466))</f>
        <v>plays</v>
      </c>
      <c r="S466" s="5">
        <f t="shared" si="37"/>
        <v>43142.25</v>
      </c>
      <c r="T466" s="5">
        <f t="shared" si="38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187.85106382978722</v>
      </c>
      <c r="G467" t="s">
        <v>20</v>
      </c>
      <c r="H467">
        <v>80</v>
      </c>
      <c r="I467">
        <f t="shared" si="3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6"/>
        <v>publishing</v>
      </c>
      <c r="R467" t="str">
        <f>RIGHT(P467,LEN(P467)-SEARCH("/",P467))</f>
        <v>translations</v>
      </c>
      <c r="S467" s="5">
        <f t="shared" si="37"/>
        <v>43127.25</v>
      </c>
      <c r="T467" s="5">
        <f t="shared" si="38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332</v>
      </c>
      <c r="G468" t="s">
        <v>20</v>
      </c>
      <c r="H468">
        <v>42</v>
      </c>
      <c r="I468">
        <f t="shared" si="3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6"/>
        <v>technology</v>
      </c>
      <c r="R468" t="str">
        <f>RIGHT(P468,LEN(P468)-SEARCH("/",P468))</f>
        <v>wearables</v>
      </c>
      <c r="S468" s="5">
        <f t="shared" si="37"/>
        <v>41409.208333333336</v>
      </c>
      <c r="T468" s="5">
        <f t="shared" si="38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575.21428571428578</v>
      </c>
      <c r="G469" t="s">
        <v>20</v>
      </c>
      <c r="H469">
        <v>139</v>
      </c>
      <c r="I469">
        <f t="shared" si="3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6"/>
        <v>technology</v>
      </c>
      <c r="R469" t="str">
        <f>RIGHT(P469,LEN(P469)-SEARCH("/",P469))</f>
        <v>web</v>
      </c>
      <c r="S469" s="5">
        <f t="shared" si="37"/>
        <v>42331.25</v>
      </c>
      <c r="T469" s="5">
        <f t="shared" si="38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40.5</v>
      </c>
      <c r="G470" t="s">
        <v>14</v>
      </c>
      <c r="H470">
        <v>16</v>
      </c>
      <c r="I470">
        <f t="shared" si="3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6"/>
        <v>theater</v>
      </c>
      <c r="R470" t="str">
        <f>RIGHT(P470,LEN(P470)-SEARCH("/",P470))</f>
        <v>plays</v>
      </c>
      <c r="S470" s="5">
        <f t="shared" si="37"/>
        <v>43569.208333333328</v>
      </c>
      <c r="T470" s="5">
        <f t="shared" si="38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184.42857142857144</v>
      </c>
      <c r="G471" t="s">
        <v>20</v>
      </c>
      <c r="H471">
        <v>159</v>
      </c>
      <c r="I471">
        <f t="shared" si="3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6"/>
        <v>film &amp; video</v>
      </c>
      <c r="R471" t="str">
        <f>RIGHT(P471,LEN(P471)-SEARCH("/",P471))</f>
        <v>drama</v>
      </c>
      <c r="S471" s="5">
        <f t="shared" si="37"/>
        <v>42142.208333333328</v>
      </c>
      <c r="T471" s="5">
        <f t="shared" si="38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285.80555555555554</v>
      </c>
      <c r="G472" t="s">
        <v>20</v>
      </c>
      <c r="H472">
        <v>381</v>
      </c>
      <c r="I472">
        <f t="shared" si="3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6"/>
        <v>technology</v>
      </c>
      <c r="R472" t="str">
        <f>RIGHT(P472,LEN(P472)-SEARCH("/",P472))</f>
        <v>wearables</v>
      </c>
      <c r="S472" s="5">
        <f t="shared" si="37"/>
        <v>42716.25</v>
      </c>
      <c r="T472" s="5">
        <f t="shared" si="38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319</v>
      </c>
      <c r="G473" t="s">
        <v>20</v>
      </c>
      <c r="H473">
        <v>194</v>
      </c>
      <c r="I473">
        <f t="shared" si="3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6"/>
        <v>food</v>
      </c>
      <c r="R473" t="str">
        <f>RIGHT(P473,LEN(P473)-SEARCH("/",P473))</f>
        <v>food trucks</v>
      </c>
      <c r="S473" s="5">
        <f t="shared" si="37"/>
        <v>41031.208333333336</v>
      </c>
      <c r="T473" s="5">
        <f t="shared" si="38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39.234070221066318</v>
      </c>
      <c r="G474" t="s">
        <v>14</v>
      </c>
      <c r="H474">
        <v>575</v>
      </c>
      <c r="I474">
        <f t="shared" si="3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6"/>
        <v>music</v>
      </c>
      <c r="R474" t="str">
        <f>RIGHT(P474,LEN(P474)-SEARCH("/",P474))</f>
        <v>rock</v>
      </c>
      <c r="S474" s="5">
        <f t="shared" si="37"/>
        <v>43535.208333333328</v>
      </c>
      <c r="T474" s="5">
        <f t="shared" si="38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178.14000000000001</v>
      </c>
      <c r="G475" t="s">
        <v>20</v>
      </c>
      <c r="H475">
        <v>106</v>
      </c>
      <c r="I475">
        <f t="shared" si="3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6"/>
        <v>music</v>
      </c>
      <c r="R475" t="str">
        <f>RIGHT(P475,LEN(P475)-SEARCH("/",P475))</f>
        <v>electric music</v>
      </c>
      <c r="S475" s="5">
        <f t="shared" si="37"/>
        <v>43277.208333333328</v>
      </c>
      <c r="T475" s="5">
        <f t="shared" si="38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365.15</v>
      </c>
      <c r="G476" t="s">
        <v>20</v>
      </c>
      <c r="H476">
        <v>142</v>
      </c>
      <c r="I476">
        <f t="shared" si="3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6"/>
        <v>film &amp; video</v>
      </c>
      <c r="R476" t="str">
        <f>RIGHT(P476,LEN(P476)-SEARCH("/",P476))</f>
        <v>television</v>
      </c>
      <c r="S476" s="5">
        <f t="shared" si="37"/>
        <v>41989.25</v>
      </c>
      <c r="T476" s="5">
        <f t="shared" si="38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113.94594594594594</v>
      </c>
      <c r="G477" t="s">
        <v>20</v>
      </c>
      <c r="H477">
        <v>211</v>
      </c>
      <c r="I477">
        <f t="shared" si="3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6"/>
        <v>publishing</v>
      </c>
      <c r="R477" t="str">
        <f>RIGHT(P477,LEN(P477)-SEARCH("/",P477))</f>
        <v>translations</v>
      </c>
      <c r="S477" s="5">
        <f t="shared" si="37"/>
        <v>41450.208333333336</v>
      </c>
      <c r="T477" s="5">
        <f t="shared" si="38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29.828720626631856</v>
      </c>
      <c r="G478" t="s">
        <v>14</v>
      </c>
      <c r="H478">
        <v>1120</v>
      </c>
      <c r="I478">
        <f t="shared" si="3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6"/>
        <v>publishing</v>
      </c>
      <c r="R478" t="str">
        <f>RIGHT(P478,LEN(P478)-SEARCH("/",P478))</f>
        <v>fiction</v>
      </c>
      <c r="S478" s="5">
        <f t="shared" si="37"/>
        <v>43322.208333333328</v>
      </c>
      <c r="T478" s="5">
        <f t="shared" si="38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54.270588235294113</v>
      </c>
      <c r="G479" t="s">
        <v>14</v>
      </c>
      <c r="H479">
        <v>113</v>
      </c>
      <c r="I479">
        <f t="shared" si="3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6"/>
        <v>film &amp; video</v>
      </c>
      <c r="R479" t="str">
        <f>RIGHT(P479,LEN(P479)-SEARCH("/",P479))</f>
        <v>science fiction</v>
      </c>
      <c r="S479" s="5">
        <f t="shared" si="37"/>
        <v>40720.208333333336</v>
      </c>
      <c r="T479" s="5">
        <f t="shared" si="38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236.34156976744185</v>
      </c>
      <c r="G480" t="s">
        <v>20</v>
      </c>
      <c r="H480">
        <v>2756</v>
      </c>
      <c r="I480">
        <f t="shared" si="3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6"/>
        <v>technology</v>
      </c>
      <c r="R480" t="str">
        <f>RIGHT(P480,LEN(P480)-SEARCH("/",P480))</f>
        <v>wearables</v>
      </c>
      <c r="S480" s="5">
        <f t="shared" si="37"/>
        <v>42072.208333333328</v>
      </c>
      <c r="T480" s="5">
        <f t="shared" si="38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512.91666666666663</v>
      </c>
      <c r="G481" t="s">
        <v>20</v>
      </c>
      <c r="H481">
        <v>173</v>
      </c>
      <c r="I481">
        <f t="shared" si="3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6"/>
        <v>food</v>
      </c>
      <c r="R481" t="str">
        <f>RIGHT(P481,LEN(P481)-SEARCH("/",P481))</f>
        <v>food trucks</v>
      </c>
      <c r="S481" s="5">
        <f t="shared" si="37"/>
        <v>42945.208333333328</v>
      </c>
      <c r="T481" s="5">
        <f t="shared" si="38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100.65116279069768</v>
      </c>
      <c r="G482" t="s">
        <v>20</v>
      </c>
      <c r="H482">
        <v>87</v>
      </c>
      <c r="I482">
        <f t="shared" si="3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6"/>
        <v>photography</v>
      </c>
      <c r="R482" t="str">
        <f>RIGHT(P482,LEN(P482)-SEARCH("/",P482))</f>
        <v>photography books</v>
      </c>
      <c r="S482" s="5">
        <f t="shared" si="37"/>
        <v>40248.25</v>
      </c>
      <c r="T482" s="5">
        <f t="shared" si="38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81.348423194303152</v>
      </c>
      <c r="G483" t="s">
        <v>14</v>
      </c>
      <c r="H483">
        <v>1538</v>
      </c>
      <c r="I483">
        <f t="shared" si="3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6"/>
        <v>theater</v>
      </c>
      <c r="R483" t="str">
        <f>RIGHT(P483,LEN(P483)-SEARCH("/",P483))</f>
        <v>plays</v>
      </c>
      <c r="S483" s="5">
        <f t="shared" si="37"/>
        <v>41913.208333333336</v>
      </c>
      <c r="T483" s="5">
        <f t="shared" si="38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16.404761904761905</v>
      </c>
      <c r="G484" t="s">
        <v>14</v>
      </c>
      <c r="H484">
        <v>9</v>
      </c>
      <c r="I484">
        <f t="shared" si="3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6"/>
        <v>publishing</v>
      </c>
      <c r="R484" t="str">
        <f>RIGHT(P484,LEN(P484)-SEARCH("/",P484))</f>
        <v>fiction</v>
      </c>
      <c r="S484" s="5">
        <f t="shared" si="37"/>
        <v>40963.25</v>
      </c>
      <c r="T484" s="5">
        <f t="shared" si="38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52.774617067833695</v>
      </c>
      <c r="G485" t="s">
        <v>14</v>
      </c>
      <c r="H485">
        <v>554</v>
      </c>
      <c r="I485">
        <f t="shared" si="3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6"/>
        <v>theater</v>
      </c>
      <c r="R485" t="str">
        <f>RIGHT(P485,LEN(P485)-SEARCH("/",P485))</f>
        <v>plays</v>
      </c>
      <c r="S485" s="5">
        <f t="shared" si="37"/>
        <v>43811.25</v>
      </c>
      <c r="T485" s="5">
        <f t="shared" si="38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260.20608108108109</v>
      </c>
      <c r="G486" t="s">
        <v>20</v>
      </c>
      <c r="H486">
        <v>1572</v>
      </c>
      <c r="I486">
        <f t="shared" si="3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6"/>
        <v>food</v>
      </c>
      <c r="R486" t="str">
        <f>RIGHT(P486,LEN(P486)-SEARCH("/",P486))</f>
        <v>food trucks</v>
      </c>
      <c r="S486" s="5">
        <f t="shared" si="37"/>
        <v>41855.208333333336</v>
      </c>
      <c r="T486" s="5">
        <f t="shared" si="38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30.73289183222958</v>
      </c>
      <c r="G487" t="s">
        <v>14</v>
      </c>
      <c r="H487">
        <v>648</v>
      </c>
      <c r="I487">
        <f t="shared" si="3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6"/>
        <v>theater</v>
      </c>
      <c r="R487" t="str">
        <f>RIGHT(P487,LEN(P487)-SEARCH("/",P487))</f>
        <v>plays</v>
      </c>
      <c r="S487" s="5">
        <f t="shared" si="37"/>
        <v>43626.208333333328</v>
      </c>
      <c r="T487" s="5">
        <f t="shared" si="38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13.5</v>
      </c>
      <c r="G488" t="s">
        <v>14</v>
      </c>
      <c r="H488">
        <v>21</v>
      </c>
      <c r="I488">
        <f t="shared" si="3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6"/>
        <v>publishing</v>
      </c>
      <c r="R488" t="str">
        <f>RIGHT(P488,LEN(P488)-SEARCH("/",P488))</f>
        <v>translations</v>
      </c>
      <c r="S488" s="5">
        <f t="shared" si="37"/>
        <v>43168.25</v>
      </c>
      <c r="T488" s="5">
        <f t="shared" si="38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178.62556663644605</v>
      </c>
      <c r="G489" t="s">
        <v>20</v>
      </c>
      <c r="H489">
        <v>2346</v>
      </c>
      <c r="I489">
        <f t="shared" si="3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6"/>
        <v>theater</v>
      </c>
      <c r="R489" t="str">
        <f>RIGHT(P489,LEN(P489)-SEARCH("/",P489))</f>
        <v>plays</v>
      </c>
      <c r="S489" s="5">
        <f t="shared" si="37"/>
        <v>42845.208333333328</v>
      </c>
      <c r="T489" s="5">
        <f t="shared" si="38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220.0566037735849</v>
      </c>
      <c r="G490" t="s">
        <v>20</v>
      </c>
      <c r="H490">
        <v>115</v>
      </c>
      <c r="I490">
        <f t="shared" si="3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6"/>
        <v>theater</v>
      </c>
      <c r="R490" t="str">
        <f>RIGHT(P490,LEN(P490)-SEARCH("/",P490))</f>
        <v>plays</v>
      </c>
      <c r="S490" s="5">
        <f t="shared" si="37"/>
        <v>42403.25</v>
      </c>
      <c r="T490" s="5">
        <f t="shared" si="38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101.5108695652174</v>
      </c>
      <c r="G491" t="s">
        <v>20</v>
      </c>
      <c r="H491">
        <v>85</v>
      </c>
      <c r="I491">
        <f t="shared" si="3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6"/>
        <v>technology</v>
      </c>
      <c r="R491" t="str">
        <f>RIGHT(P491,LEN(P491)-SEARCH("/",P491))</f>
        <v>wearables</v>
      </c>
      <c r="S491" s="5">
        <f t="shared" si="37"/>
        <v>40406.208333333336</v>
      </c>
      <c r="T491" s="5">
        <f t="shared" si="38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191.5</v>
      </c>
      <c r="G492" t="s">
        <v>20</v>
      </c>
      <c r="H492">
        <v>144</v>
      </c>
      <c r="I492">
        <f t="shared" si="3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6"/>
        <v>journalism</v>
      </c>
      <c r="R492" t="str">
        <f>RIGHT(P492,LEN(P492)-SEARCH("/",P492))</f>
        <v>audio</v>
      </c>
      <c r="S492" s="5">
        <f t="shared" si="37"/>
        <v>43786.25</v>
      </c>
      <c r="T492" s="5">
        <f t="shared" si="38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305.34683098591546</v>
      </c>
      <c r="G493" t="s">
        <v>20</v>
      </c>
      <c r="H493">
        <v>2443</v>
      </c>
      <c r="I493">
        <f t="shared" si="3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6"/>
        <v>food</v>
      </c>
      <c r="R493" t="str">
        <f>RIGHT(P493,LEN(P493)-SEARCH("/",P493))</f>
        <v>food trucks</v>
      </c>
      <c r="S493" s="5">
        <f t="shared" si="37"/>
        <v>41456.208333333336</v>
      </c>
      <c r="T493" s="5">
        <f t="shared" si="38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23.995287958115181</v>
      </c>
      <c r="G494" t="s">
        <v>74</v>
      </c>
      <c r="H494">
        <v>595</v>
      </c>
      <c r="I494">
        <f t="shared" si="3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6"/>
        <v>film &amp; video</v>
      </c>
      <c r="R494" t="str">
        <f>RIGHT(P494,LEN(P494)-SEARCH("/",P494))</f>
        <v>shorts</v>
      </c>
      <c r="S494" s="5">
        <f t="shared" si="37"/>
        <v>40336.208333333336</v>
      </c>
      <c r="T494" s="5">
        <f t="shared" si="38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723.77777777777771</v>
      </c>
      <c r="G495" t="s">
        <v>20</v>
      </c>
      <c r="H495">
        <v>64</v>
      </c>
      <c r="I495">
        <f t="shared" si="3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6"/>
        <v>photography</v>
      </c>
      <c r="R495" t="str">
        <f>RIGHT(P495,LEN(P495)-SEARCH("/",P495))</f>
        <v>photography books</v>
      </c>
      <c r="S495" s="5">
        <f t="shared" si="37"/>
        <v>43645.208333333328</v>
      </c>
      <c r="T495" s="5">
        <f t="shared" si="38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547.36</v>
      </c>
      <c r="G496" t="s">
        <v>20</v>
      </c>
      <c r="H496">
        <v>268</v>
      </c>
      <c r="I496">
        <f t="shared" si="3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6"/>
        <v>technology</v>
      </c>
      <c r="R496" t="str">
        <f>RIGHT(P496,LEN(P496)-SEARCH("/",P496))</f>
        <v>wearables</v>
      </c>
      <c r="S496" s="5">
        <f t="shared" si="37"/>
        <v>40990.208333333336</v>
      </c>
      <c r="T496" s="5">
        <f t="shared" si="38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414.49999999999994</v>
      </c>
      <c r="G497" t="s">
        <v>20</v>
      </c>
      <c r="H497">
        <v>195</v>
      </c>
      <c r="I497">
        <f t="shared" si="3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6"/>
        <v>theater</v>
      </c>
      <c r="R497" t="str">
        <f>RIGHT(P497,LEN(P497)-SEARCH("/",P497))</f>
        <v>plays</v>
      </c>
      <c r="S497" s="5">
        <f t="shared" si="37"/>
        <v>41800.208333333336</v>
      </c>
      <c r="T497" s="5">
        <f t="shared" si="38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0.90696409140369971</v>
      </c>
      <c r="G498" t="s">
        <v>14</v>
      </c>
      <c r="H498">
        <v>54</v>
      </c>
      <c r="I498">
        <f t="shared" si="3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6"/>
        <v>film &amp; video</v>
      </c>
      <c r="R498" t="str">
        <f>RIGHT(P498,LEN(P498)-SEARCH("/",P498))</f>
        <v>animation</v>
      </c>
      <c r="S498" s="5">
        <f t="shared" si="37"/>
        <v>42876.208333333328</v>
      </c>
      <c r="T498" s="5">
        <f t="shared" si="38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34.173469387755098</v>
      </c>
      <c r="G499" t="s">
        <v>14</v>
      </c>
      <c r="H499">
        <v>120</v>
      </c>
      <c r="I499">
        <f t="shared" si="3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6"/>
        <v>technology</v>
      </c>
      <c r="R499" t="str">
        <f>RIGHT(P499,LEN(P499)-SEARCH("/",P499))</f>
        <v>wearables</v>
      </c>
      <c r="S499" s="5">
        <f t="shared" si="37"/>
        <v>42724.25</v>
      </c>
      <c r="T499" s="5">
        <f t="shared" si="38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23.948810754912099</v>
      </c>
      <c r="G500" t="s">
        <v>14</v>
      </c>
      <c r="H500">
        <v>579</v>
      </c>
      <c r="I500">
        <f t="shared" si="3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6"/>
        <v>technology</v>
      </c>
      <c r="R500" t="str">
        <f>RIGHT(P500,LEN(P500)-SEARCH("/",P500))</f>
        <v>web</v>
      </c>
      <c r="S500" s="5">
        <f t="shared" si="37"/>
        <v>42005.25</v>
      </c>
      <c r="T500" s="5">
        <f t="shared" si="38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48.072649572649574</v>
      </c>
      <c r="G501" t="s">
        <v>14</v>
      </c>
      <c r="H501">
        <v>2072</v>
      </c>
      <c r="I501">
        <f t="shared" si="3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6"/>
        <v>film &amp; video</v>
      </c>
      <c r="R501" t="str">
        <f>RIGHT(P501,LEN(P501)-SEARCH("/",P501))</f>
        <v>documentary</v>
      </c>
      <c r="S501" s="5">
        <f t="shared" si="37"/>
        <v>42444.208333333328</v>
      </c>
      <c r="T501" s="5">
        <f t="shared" si="38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6"/>
        <v>theater</v>
      </c>
      <c r="R502" t="str">
        <f>RIGHT(P502,LEN(P502)-SEARCH("/",P502))</f>
        <v>plays</v>
      </c>
      <c r="S502" s="5">
        <f t="shared" si="37"/>
        <v>41395.208333333336</v>
      </c>
      <c r="T502" s="5">
        <f t="shared" si="38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70.145182291666657</v>
      </c>
      <c r="G503" t="s">
        <v>14</v>
      </c>
      <c r="H503">
        <v>1796</v>
      </c>
      <c r="I503">
        <f t="shared" si="3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6"/>
        <v>film &amp; video</v>
      </c>
      <c r="R503" t="str">
        <f>RIGHT(P503,LEN(P503)-SEARCH("/",P503))</f>
        <v>documentary</v>
      </c>
      <c r="S503" s="5">
        <f t="shared" si="37"/>
        <v>41345.208333333336</v>
      </c>
      <c r="T503" s="5">
        <f t="shared" si="38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529.92307692307691</v>
      </c>
      <c r="G504" t="s">
        <v>20</v>
      </c>
      <c r="H504">
        <v>186</v>
      </c>
      <c r="I504">
        <f t="shared" si="3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6"/>
        <v>games</v>
      </c>
      <c r="R504" t="str">
        <f>RIGHT(P504,LEN(P504)-SEARCH("/",P504))</f>
        <v>video games</v>
      </c>
      <c r="S504" s="5">
        <f t="shared" si="37"/>
        <v>41117.208333333336</v>
      </c>
      <c r="T504" s="5">
        <f t="shared" si="38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180.32549019607845</v>
      </c>
      <c r="G505" t="s">
        <v>20</v>
      </c>
      <c r="H505">
        <v>460</v>
      </c>
      <c r="I505">
        <f t="shared" si="3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6"/>
        <v>film &amp; video</v>
      </c>
      <c r="R505" t="str">
        <f>RIGHT(P505,LEN(P505)-SEARCH("/",P505))</f>
        <v>drama</v>
      </c>
      <c r="S505" s="5">
        <f t="shared" si="37"/>
        <v>42186.208333333328</v>
      </c>
      <c r="T505" s="5">
        <f t="shared" si="38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92.320000000000007</v>
      </c>
      <c r="G506" t="s">
        <v>14</v>
      </c>
      <c r="H506">
        <v>62</v>
      </c>
      <c r="I506">
        <f t="shared" si="3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6"/>
        <v>music</v>
      </c>
      <c r="R506" t="str">
        <f>RIGHT(P506,LEN(P506)-SEARCH("/",P506))</f>
        <v>rock</v>
      </c>
      <c r="S506" s="5">
        <f t="shared" si="37"/>
        <v>42142.208333333328</v>
      </c>
      <c r="T506" s="5">
        <f t="shared" si="38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13.901001112347053</v>
      </c>
      <c r="G507" t="s">
        <v>14</v>
      </c>
      <c r="H507">
        <v>347</v>
      </c>
      <c r="I507">
        <f t="shared" si="3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6"/>
        <v>publishing</v>
      </c>
      <c r="R507" t="str">
        <f>RIGHT(P507,LEN(P507)-SEARCH("/",P507))</f>
        <v>radio &amp; podcasts</v>
      </c>
      <c r="S507" s="5">
        <f t="shared" si="37"/>
        <v>41341.25</v>
      </c>
      <c r="T507" s="5">
        <f t="shared" si="38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927.07777777777767</v>
      </c>
      <c r="G508" t="s">
        <v>20</v>
      </c>
      <c r="H508">
        <v>2528</v>
      </c>
      <c r="I508">
        <f t="shared" si="3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6"/>
        <v>theater</v>
      </c>
      <c r="R508" t="str">
        <f>RIGHT(P508,LEN(P508)-SEARCH("/",P508))</f>
        <v>plays</v>
      </c>
      <c r="S508" s="5">
        <f t="shared" si="37"/>
        <v>43062.25</v>
      </c>
      <c r="T508" s="5">
        <f t="shared" si="38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39.857142857142861</v>
      </c>
      <c r="G509" t="s">
        <v>14</v>
      </c>
      <c r="H509">
        <v>19</v>
      </c>
      <c r="I509">
        <f t="shared" si="3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6"/>
        <v>technology</v>
      </c>
      <c r="R509" t="str">
        <f>RIGHT(P509,LEN(P509)-SEARCH("/",P509))</f>
        <v>web</v>
      </c>
      <c r="S509" s="5">
        <f t="shared" si="37"/>
        <v>41373.208333333336</v>
      </c>
      <c r="T509" s="5">
        <f t="shared" si="38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112.22929936305732</v>
      </c>
      <c r="G510" t="s">
        <v>20</v>
      </c>
      <c r="H510">
        <v>3657</v>
      </c>
      <c r="I510">
        <f t="shared" si="3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6"/>
        <v>theater</v>
      </c>
      <c r="R510" t="str">
        <f>RIGHT(P510,LEN(P510)-SEARCH("/",P510))</f>
        <v>plays</v>
      </c>
      <c r="S510" s="5">
        <f t="shared" si="37"/>
        <v>43310.208333333328</v>
      </c>
      <c r="T510" s="5">
        <f t="shared" si="38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70.925816023738875</v>
      </c>
      <c r="G511" t="s">
        <v>14</v>
      </c>
      <c r="H511">
        <v>1258</v>
      </c>
      <c r="I511">
        <f t="shared" si="3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6"/>
        <v>theater</v>
      </c>
      <c r="R511" t="str">
        <f>RIGHT(P511,LEN(P511)-SEARCH("/",P511))</f>
        <v>plays</v>
      </c>
      <c r="S511" s="5">
        <f t="shared" si="37"/>
        <v>41034.208333333336</v>
      </c>
      <c r="T511" s="5">
        <f t="shared" si="38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119.08974358974358</v>
      </c>
      <c r="G512" t="s">
        <v>20</v>
      </c>
      <c r="H512">
        <v>131</v>
      </c>
      <c r="I512">
        <f t="shared" si="3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6"/>
        <v>film &amp; video</v>
      </c>
      <c r="R512" t="str">
        <f>RIGHT(P512,LEN(P512)-SEARCH("/",P512))</f>
        <v>drama</v>
      </c>
      <c r="S512" s="5">
        <f t="shared" si="37"/>
        <v>43251.208333333328</v>
      </c>
      <c r="T512" s="5">
        <f t="shared" si="38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24.017591339648174</v>
      </c>
      <c r="G513" t="s">
        <v>14</v>
      </c>
      <c r="H513">
        <v>362</v>
      </c>
      <c r="I513">
        <f t="shared" si="3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6"/>
        <v>theater</v>
      </c>
      <c r="R513" t="str">
        <f>RIGHT(P513,LEN(P513)-SEARCH("/",P513))</f>
        <v>plays</v>
      </c>
      <c r="S513" s="5">
        <f t="shared" si="37"/>
        <v>43671.208333333328</v>
      </c>
      <c r="T513" s="5">
        <f t="shared" si="38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139.31868131868131</v>
      </c>
      <c r="G514" t="s">
        <v>20</v>
      </c>
      <c r="H514">
        <v>239</v>
      </c>
      <c r="I514">
        <f t="shared" si="3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6"/>
        <v>games</v>
      </c>
      <c r="R514" t="str">
        <f>RIGHT(P514,LEN(P514)-SEARCH("/",P514))</f>
        <v>video games</v>
      </c>
      <c r="S514" s="5">
        <f t="shared" si="37"/>
        <v>41825.208333333336</v>
      </c>
      <c r="T514" s="5">
        <f t="shared" si="38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E515/D515*100</f>
        <v>39.277108433734945</v>
      </c>
      <c r="G515" t="s">
        <v>74</v>
      </c>
      <c r="H515">
        <v>35</v>
      </c>
      <c r="I515">
        <f t="shared" si="39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1">LEFT(P515, SEARCH("/", P515)-1)</f>
        <v>film &amp; video</v>
      </c>
      <c r="R515" t="str">
        <f>RIGHT(P515,LEN(P515)-SEARCH("/",P515))</f>
        <v>television</v>
      </c>
      <c r="S515" s="5">
        <f t="shared" ref="S515:S578" si="42">(((L515/60)/60/24)+DATE(1970,1,1))</f>
        <v>40430.208333333336</v>
      </c>
      <c r="T515" s="5">
        <f t="shared" ref="T515:T578" si="43">(((M515/60)/60/24)+DATE(1970,1,1))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22.439077144917089</v>
      </c>
      <c r="G516" t="s">
        <v>74</v>
      </c>
      <c r="H516">
        <v>528</v>
      </c>
      <c r="I516">
        <f t="shared" ref="I516:I579" si="44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1"/>
        <v>music</v>
      </c>
      <c r="R516" t="str">
        <f>RIGHT(P516,LEN(P516)-SEARCH("/",P516))</f>
        <v>rock</v>
      </c>
      <c r="S516" s="5">
        <f t="shared" si="42"/>
        <v>41614.25</v>
      </c>
      <c r="T516" s="5">
        <f t="shared" si="43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55.779069767441861</v>
      </c>
      <c r="G517" t="s">
        <v>14</v>
      </c>
      <c r="H517">
        <v>133</v>
      </c>
      <c r="I517">
        <f t="shared" si="44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1"/>
        <v>theater</v>
      </c>
      <c r="R517" t="str">
        <f>RIGHT(P517,LEN(P517)-SEARCH("/",P517))</f>
        <v>plays</v>
      </c>
      <c r="S517" s="5">
        <f t="shared" si="42"/>
        <v>40900.25</v>
      </c>
      <c r="T517" s="5">
        <f t="shared" si="43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42.523125996810208</v>
      </c>
      <c r="G518" t="s">
        <v>14</v>
      </c>
      <c r="H518">
        <v>846</v>
      </c>
      <c r="I518">
        <f t="shared" si="44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1"/>
        <v>publishing</v>
      </c>
      <c r="R518" t="str">
        <f>RIGHT(P518,LEN(P518)-SEARCH("/",P518))</f>
        <v>nonfiction</v>
      </c>
      <c r="S518" s="5">
        <f t="shared" si="42"/>
        <v>40396.208333333336</v>
      </c>
      <c r="T518" s="5">
        <f t="shared" si="43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112.00000000000001</v>
      </c>
      <c r="G519" t="s">
        <v>20</v>
      </c>
      <c r="H519">
        <v>78</v>
      </c>
      <c r="I519">
        <f t="shared" si="44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1"/>
        <v>food</v>
      </c>
      <c r="R519" t="str">
        <f>RIGHT(P519,LEN(P519)-SEARCH("/",P519))</f>
        <v>food trucks</v>
      </c>
      <c r="S519" s="5">
        <f t="shared" si="42"/>
        <v>42860.208333333328</v>
      </c>
      <c r="T519" s="5">
        <f t="shared" si="43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7.0681818181818183</v>
      </c>
      <c r="G520" t="s">
        <v>14</v>
      </c>
      <c r="H520">
        <v>10</v>
      </c>
      <c r="I520">
        <f t="shared" si="4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1"/>
        <v>film &amp; video</v>
      </c>
      <c r="R520" t="str">
        <f>RIGHT(P520,LEN(P520)-SEARCH("/",P520))</f>
        <v>animation</v>
      </c>
      <c r="S520" s="5">
        <f t="shared" si="42"/>
        <v>43154.25</v>
      </c>
      <c r="T520" s="5">
        <f t="shared" si="43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101.74563871693867</v>
      </c>
      <c r="G521" t="s">
        <v>20</v>
      </c>
      <c r="H521">
        <v>1773</v>
      </c>
      <c r="I521">
        <f t="shared" si="44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1"/>
        <v>music</v>
      </c>
      <c r="R521" t="str">
        <f>RIGHT(P521,LEN(P521)-SEARCH("/",P521))</f>
        <v>rock</v>
      </c>
      <c r="S521" s="5">
        <f t="shared" si="42"/>
        <v>42012.25</v>
      </c>
      <c r="T521" s="5">
        <f t="shared" si="43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425.75</v>
      </c>
      <c r="G522" t="s">
        <v>20</v>
      </c>
      <c r="H522">
        <v>32</v>
      </c>
      <c r="I522">
        <f t="shared" si="44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1"/>
        <v>theater</v>
      </c>
      <c r="R522" t="str">
        <f>RIGHT(P522,LEN(P522)-SEARCH("/",P522))</f>
        <v>plays</v>
      </c>
      <c r="S522" s="5">
        <f t="shared" si="42"/>
        <v>43574.208333333328</v>
      </c>
      <c r="T522" s="5">
        <f t="shared" si="43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145.53947368421052</v>
      </c>
      <c r="G523" t="s">
        <v>20</v>
      </c>
      <c r="H523">
        <v>369</v>
      </c>
      <c r="I523">
        <f t="shared" si="44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1"/>
        <v>film &amp; video</v>
      </c>
      <c r="R523" t="str">
        <f>RIGHT(P523,LEN(P523)-SEARCH("/",P523))</f>
        <v>drama</v>
      </c>
      <c r="S523" s="5">
        <f t="shared" si="42"/>
        <v>42605.208333333328</v>
      </c>
      <c r="T523" s="5">
        <f t="shared" si="43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32.453465346534657</v>
      </c>
      <c r="G524" t="s">
        <v>14</v>
      </c>
      <c r="H524">
        <v>191</v>
      </c>
      <c r="I524">
        <f t="shared" si="44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1"/>
        <v>film &amp; video</v>
      </c>
      <c r="R524" t="str">
        <f>RIGHT(P524,LEN(P524)-SEARCH("/",P524))</f>
        <v>shorts</v>
      </c>
      <c r="S524" s="5">
        <f t="shared" si="42"/>
        <v>41093.208333333336</v>
      </c>
      <c r="T524" s="5">
        <f t="shared" si="43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700.33333333333326</v>
      </c>
      <c r="G525" t="s">
        <v>20</v>
      </c>
      <c r="H525">
        <v>89</v>
      </c>
      <c r="I525">
        <f t="shared" si="4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1"/>
        <v>film &amp; video</v>
      </c>
      <c r="R525" t="str">
        <f>RIGHT(P525,LEN(P525)-SEARCH("/",P525))</f>
        <v>shorts</v>
      </c>
      <c r="S525" s="5">
        <f t="shared" si="42"/>
        <v>40241.25</v>
      </c>
      <c r="T525" s="5">
        <f t="shared" si="43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83.904860392967933</v>
      </c>
      <c r="G526" t="s">
        <v>14</v>
      </c>
      <c r="H526">
        <v>1979</v>
      </c>
      <c r="I526">
        <f t="shared" si="44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1"/>
        <v>theater</v>
      </c>
      <c r="R526" t="str">
        <f>RIGHT(P526,LEN(P526)-SEARCH("/",P526))</f>
        <v>plays</v>
      </c>
      <c r="S526" s="5">
        <f t="shared" si="42"/>
        <v>40294.208333333336</v>
      </c>
      <c r="T526" s="5">
        <f t="shared" si="43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84.19047619047619</v>
      </c>
      <c r="G527" t="s">
        <v>14</v>
      </c>
      <c r="H527">
        <v>63</v>
      </c>
      <c r="I527">
        <f t="shared" si="44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1"/>
        <v>technology</v>
      </c>
      <c r="R527" t="str">
        <f>RIGHT(P527,LEN(P527)-SEARCH("/",P527))</f>
        <v>wearables</v>
      </c>
      <c r="S527" s="5">
        <f t="shared" si="42"/>
        <v>40505.25</v>
      </c>
      <c r="T527" s="5">
        <f t="shared" si="43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155.95180722891567</v>
      </c>
      <c r="G528" t="s">
        <v>20</v>
      </c>
      <c r="H528">
        <v>147</v>
      </c>
      <c r="I528">
        <f t="shared" si="44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1"/>
        <v>theater</v>
      </c>
      <c r="R528" t="str">
        <f>RIGHT(P528,LEN(P528)-SEARCH("/",P528))</f>
        <v>plays</v>
      </c>
      <c r="S528" s="5">
        <f t="shared" si="42"/>
        <v>42364.25</v>
      </c>
      <c r="T528" s="5">
        <f t="shared" si="43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99.619450317124731</v>
      </c>
      <c r="G529" t="s">
        <v>14</v>
      </c>
      <c r="H529">
        <v>6080</v>
      </c>
      <c r="I529">
        <f t="shared" si="4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1"/>
        <v>film &amp; video</v>
      </c>
      <c r="R529" t="str">
        <f>RIGHT(P529,LEN(P529)-SEARCH("/",P529))</f>
        <v>animation</v>
      </c>
      <c r="S529" s="5">
        <f t="shared" si="42"/>
        <v>42405.25</v>
      </c>
      <c r="T529" s="5">
        <f t="shared" si="43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80.300000000000011</v>
      </c>
      <c r="G530" t="s">
        <v>14</v>
      </c>
      <c r="H530">
        <v>80</v>
      </c>
      <c r="I530">
        <f t="shared" si="44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1"/>
        <v>music</v>
      </c>
      <c r="R530" t="str">
        <f>RIGHT(P530,LEN(P530)-SEARCH("/",P530))</f>
        <v>indie rock</v>
      </c>
      <c r="S530" s="5">
        <f t="shared" si="42"/>
        <v>41601.25</v>
      </c>
      <c r="T530" s="5">
        <f t="shared" si="43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11.254901960784313</v>
      </c>
      <c r="G531" t="s">
        <v>14</v>
      </c>
      <c r="H531">
        <v>9</v>
      </c>
      <c r="I531">
        <f t="shared" si="44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1"/>
        <v>games</v>
      </c>
      <c r="R531" t="str">
        <f>RIGHT(P531,LEN(P531)-SEARCH("/",P531))</f>
        <v>video games</v>
      </c>
      <c r="S531" s="5">
        <f t="shared" si="42"/>
        <v>41769.208333333336</v>
      </c>
      <c r="T531" s="5">
        <f t="shared" si="43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91.740952380952379</v>
      </c>
      <c r="G532" t="s">
        <v>14</v>
      </c>
      <c r="H532">
        <v>1784</v>
      </c>
      <c r="I532">
        <f t="shared" si="44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1"/>
        <v>publishing</v>
      </c>
      <c r="R532" t="str">
        <f>RIGHT(P532,LEN(P532)-SEARCH("/",P532))</f>
        <v>fiction</v>
      </c>
      <c r="S532" s="5">
        <f t="shared" si="42"/>
        <v>40421.208333333336</v>
      </c>
      <c r="T532" s="5">
        <f t="shared" si="43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95.521156936261391</v>
      </c>
      <c r="G533" t="s">
        <v>47</v>
      </c>
      <c r="H533">
        <v>3640</v>
      </c>
      <c r="I533">
        <f t="shared" si="44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1"/>
        <v>games</v>
      </c>
      <c r="R533" t="str">
        <f>RIGHT(P533,LEN(P533)-SEARCH("/",P533))</f>
        <v>video games</v>
      </c>
      <c r="S533" s="5">
        <f t="shared" si="42"/>
        <v>41589.25</v>
      </c>
      <c r="T533" s="5">
        <f t="shared" si="43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502.87499999999994</v>
      </c>
      <c r="G534" t="s">
        <v>20</v>
      </c>
      <c r="H534">
        <v>126</v>
      </c>
      <c r="I534">
        <f t="shared" si="44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1"/>
        <v>theater</v>
      </c>
      <c r="R534" t="str">
        <f>RIGHT(P534,LEN(P534)-SEARCH("/",P534))</f>
        <v>plays</v>
      </c>
      <c r="S534" s="5">
        <f t="shared" si="42"/>
        <v>43125.25</v>
      </c>
      <c r="T534" s="5">
        <f t="shared" si="43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159.24394463667818</v>
      </c>
      <c r="G535" t="s">
        <v>20</v>
      </c>
      <c r="H535">
        <v>2218</v>
      </c>
      <c r="I535">
        <f t="shared" si="44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1"/>
        <v>music</v>
      </c>
      <c r="R535" t="str">
        <f>RIGHT(P535,LEN(P535)-SEARCH("/",P535))</f>
        <v>indie rock</v>
      </c>
      <c r="S535" s="5">
        <f t="shared" si="42"/>
        <v>41479.208333333336</v>
      </c>
      <c r="T535" s="5">
        <f t="shared" si="43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15.022446689113355</v>
      </c>
      <c r="G536" t="s">
        <v>14</v>
      </c>
      <c r="H536">
        <v>243</v>
      </c>
      <c r="I536">
        <f t="shared" si="44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1"/>
        <v>film &amp; video</v>
      </c>
      <c r="R536" t="str">
        <f>RIGHT(P536,LEN(P536)-SEARCH("/",P536))</f>
        <v>drama</v>
      </c>
      <c r="S536" s="5">
        <f t="shared" si="42"/>
        <v>43329.208333333328</v>
      </c>
      <c r="T536" s="5">
        <f t="shared" si="43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482.03846153846149</v>
      </c>
      <c r="G537" t="s">
        <v>20</v>
      </c>
      <c r="H537">
        <v>202</v>
      </c>
      <c r="I537">
        <f t="shared" si="44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1"/>
        <v>theater</v>
      </c>
      <c r="R537" t="str">
        <f>RIGHT(P537,LEN(P537)-SEARCH("/",P537))</f>
        <v>plays</v>
      </c>
      <c r="S537" s="5">
        <f t="shared" si="42"/>
        <v>43259.208333333328</v>
      </c>
      <c r="T537" s="5">
        <f t="shared" si="43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149.96938775510205</v>
      </c>
      <c r="G538" t="s">
        <v>20</v>
      </c>
      <c r="H538">
        <v>140</v>
      </c>
      <c r="I538">
        <f t="shared" si="44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1"/>
        <v>publishing</v>
      </c>
      <c r="R538" t="str">
        <f>RIGHT(P538,LEN(P538)-SEARCH("/",P538))</f>
        <v>fiction</v>
      </c>
      <c r="S538" s="5">
        <f t="shared" si="42"/>
        <v>40414.208333333336</v>
      </c>
      <c r="T538" s="5">
        <f t="shared" si="43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117.22156398104266</v>
      </c>
      <c r="G539" t="s">
        <v>20</v>
      </c>
      <c r="H539">
        <v>1052</v>
      </c>
      <c r="I539">
        <f t="shared" si="44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1"/>
        <v>film &amp; video</v>
      </c>
      <c r="R539" t="str">
        <f>RIGHT(P539,LEN(P539)-SEARCH("/",P539))</f>
        <v>documentary</v>
      </c>
      <c r="S539" s="5">
        <f t="shared" si="42"/>
        <v>43342.208333333328</v>
      </c>
      <c r="T539" s="5">
        <f t="shared" si="43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37.695968274950431</v>
      </c>
      <c r="G540" t="s">
        <v>14</v>
      </c>
      <c r="H540">
        <v>1296</v>
      </c>
      <c r="I540">
        <f t="shared" si="44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1"/>
        <v>games</v>
      </c>
      <c r="R540" t="str">
        <f>RIGHT(P540,LEN(P540)-SEARCH("/",P540))</f>
        <v>mobile games</v>
      </c>
      <c r="S540" s="5">
        <f t="shared" si="42"/>
        <v>41539.208333333336</v>
      </c>
      <c r="T540" s="5">
        <f t="shared" si="43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72.653061224489804</v>
      </c>
      <c r="G541" t="s">
        <v>14</v>
      </c>
      <c r="H541">
        <v>77</v>
      </c>
      <c r="I541">
        <f t="shared" si="44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1"/>
        <v>food</v>
      </c>
      <c r="R541" t="str">
        <f>RIGHT(P541,LEN(P541)-SEARCH("/",P541))</f>
        <v>food trucks</v>
      </c>
      <c r="S541" s="5">
        <f t="shared" si="42"/>
        <v>43647.208333333328</v>
      </c>
      <c r="T541" s="5">
        <f t="shared" si="43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265.98113207547169</v>
      </c>
      <c r="G542" t="s">
        <v>20</v>
      </c>
      <c r="H542">
        <v>247</v>
      </c>
      <c r="I542">
        <f t="shared" si="44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1"/>
        <v>photography</v>
      </c>
      <c r="R542" t="str">
        <f>RIGHT(P542,LEN(P542)-SEARCH("/",P542))</f>
        <v>photography books</v>
      </c>
      <c r="S542" s="5">
        <f t="shared" si="42"/>
        <v>43225.208333333328</v>
      </c>
      <c r="T542" s="5">
        <f t="shared" si="43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24.205617977528089</v>
      </c>
      <c r="G543" t="s">
        <v>14</v>
      </c>
      <c r="H543">
        <v>395</v>
      </c>
      <c r="I543">
        <f t="shared" si="44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1"/>
        <v>games</v>
      </c>
      <c r="R543" t="str">
        <f>RIGHT(P543,LEN(P543)-SEARCH("/",P543))</f>
        <v>mobile games</v>
      </c>
      <c r="S543" s="5">
        <f t="shared" si="42"/>
        <v>42165.208333333328</v>
      </c>
      <c r="T543" s="5">
        <f t="shared" si="43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2.5064935064935066</v>
      </c>
      <c r="G544" t="s">
        <v>14</v>
      </c>
      <c r="H544">
        <v>49</v>
      </c>
      <c r="I544">
        <f t="shared" si="44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1"/>
        <v>music</v>
      </c>
      <c r="R544" t="str">
        <f>RIGHT(P544,LEN(P544)-SEARCH("/",P544))</f>
        <v>indie rock</v>
      </c>
      <c r="S544" s="5">
        <f t="shared" si="42"/>
        <v>42391.25</v>
      </c>
      <c r="T544" s="5">
        <f t="shared" si="43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16.329799764428738</v>
      </c>
      <c r="G545" t="s">
        <v>14</v>
      </c>
      <c r="H545">
        <v>180</v>
      </c>
      <c r="I545">
        <f t="shared" si="44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1"/>
        <v>games</v>
      </c>
      <c r="R545" t="str">
        <f>RIGHT(P545,LEN(P545)-SEARCH("/",P545))</f>
        <v>video games</v>
      </c>
      <c r="S545" s="5">
        <f t="shared" si="42"/>
        <v>41528.208333333336</v>
      </c>
      <c r="T545" s="5">
        <f t="shared" si="43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276.5</v>
      </c>
      <c r="G546" t="s">
        <v>20</v>
      </c>
      <c r="H546">
        <v>84</v>
      </c>
      <c r="I546">
        <f t="shared" si="44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1"/>
        <v>music</v>
      </c>
      <c r="R546" t="str">
        <f>RIGHT(P546,LEN(P546)-SEARCH("/",P546))</f>
        <v>rock</v>
      </c>
      <c r="S546" s="5">
        <f t="shared" si="42"/>
        <v>42377.25</v>
      </c>
      <c r="T546" s="5">
        <f t="shared" si="43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88.803571428571431</v>
      </c>
      <c r="G547" t="s">
        <v>14</v>
      </c>
      <c r="H547">
        <v>2690</v>
      </c>
      <c r="I547">
        <f t="shared" si="44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1"/>
        <v>theater</v>
      </c>
      <c r="R547" t="str">
        <f>RIGHT(P547,LEN(P547)-SEARCH("/",P547))</f>
        <v>plays</v>
      </c>
      <c r="S547" s="5">
        <f t="shared" si="42"/>
        <v>43824.25</v>
      </c>
      <c r="T547" s="5">
        <f t="shared" si="43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163.57142857142856</v>
      </c>
      <c r="G548" t="s">
        <v>20</v>
      </c>
      <c r="H548">
        <v>88</v>
      </c>
      <c r="I548">
        <f t="shared" si="44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1"/>
        <v>theater</v>
      </c>
      <c r="R548" t="str">
        <f>RIGHT(P548,LEN(P548)-SEARCH("/",P548))</f>
        <v>plays</v>
      </c>
      <c r="S548" s="5">
        <f t="shared" si="42"/>
        <v>43360.208333333328</v>
      </c>
      <c r="T548" s="5">
        <f t="shared" si="43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969</v>
      </c>
      <c r="G549" t="s">
        <v>20</v>
      </c>
      <c r="H549">
        <v>156</v>
      </c>
      <c r="I549">
        <f t="shared" si="44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1"/>
        <v>film &amp; video</v>
      </c>
      <c r="R549" t="str">
        <f>RIGHT(P549,LEN(P549)-SEARCH("/",P549))</f>
        <v>drama</v>
      </c>
      <c r="S549" s="5">
        <f t="shared" si="42"/>
        <v>42029.25</v>
      </c>
      <c r="T549" s="5">
        <f t="shared" si="43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270.91376701966715</v>
      </c>
      <c r="G550" t="s">
        <v>20</v>
      </c>
      <c r="H550">
        <v>2985</v>
      </c>
      <c r="I550">
        <f t="shared" si="44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1"/>
        <v>theater</v>
      </c>
      <c r="R550" t="str">
        <f>RIGHT(P550,LEN(P550)-SEARCH("/",P550))</f>
        <v>plays</v>
      </c>
      <c r="S550" s="5">
        <f t="shared" si="42"/>
        <v>42461.208333333328</v>
      </c>
      <c r="T550" s="5">
        <f t="shared" si="43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284.21355932203392</v>
      </c>
      <c r="G551" t="s">
        <v>20</v>
      </c>
      <c r="H551">
        <v>762</v>
      </c>
      <c r="I551">
        <f t="shared" si="44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1"/>
        <v>technology</v>
      </c>
      <c r="R551" t="str">
        <f>RIGHT(P551,LEN(P551)-SEARCH("/",P551))</f>
        <v>wearables</v>
      </c>
      <c r="S551" s="5">
        <f t="shared" si="42"/>
        <v>41422.208333333336</v>
      </c>
      <c r="T551" s="5">
        <f t="shared" si="43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4</v>
      </c>
      <c r="G552" t="s">
        <v>74</v>
      </c>
      <c r="H552">
        <v>1</v>
      </c>
      <c r="I552">
        <f t="shared" si="44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1"/>
        <v>music</v>
      </c>
      <c r="R552" t="str">
        <f>RIGHT(P552,LEN(P552)-SEARCH("/",P552))</f>
        <v>indie rock</v>
      </c>
      <c r="S552" s="5">
        <f t="shared" si="42"/>
        <v>40968.25</v>
      </c>
      <c r="T552" s="5">
        <f t="shared" si="43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58.6329816768462</v>
      </c>
      <c r="G553" t="s">
        <v>14</v>
      </c>
      <c r="H553">
        <v>2779</v>
      </c>
      <c r="I553">
        <f t="shared" si="44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1"/>
        <v>technology</v>
      </c>
      <c r="R553" t="str">
        <f>RIGHT(P553,LEN(P553)-SEARCH("/",P553))</f>
        <v>web</v>
      </c>
      <c r="S553" s="5">
        <f t="shared" si="42"/>
        <v>41993.25</v>
      </c>
      <c r="T553" s="5">
        <f t="shared" si="43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98.51111111111112</v>
      </c>
      <c r="G554" t="s">
        <v>14</v>
      </c>
      <c r="H554">
        <v>92</v>
      </c>
      <c r="I554">
        <f t="shared" si="44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1"/>
        <v>theater</v>
      </c>
      <c r="R554" t="str">
        <f>RIGHT(P554,LEN(P554)-SEARCH("/",P554))</f>
        <v>plays</v>
      </c>
      <c r="S554" s="5">
        <f t="shared" si="42"/>
        <v>42700.25</v>
      </c>
      <c r="T554" s="5">
        <f t="shared" si="43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43.975381008206334</v>
      </c>
      <c r="G555" t="s">
        <v>14</v>
      </c>
      <c r="H555">
        <v>1028</v>
      </c>
      <c r="I555">
        <f t="shared" si="44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1"/>
        <v>music</v>
      </c>
      <c r="R555" t="str">
        <f>RIGHT(P555,LEN(P555)-SEARCH("/",P555))</f>
        <v>rock</v>
      </c>
      <c r="S555" s="5">
        <f t="shared" si="42"/>
        <v>40545.25</v>
      </c>
      <c r="T555" s="5">
        <f t="shared" si="43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151.66315789473683</v>
      </c>
      <c r="G556" t="s">
        <v>20</v>
      </c>
      <c r="H556">
        <v>554</v>
      </c>
      <c r="I556">
        <f t="shared" si="44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1"/>
        <v>music</v>
      </c>
      <c r="R556" t="str">
        <f>RIGHT(P556,LEN(P556)-SEARCH("/",P556))</f>
        <v>indie rock</v>
      </c>
      <c r="S556" s="5">
        <f t="shared" si="42"/>
        <v>42723.25</v>
      </c>
      <c r="T556" s="5">
        <f t="shared" si="43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223.63492063492063</v>
      </c>
      <c r="G557" t="s">
        <v>20</v>
      </c>
      <c r="H557">
        <v>135</v>
      </c>
      <c r="I557">
        <f t="shared" si="44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1"/>
        <v>music</v>
      </c>
      <c r="R557" t="str">
        <f>RIGHT(P557,LEN(P557)-SEARCH("/",P557))</f>
        <v>rock</v>
      </c>
      <c r="S557" s="5">
        <f t="shared" si="42"/>
        <v>41731.208333333336</v>
      </c>
      <c r="T557" s="5">
        <f t="shared" si="43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239.75</v>
      </c>
      <c r="G558" t="s">
        <v>20</v>
      </c>
      <c r="H558">
        <v>122</v>
      </c>
      <c r="I558">
        <f t="shared" si="44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1"/>
        <v>publishing</v>
      </c>
      <c r="R558" t="str">
        <f>RIGHT(P558,LEN(P558)-SEARCH("/",P558))</f>
        <v>translations</v>
      </c>
      <c r="S558" s="5">
        <f t="shared" si="42"/>
        <v>40792.208333333336</v>
      </c>
      <c r="T558" s="5">
        <f t="shared" si="43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199.33333333333334</v>
      </c>
      <c r="G559" t="s">
        <v>20</v>
      </c>
      <c r="H559">
        <v>221</v>
      </c>
      <c r="I559">
        <f t="shared" si="44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1"/>
        <v>film &amp; video</v>
      </c>
      <c r="R559" t="str">
        <f>RIGHT(P559,LEN(P559)-SEARCH("/",P559))</f>
        <v>science fiction</v>
      </c>
      <c r="S559" s="5">
        <f t="shared" si="42"/>
        <v>42279.208333333328</v>
      </c>
      <c r="T559" s="5">
        <f t="shared" si="43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137.34482758620689</v>
      </c>
      <c r="G560" t="s">
        <v>20</v>
      </c>
      <c r="H560">
        <v>126</v>
      </c>
      <c r="I560">
        <f t="shared" si="44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1"/>
        <v>theater</v>
      </c>
      <c r="R560" t="str">
        <f>RIGHT(P560,LEN(P560)-SEARCH("/",P560))</f>
        <v>plays</v>
      </c>
      <c r="S560" s="5">
        <f t="shared" si="42"/>
        <v>42424.25</v>
      </c>
      <c r="T560" s="5">
        <f t="shared" si="43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100.9696106362773</v>
      </c>
      <c r="G561" t="s">
        <v>20</v>
      </c>
      <c r="H561">
        <v>1022</v>
      </c>
      <c r="I561">
        <f t="shared" si="44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1"/>
        <v>theater</v>
      </c>
      <c r="R561" t="str">
        <f>RIGHT(P561,LEN(P561)-SEARCH("/",P561))</f>
        <v>plays</v>
      </c>
      <c r="S561" s="5">
        <f t="shared" si="42"/>
        <v>42584.208333333328</v>
      </c>
      <c r="T561" s="5">
        <f t="shared" si="43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794.16</v>
      </c>
      <c r="G562" t="s">
        <v>20</v>
      </c>
      <c r="H562">
        <v>3177</v>
      </c>
      <c r="I562">
        <f t="shared" si="44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1"/>
        <v>film &amp; video</v>
      </c>
      <c r="R562" t="str">
        <f>RIGHT(P562,LEN(P562)-SEARCH("/",P562))</f>
        <v>animation</v>
      </c>
      <c r="S562" s="5">
        <f t="shared" si="42"/>
        <v>40865.25</v>
      </c>
      <c r="T562" s="5">
        <f t="shared" si="43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369.7</v>
      </c>
      <c r="G563" t="s">
        <v>20</v>
      </c>
      <c r="H563">
        <v>198</v>
      </c>
      <c r="I563">
        <f t="shared" si="44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1"/>
        <v>theater</v>
      </c>
      <c r="R563" t="str">
        <f>RIGHT(P563,LEN(P563)-SEARCH("/",P563))</f>
        <v>plays</v>
      </c>
      <c r="S563" s="5">
        <f t="shared" si="42"/>
        <v>40833.208333333336</v>
      </c>
      <c r="T563" s="5">
        <f t="shared" si="43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12.818181818181817</v>
      </c>
      <c r="G564" t="s">
        <v>14</v>
      </c>
      <c r="H564">
        <v>26</v>
      </c>
      <c r="I564">
        <f t="shared" si="44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1"/>
        <v>music</v>
      </c>
      <c r="R564" t="str">
        <f>RIGHT(P564,LEN(P564)-SEARCH("/",P564))</f>
        <v>rock</v>
      </c>
      <c r="S564" s="5">
        <f t="shared" si="42"/>
        <v>43536.208333333328</v>
      </c>
      <c r="T564" s="5">
        <f t="shared" si="43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138.02702702702703</v>
      </c>
      <c r="G565" t="s">
        <v>20</v>
      </c>
      <c r="H565">
        <v>85</v>
      </c>
      <c r="I565">
        <f t="shared" si="44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1"/>
        <v>film &amp; video</v>
      </c>
      <c r="R565" t="str">
        <f>RIGHT(P565,LEN(P565)-SEARCH("/",P565))</f>
        <v>documentary</v>
      </c>
      <c r="S565" s="5">
        <f t="shared" si="42"/>
        <v>43417.25</v>
      </c>
      <c r="T565" s="5">
        <f t="shared" si="43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83.813278008298752</v>
      </c>
      <c r="G566" t="s">
        <v>14</v>
      </c>
      <c r="H566">
        <v>1790</v>
      </c>
      <c r="I566">
        <f t="shared" si="44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1"/>
        <v>theater</v>
      </c>
      <c r="R566" t="str">
        <f>RIGHT(P566,LEN(P566)-SEARCH("/",P566))</f>
        <v>plays</v>
      </c>
      <c r="S566" s="5">
        <f t="shared" si="42"/>
        <v>42078.208333333328</v>
      </c>
      <c r="T566" s="5">
        <f t="shared" si="43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204.60063224446787</v>
      </c>
      <c r="G567" t="s">
        <v>20</v>
      </c>
      <c r="H567">
        <v>3596</v>
      </c>
      <c r="I567">
        <f t="shared" si="44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1"/>
        <v>theater</v>
      </c>
      <c r="R567" t="str">
        <f>RIGHT(P567,LEN(P567)-SEARCH("/",P567))</f>
        <v>plays</v>
      </c>
      <c r="S567" s="5">
        <f t="shared" si="42"/>
        <v>40862.25</v>
      </c>
      <c r="T567" s="5">
        <f t="shared" si="43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44.344086021505376</v>
      </c>
      <c r="G568" t="s">
        <v>14</v>
      </c>
      <c r="H568">
        <v>37</v>
      </c>
      <c r="I568">
        <f t="shared" si="44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1"/>
        <v>music</v>
      </c>
      <c r="R568" t="str">
        <f>RIGHT(P568,LEN(P568)-SEARCH("/",P568))</f>
        <v>electric music</v>
      </c>
      <c r="S568" s="5">
        <f t="shared" si="42"/>
        <v>42424.25</v>
      </c>
      <c r="T568" s="5">
        <f t="shared" si="43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218.60294117647058</v>
      </c>
      <c r="G569" t="s">
        <v>20</v>
      </c>
      <c r="H569">
        <v>244</v>
      </c>
      <c r="I569">
        <f t="shared" si="44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1"/>
        <v>music</v>
      </c>
      <c r="R569" t="str">
        <f>RIGHT(P569,LEN(P569)-SEARCH("/",P569))</f>
        <v>rock</v>
      </c>
      <c r="S569" s="5">
        <f t="shared" si="42"/>
        <v>41830.208333333336</v>
      </c>
      <c r="T569" s="5">
        <f t="shared" si="43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186.03314917127071</v>
      </c>
      <c r="G570" t="s">
        <v>20</v>
      </c>
      <c r="H570">
        <v>5180</v>
      </c>
      <c r="I570">
        <f t="shared" si="44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1"/>
        <v>theater</v>
      </c>
      <c r="R570" t="str">
        <f>RIGHT(P570,LEN(P570)-SEARCH("/",P570))</f>
        <v>plays</v>
      </c>
      <c r="S570" s="5">
        <f t="shared" si="42"/>
        <v>40374.208333333336</v>
      </c>
      <c r="T570" s="5">
        <f t="shared" si="43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237.33830845771143</v>
      </c>
      <c r="G571" t="s">
        <v>20</v>
      </c>
      <c r="H571">
        <v>589</v>
      </c>
      <c r="I571">
        <f t="shared" si="44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1"/>
        <v>film &amp; video</v>
      </c>
      <c r="R571" t="str">
        <f>RIGHT(P571,LEN(P571)-SEARCH("/",P571))</f>
        <v>animation</v>
      </c>
      <c r="S571" s="5">
        <f t="shared" si="42"/>
        <v>40554.25</v>
      </c>
      <c r="T571" s="5">
        <f t="shared" si="43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305.65384615384613</v>
      </c>
      <c r="G572" t="s">
        <v>20</v>
      </c>
      <c r="H572">
        <v>2725</v>
      </c>
      <c r="I572">
        <f t="shared" si="44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1"/>
        <v>music</v>
      </c>
      <c r="R572" t="str">
        <f>RIGHT(P572,LEN(P572)-SEARCH("/",P572))</f>
        <v>rock</v>
      </c>
      <c r="S572" s="5">
        <f t="shared" si="42"/>
        <v>41993.25</v>
      </c>
      <c r="T572" s="5">
        <f t="shared" si="43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94.142857142857139</v>
      </c>
      <c r="G573" t="s">
        <v>14</v>
      </c>
      <c r="H573">
        <v>35</v>
      </c>
      <c r="I573">
        <f t="shared" si="44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1"/>
        <v>film &amp; video</v>
      </c>
      <c r="R573" t="str">
        <f>RIGHT(P573,LEN(P573)-SEARCH("/",P573))</f>
        <v>shorts</v>
      </c>
      <c r="S573" s="5">
        <f t="shared" si="42"/>
        <v>42174.208333333328</v>
      </c>
      <c r="T573" s="5">
        <f t="shared" si="43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54.400000000000006</v>
      </c>
      <c r="G574" t="s">
        <v>74</v>
      </c>
      <c r="H574">
        <v>94</v>
      </c>
      <c r="I574">
        <f t="shared" si="44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1"/>
        <v>music</v>
      </c>
      <c r="R574" t="str">
        <f>RIGHT(P574,LEN(P574)-SEARCH("/",P574))</f>
        <v>rock</v>
      </c>
      <c r="S574" s="5">
        <f t="shared" si="42"/>
        <v>42275.208333333328</v>
      </c>
      <c r="T574" s="5">
        <f t="shared" si="43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111.88059701492537</v>
      </c>
      <c r="G575" t="s">
        <v>20</v>
      </c>
      <c r="H575">
        <v>300</v>
      </c>
      <c r="I575">
        <f t="shared" si="44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1"/>
        <v>journalism</v>
      </c>
      <c r="R575" t="str">
        <f>RIGHT(P575,LEN(P575)-SEARCH("/",P575))</f>
        <v>audio</v>
      </c>
      <c r="S575" s="5">
        <f t="shared" si="42"/>
        <v>41761.208333333336</v>
      </c>
      <c r="T575" s="5">
        <f t="shared" si="43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369.14814814814815</v>
      </c>
      <c r="G576" t="s">
        <v>20</v>
      </c>
      <c r="H576">
        <v>144</v>
      </c>
      <c r="I576">
        <f t="shared" si="44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1"/>
        <v>food</v>
      </c>
      <c r="R576" t="str">
        <f>RIGHT(P576,LEN(P576)-SEARCH("/",P576))</f>
        <v>food trucks</v>
      </c>
      <c r="S576" s="5">
        <f t="shared" si="42"/>
        <v>43806.25</v>
      </c>
      <c r="T576" s="5">
        <f t="shared" si="43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62.930372148859547</v>
      </c>
      <c r="G577" t="s">
        <v>14</v>
      </c>
      <c r="H577">
        <v>558</v>
      </c>
      <c r="I577">
        <f t="shared" si="44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1"/>
        <v>theater</v>
      </c>
      <c r="R577" t="str">
        <f>RIGHT(P577,LEN(P577)-SEARCH("/",P577))</f>
        <v>plays</v>
      </c>
      <c r="S577" s="5">
        <f t="shared" si="42"/>
        <v>41779.208333333336</v>
      </c>
      <c r="T577" s="5">
        <f t="shared" si="43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64.927835051546396</v>
      </c>
      <c r="G578" t="s">
        <v>14</v>
      </c>
      <c r="H578">
        <v>64</v>
      </c>
      <c r="I578">
        <f t="shared" si="44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1"/>
        <v>theater</v>
      </c>
      <c r="R578" t="str">
        <f>RIGHT(P578,LEN(P578)-SEARCH("/",P578))</f>
        <v>plays</v>
      </c>
      <c r="S578" s="5">
        <f t="shared" si="42"/>
        <v>43040.208333333328</v>
      </c>
      <c r="T578" s="5">
        <f t="shared" si="43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E579/D579*100</f>
        <v>18.853658536585368</v>
      </c>
      <c r="G579" t="s">
        <v>74</v>
      </c>
      <c r="H579">
        <v>37</v>
      </c>
      <c r="I579">
        <f t="shared" si="44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6">LEFT(P579, SEARCH("/", P579)-1)</f>
        <v>music</v>
      </c>
      <c r="R579" t="str">
        <f>RIGHT(P579,LEN(P579)-SEARCH("/",P579))</f>
        <v>jazz</v>
      </c>
      <c r="S579" s="5">
        <f t="shared" ref="S579:S642" si="47">(((L579/60)/60/24)+DATE(1970,1,1))</f>
        <v>40613.25</v>
      </c>
      <c r="T579" s="5">
        <f t="shared" ref="T579:T642" si="48">(((M579/60)/60/24)+DATE(1970,1,1))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16.754404145077721</v>
      </c>
      <c r="G580" t="s">
        <v>14</v>
      </c>
      <c r="H580">
        <v>245</v>
      </c>
      <c r="I580">
        <f t="shared" ref="I580:I643" si="4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6"/>
        <v>film &amp; video</v>
      </c>
      <c r="R580" t="str">
        <f>RIGHT(P580,LEN(P580)-SEARCH("/",P580))</f>
        <v>science fiction</v>
      </c>
      <c r="S580" s="5">
        <f t="shared" si="47"/>
        <v>40878.25</v>
      </c>
      <c r="T580" s="5">
        <f t="shared" si="4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101.11290322580646</v>
      </c>
      <c r="G581" t="s">
        <v>20</v>
      </c>
      <c r="H581">
        <v>87</v>
      </c>
      <c r="I581">
        <f t="shared" si="4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6"/>
        <v>music</v>
      </c>
      <c r="R581" t="str">
        <f>RIGHT(P581,LEN(P581)-SEARCH("/",P581))</f>
        <v>jazz</v>
      </c>
      <c r="S581" s="5">
        <f t="shared" si="47"/>
        <v>40762.208333333336</v>
      </c>
      <c r="T581" s="5">
        <f t="shared" si="4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341.5022831050228</v>
      </c>
      <c r="G582" t="s">
        <v>20</v>
      </c>
      <c r="H582">
        <v>3116</v>
      </c>
      <c r="I582">
        <f t="shared" si="4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6"/>
        <v>theater</v>
      </c>
      <c r="R582" t="str">
        <f>RIGHT(P582,LEN(P582)-SEARCH("/",P582))</f>
        <v>plays</v>
      </c>
      <c r="S582" s="5">
        <f t="shared" si="47"/>
        <v>41696.25</v>
      </c>
      <c r="T582" s="5">
        <f t="shared" si="4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64.016666666666666</v>
      </c>
      <c r="G583" t="s">
        <v>14</v>
      </c>
      <c r="H583">
        <v>71</v>
      </c>
      <c r="I583">
        <f t="shared" si="4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6"/>
        <v>technology</v>
      </c>
      <c r="R583" t="str">
        <f>RIGHT(P583,LEN(P583)-SEARCH("/",P583))</f>
        <v>web</v>
      </c>
      <c r="S583" s="5">
        <f t="shared" si="47"/>
        <v>40662.208333333336</v>
      </c>
      <c r="T583" s="5">
        <f t="shared" si="4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52.080459770114942</v>
      </c>
      <c r="G584" t="s">
        <v>14</v>
      </c>
      <c r="H584">
        <v>42</v>
      </c>
      <c r="I584">
        <f t="shared" si="4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6"/>
        <v>games</v>
      </c>
      <c r="R584" t="str">
        <f>RIGHT(P584,LEN(P584)-SEARCH("/",P584))</f>
        <v>video games</v>
      </c>
      <c r="S584" s="5">
        <f t="shared" si="47"/>
        <v>42165.208333333328</v>
      </c>
      <c r="T584" s="5">
        <f t="shared" si="4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322.40211640211641</v>
      </c>
      <c r="G585" t="s">
        <v>20</v>
      </c>
      <c r="H585">
        <v>909</v>
      </c>
      <c r="I585">
        <f t="shared" si="4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6"/>
        <v>film &amp; video</v>
      </c>
      <c r="R585" t="str">
        <f>RIGHT(P585,LEN(P585)-SEARCH("/",P585))</f>
        <v>documentary</v>
      </c>
      <c r="S585" s="5">
        <f t="shared" si="47"/>
        <v>40959.25</v>
      </c>
      <c r="T585" s="5">
        <f t="shared" si="4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119.50810185185186</v>
      </c>
      <c r="G586" t="s">
        <v>20</v>
      </c>
      <c r="H586">
        <v>1613</v>
      </c>
      <c r="I586">
        <f t="shared" si="4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6"/>
        <v>technology</v>
      </c>
      <c r="R586" t="str">
        <f>RIGHT(P586,LEN(P586)-SEARCH("/",P586))</f>
        <v>web</v>
      </c>
      <c r="S586" s="5">
        <f t="shared" si="47"/>
        <v>41024.208333333336</v>
      </c>
      <c r="T586" s="5">
        <f t="shared" si="4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146.79775280898878</v>
      </c>
      <c r="G587" t="s">
        <v>20</v>
      </c>
      <c r="H587">
        <v>136</v>
      </c>
      <c r="I587">
        <f t="shared" si="4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6"/>
        <v>publishing</v>
      </c>
      <c r="R587" t="str">
        <f>RIGHT(P587,LEN(P587)-SEARCH("/",P587))</f>
        <v>translations</v>
      </c>
      <c r="S587" s="5">
        <f t="shared" si="47"/>
        <v>40255.208333333336</v>
      </c>
      <c r="T587" s="5">
        <f t="shared" si="4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950.57142857142856</v>
      </c>
      <c r="G588" t="s">
        <v>20</v>
      </c>
      <c r="H588">
        <v>130</v>
      </c>
      <c r="I588">
        <f t="shared" si="4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6"/>
        <v>music</v>
      </c>
      <c r="R588" t="str">
        <f>RIGHT(P588,LEN(P588)-SEARCH("/",P588))</f>
        <v>rock</v>
      </c>
      <c r="S588" s="5">
        <f t="shared" si="47"/>
        <v>40499.25</v>
      </c>
      <c r="T588" s="5">
        <f t="shared" si="4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72.893617021276597</v>
      </c>
      <c r="G589" t="s">
        <v>14</v>
      </c>
      <c r="H589">
        <v>156</v>
      </c>
      <c r="I589">
        <f t="shared" si="4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6"/>
        <v>food</v>
      </c>
      <c r="R589" t="str">
        <f>RIGHT(P589,LEN(P589)-SEARCH("/",P589))</f>
        <v>food trucks</v>
      </c>
      <c r="S589" s="5">
        <f t="shared" si="47"/>
        <v>43484.25</v>
      </c>
      <c r="T589" s="5">
        <f t="shared" si="4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79.008248730964468</v>
      </c>
      <c r="G590" t="s">
        <v>14</v>
      </c>
      <c r="H590">
        <v>1368</v>
      </c>
      <c r="I590">
        <f t="shared" si="4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6"/>
        <v>theater</v>
      </c>
      <c r="R590" t="str">
        <f>RIGHT(P590,LEN(P590)-SEARCH("/",P590))</f>
        <v>plays</v>
      </c>
      <c r="S590" s="5">
        <f t="shared" si="47"/>
        <v>40262.208333333336</v>
      </c>
      <c r="T590" s="5">
        <f t="shared" si="4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64.721518987341781</v>
      </c>
      <c r="G591" t="s">
        <v>14</v>
      </c>
      <c r="H591">
        <v>102</v>
      </c>
      <c r="I591">
        <f t="shared" si="4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6"/>
        <v>film &amp; video</v>
      </c>
      <c r="R591" t="str">
        <f>RIGHT(P591,LEN(P591)-SEARCH("/",P591))</f>
        <v>documentary</v>
      </c>
      <c r="S591" s="5">
        <f t="shared" si="47"/>
        <v>42190.208333333328</v>
      </c>
      <c r="T591" s="5">
        <f t="shared" si="4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82.028169014084511</v>
      </c>
      <c r="G592" t="s">
        <v>14</v>
      </c>
      <c r="H592">
        <v>86</v>
      </c>
      <c r="I592">
        <f t="shared" si="4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6"/>
        <v>publishing</v>
      </c>
      <c r="R592" t="str">
        <f>RIGHT(P592,LEN(P592)-SEARCH("/",P592))</f>
        <v>radio &amp; podcasts</v>
      </c>
      <c r="S592" s="5">
        <f t="shared" si="47"/>
        <v>41994.25</v>
      </c>
      <c r="T592" s="5">
        <f t="shared" si="4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1037.6666666666667</v>
      </c>
      <c r="G593" t="s">
        <v>20</v>
      </c>
      <c r="H593">
        <v>102</v>
      </c>
      <c r="I593">
        <f t="shared" si="4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6"/>
        <v>games</v>
      </c>
      <c r="R593" t="str">
        <f>RIGHT(P593,LEN(P593)-SEARCH("/",P593))</f>
        <v>video games</v>
      </c>
      <c r="S593" s="5">
        <f t="shared" si="47"/>
        <v>40373.208333333336</v>
      </c>
      <c r="T593" s="5">
        <f t="shared" si="4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12.910076530612244</v>
      </c>
      <c r="G594" t="s">
        <v>14</v>
      </c>
      <c r="H594">
        <v>253</v>
      </c>
      <c r="I594">
        <f t="shared" si="4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6"/>
        <v>theater</v>
      </c>
      <c r="R594" t="str">
        <f>RIGHT(P594,LEN(P594)-SEARCH("/",P594))</f>
        <v>plays</v>
      </c>
      <c r="S594" s="5">
        <f t="shared" si="47"/>
        <v>41789.208333333336</v>
      </c>
      <c r="T594" s="5">
        <f t="shared" si="4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154.84210526315789</v>
      </c>
      <c r="G595" t="s">
        <v>20</v>
      </c>
      <c r="H595">
        <v>4006</v>
      </c>
      <c r="I595">
        <f t="shared" si="4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6"/>
        <v>film &amp; video</v>
      </c>
      <c r="R595" t="str">
        <f>RIGHT(P595,LEN(P595)-SEARCH("/",P595))</f>
        <v>animation</v>
      </c>
      <c r="S595" s="5">
        <f t="shared" si="47"/>
        <v>41724.208333333336</v>
      </c>
      <c r="T595" s="5">
        <f t="shared" si="4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7.0991735537190088</v>
      </c>
      <c r="G596" t="s">
        <v>14</v>
      </c>
      <c r="H596">
        <v>157</v>
      </c>
      <c r="I596">
        <f t="shared" si="4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6"/>
        <v>theater</v>
      </c>
      <c r="R596" t="str">
        <f>RIGHT(P596,LEN(P596)-SEARCH("/",P596))</f>
        <v>plays</v>
      </c>
      <c r="S596" s="5">
        <f t="shared" si="47"/>
        <v>42548.208333333328</v>
      </c>
      <c r="T596" s="5">
        <f t="shared" si="4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208.52773826458036</v>
      </c>
      <c r="G597" t="s">
        <v>20</v>
      </c>
      <c r="H597">
        <v>1629</v>
      </c>
      <c r="I597">
        <f t="shared" si="4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6"/>
        <v>theater</v>
      </c>
      <c r="R597" t="str">
        <f>RIGHT(P597,LEN(P597)-SEARCH("/",P597))</f>
        <v>plays</v>
      </c>
      <c r="S597" s="5">
        <f t="shared" si="47"/>
        <v>40253.208333333336</v>
      </c>
      <c r="T597" s="5">
        <f t="shared" si="4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99.683544303797461</v>
      </c>
      <c r="G598" t="s">
        <v>14</v>
      </c>
      <c r="H598">
        <v>183</v>
      </c>
      <c r="I598">
        <f t="shared" si="4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6"/>
        <v>film &amp; video</v>
      </c>
      <c r="R598" t="str">
        <f>RIGHT(P598,LEN(P598)-SEARCH("/",P598))</f>
        <v>drama</v>
      </c>
      <c r="S598" s="5">
        <f t="shared" si="47"/>
        <v>42434.25</v>
      </c>
      <c r="T598" s="5">
        <f t="shared" si="4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201.59756097560978</v>
      </c>
      <c r="G599" t="s">
        <v>20</v>
      </c>
      <c r="H599">
        <v>2188</v>
      </c>
      <c r="I599">
        <f t="shared" si="4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6"/>
        <v>theater</v>
      </c>
      <c r="R599" t="str">
        <f>RIGHT(P599,LEN(P599)-SEARCH("/",P599))</f>
        <v>plays</v>
      </c>
      <c r="S599" s="5">
        <f t="shared" si="47"/>
        <v>43786.25</v>
      </c>
      <c r="T599" s="5">
        <f t="shared" si="4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162.09032258064516</v>
      </c>
      <c r="G600" t="s">
        <v>20</v>
      </c>
      <c r="H600">
        <v>2409</v>
      </c>
      <c r="I600">
        <f t="shared" si="4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6"/>
        <v>music</v>
      </c>
      <c r="R600" t="str">
        <f>RIGHT(P600,LEN(P600)-SEARCH("/",P600))</f>
        <v>rock</v>
      </c>
      <c r="S600" s="5">
        <f t="shared" si="47"/>
        <v>40344.208333333336</v>
      </c>
      <c r="T600" s="5">
        <f t="shared" si="4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</v>
      </c>
      <c r="G601" t="s">
        <v>14</v>
      </c>
      <c r="H601">
        <v>82</v>
      </c>
      <c r="I601">
        <f t="shared" si="4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6"/>
        <v>film &amp; video</v>
      </c>
      <c r="R601" t="str">
        <f>RIGHT(P601,LEN(P601)-SEARCH("/",P601))</f>
        <v>documentary</v>
      </c>
      <c r="S601" s="5">
        <f t="shared" si="47"/>
        <v>42047.25</v>
      </c>
      <c r="T601" s="5">
        <f t="shared" si="4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5</v>
      </c>
      <c r="G602" t="s">
        <v>14</v>
      </c>
      <c r="H602">
        <v>1</v>
      </c>
      <c r="I602">
        <f t="shared" si="4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6"/>
        <v>food</v>
      </c>
      <c r="R602" t="str">
        <f>RIGHT(P602,LEN(P602)-SEARCH("/",P602))</f>
        <v>food trucks</v>
      </c>
      <c r="S602" s="5">
        <f t="shared" si="47"/>
        <v>41485.208333333336</v>
      </c>
      <c r="T602" s="5">
        <f t="shared" si="4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206.63492063492063</v>
      </c>
      <c r="G603" t="s">
        <v>20</v>
      </c>
      <c r="H603">
        <v>194</v>
      </c>
      <c r="I603">
        <f t="shared" si="4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6"/>
        <v>technology</v>
      </c>
      <c r="R603" t="str">
        <f>RIGHT(P603,LEN(P603)-SEARCH("/",P603))</f>
        <v>wearables</v>
      </c>
      <c r="S603" s="5">
        <f t="shared" si="47"/>
        <v>41789.208333333336</v>
      </c>
      <c r="T603" s="5">
        <f t="shared" si="4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128.23628691983123</v>
      </c>
      <c r="G604" t="s">
        <v>20</v>
      </c>
      <c r="H604">
        <v>1140</v>
      </c>
      <c r="I604">
        <f t="shared" si="4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6"/>
        <v>theater</v>
      </c>
      <c r="R604" t="str">
        <f>RIGHT(P604,LEN(P604)-SEARCH("/",P604))</f>
        <v>plays</v>
      </c>
      <c r="S604" s="5">
        <f t="shared" si="47"/>
        <v>42160.208333333328</v>
      </c>
      <c r="T604" s="5">
        <f t="shared" si="4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119.66037735849055</v>
      </c>
      <c r="G605" t="s">
        <v>20</v>
      </c>
      <c r="H605">
        <v>102</v>
      </c>
      <c r="I605">
        <f t="shared" si="4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6"/>
        <v>theater</v>
      </c>
      <c r="R605" t="str">
        <f>RIGHT(P605,LEN(P605)-SEARCH("/",P605))</f>
        <v>plays</v>
      </c>
      <c r="S605" s="5">
        <f t="shared" si="47"/>
        <v>43573.208333333328</v>
      </c>
      <c r="T605" s="5">
        <f t="shared" si="4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170.73055242390078</v>
      </c>
      <c r="G606" t="s">
        <v>20</v>
      </c>
      <c r="H606">
        <v>2857</v>
      </c>
      <c r="I606">
        <f t="shared" si="4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6"/>
        <v>theater</v>
      </c>
      <c r="R606" t="str">
        <f>RIGHT(P606,LEN(P606)-SEARCH("/",P606))</f>
        <v>plays</v>
      </c>
      <c r="S606" s="5">
        <f t="shared" si="47"/>
        <v>40565.25</v>
      </c>
      <c r="T606" s="5">
        <f t="shared" si="4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187.21212121212122</v>
      </c>
      <c r="G607" t="s">
        <v>20</v>
      </c>
      <c r="H607">
        <v>107</v>
      </c>
      <c r="I607">
        <f t="shared" si="4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6"/>
        <v>publishing</v>
      </c>
      <c r="R607" t="str">
        <f>RIGHT(P607,LEN(P607)-SEARCH("/",P607))</f>
        <v>nonfiction</v>
      </c>
      <c r="S607" s="5">
        <f t="shared" si="47"/>
        <v>42280.208333333328</v>
      </c>
      <c r="T607" s="5">
        <f t="shared" si="4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188.38235294117646</v>
      </c>
      <c r="G608" t="s">
        <v>20</v>
      </c>
      <c r="H608">
        <v>160</v>
      </c>
      <c r="I608">
        <f t="shared" si="4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6"/>
        <v>music</v>
      </c>
      <c r="R608" t="str">
        <f>RIGHT(P608,LEN(P608)-SEARCH("/",P608))</f>
        <v>rock</v>
      </c>
      <c r="S608" s="5">
        <f t="shared" si="47"/>
        <v>42436.25</v>
      </c>
      <c r="T608" s="5">
        <f t="shared" si="4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131.29869186046511</v>
      </c>
      <c r="G609" t="s">
        <v>20</v>
      </c>
      <c r="H609">
        <v>2230</v>
      </c>
      <c r="I609">
        <f t="shared" si="4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6"/>
        <v>food</v>
      </c>
      <c r="R609" t="str">
        <f>RIGHT(P609,LEN(P609)-SEARCH("/",P609))</f>
        <v>food trucks</v>
      </c>
      <c r="S609" s="5">
        <f t="shared" si="47"/>
        <v>41721.208333333336</v>
      </c>
      <c r="T609" s="5">
        <f t="shared" si="4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283.97435897435901</v>
      </c>
      <c r="G610" t="s">
        <v>20</v>
      </c>
      <c r="H610">
        <v>316</v>
      </c>
      <c r="I610">
        <f t="shared" si="4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6"/>
        <v>music</v>
      </c>
      <c r="R610" t="str">
        <f>RIGHT(P610,LEN(P610)-SEARCH("/",P610))</f>
        <v>jazz</v>
      </c>
      <c r="S610" s="5">
        <f t="shared" si="47"/>
        <v>43530.25</v>
      </c>
      <c r="T610" s="5">
        <f t="shared" si="4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120.41999999999999</v>
      </c>
      <c r="G611" t="s">
        <v>20</v>
      </c>
      <c r="H611">
        <v>117</v>
      </c>
      <c r="I611">
        <f t="shared" si="4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6"/>
        <v>film &amp; video</v>
      </c>
      <c r="R611" t="str">
        <f>RIGHT(P611,LEN(P611)-SEARCH("/",P611))</f>
        <v>science fiction</v>
      </c>
      <c r="S611" s="5">
        <f t="shared" si="47"/>
        <v>43481.25</v>
      </c>
      <c r="T611" s="5">
        <f t="shared" si="4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419.0560747663551</v>
      </c>
      <c r="G612" t="s">
        <v>20</v>
      </c>
      <c r="H612">
        <v>6406</v>
      </c>
      <c r="I612">
        <f t="shared" si="4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6"/>
        <v>theater</v>
      </c>
      <c r="R612" t="str">
        <f>RIGHT(P612,LEN(P612)-SEARCH("/",P612))</f>
        <v>plays</v>
      </c>
      <c r="S612" s="5">
        <f t="shared" si="47"/>
        <v>41259.25</v>
      </c>
      <c r="T612" s="5">
        <f t="shared" si="4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13.853658536585368</v>
      </c>
      <c r="G613" t="s">
        <v>74</v>
      </c>
      <c r="H613">
        <v>15</v>
      </c>
      <c r="I613">
        <f t="shared" si="4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6"/>
        <v>theater</v>
      </c>
      <c r="R613" t="str">
        <f>RIGHT(P613,LEN(P613)-SEARCH("/",P613))</f>
        <v>plays</v>
      </c>
      <c r="S613" s="5">
        <f t="shared" si="47"/>
        <v>41480.208333333336</v>
      </c>
      <c r="T613" s="5">
        <f t="shared" si="4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139.43548387096774</v>
      </c>
      <c r="G614" t="s">
        <v>20</v>
      </c>
      <c r="H614">
        <v>192</v>
      </c>
      <c r="I614">
        <f t="shared" si="4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6"/>
        <v>music</v>
      </c>
      <c r="R614" t="str">
        <f>RIGHT(P614,LEN(P614)-SEARCH("/",P614))</f>
        <v>electric music</v>
      </c>
      <c r="S614" s="5">
        <f t="shared" si="47"/>
        <v>40474.208333333336</v>
      </c>
      <c r="T614" s="5">
        <f t="shared" si="4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174</v>
      </c>
      <c r="G615" t="s">
        <v>20</v>
      </c>
      <c r="H615">
        <v>26</v>
      </c>
      <c r="I615">
        <f t="shared" si="4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6"/>
        <v>theater</v>
      </c>
      <c r="R615" t="str">
        <f>RIGHT(P615,LEN(P615)-SEARCH("/",P615))</f>
        <v>plays</v>
      </c>
      <c r="S615" s="5">
        <f t="shared" si="47"/>
        <v>42973.208333333328</v>
      </c>
      <c r="T615" s="5">
        <f t="shared" si="4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155.49056603773585</v>
      </c>
      <c r="G616" t="s">
        <v>20</v>
      </c>
      <c r="H616">
        <v>723</v>
      </c>
      <c r="I616">
        <f t="shared" si="4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6"/>
        <v>theater</v>
      </c>
      <c r="R616" t="str">
        <f>RIGHT(P616,LEN(P616)-SEARCH("/",P616))</f>
        <v>plays</v>
      </c>
      <c r="S616" s="5">
        <f t="shared" si="47"/>
        <v>42746.25</v>
      </c>
      <c r="T616" s="5">
        <f t="shared" si="4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170.44705882352943</v>
      </c>
      <c r="G617" t="s">
        <v>20</v>
      </c>
      <c r="H617">
        <v>170</v>
      </c>
      <c r="I617">
        <f t="shared" si="4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6"/>
        <v>theater</v>
      </c>
      <c r="R617" t="str">
        <f>RIGHT(P617,LEN(P617)-SEARCH("/",P617))</f>
        <v>plays</v>
      </c>
      <c r="S617" s="5">
        <f t="shared" si="47"/>
        <v>42489.208333333328</v>
      </c>
      <c r="T617" s="5">
        <f t="shared" si="4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189.515625</v>
      </c>
      <c r="G618" t="s">
        <v>20</v>
      </c>
      <c r="H618">
        <v>238</v>
      </c>
      <c r="I618">
        <f t="shared" si="4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6"/>
        <v>music</v>
      </c>
      <c r="R618" t="str">
        <f>RIGHT(P618,LEN(P618)-SEARCH("/",P618))</f>
        <v>indie rock</v>
      </c>
      <c r="S618" s="5">
        <f t="shared" si="47"/>
        <v>41537.208333333336</v>
      </c>
      <c r="T618" s="5">
        <f t="shared" si="4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249.71428571428572</v>
      </c>
      <c r="G619" t="s">
        <v>20</v>
      </c>
      <c r="H619">
        <v>55</v>
      </c>
      <c r="I619">
        <f t="shared" si="4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6"/>
        <v>theater</v>
      </c>
      <c r="R619" t="str">
        <f>RIGHT(P619,LEN(P619)-SEARCH("/",P619))</f>
        <v>plays</v>
      </c>
      <c r="S619" s="5">
        <f t="shared" si="47"/>
        <v>41794.208333333336</v>
      </c>
      <c r="T619" s="5">
        <f t="shared" si="4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48.860523665659613</v>
      </c>
      <c r="G620" t="s">
        <v>14</v>
      </c>
      <c r="H620">
        <v>1198</v>
      </c>
      <c r="I620">
        <f t="shared" si="4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6"/>
        <v>publishing</v>
      </c>
      <c r="R620" t="str">
        <f>RIGHT(P620,LEN(P620)-SEARCH("/",P620))</f>
        <v>nonfiction</v>
      </c>
      <c r="S620" s="5">
        <f t="shared" si="47"/>
        <v>41396.208333333336</v>
      </c>
      <c r="T620" s="5">
        <f t="shared" si="4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28.461970393057683</v>
      </c>
      <c r="G621" t="s">
        <v>14</v>
      </c>
      <c r="H621">
        <v>648</v>
      </c>
      <c r="I621">
        <f t="shared" si="4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6"/>
        <v>theater</v>
      </c>
      <c r="R621" t="str">
        <f>RIGHT(P621,LEN(P621)-SEARCH("/",P621))</f>
        <v>plays</v>
      </c>
      <c r="S621" s="5">
        <f t="shared" si="47"/>
        <v>40669.208333333336</v>
      </c>
      <c r="T621" s="5">
        <f t="shared" si="4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268.02325581395348</v>
      </c>
      <c r="G622" t="s">
        <v>20</v>
      </c>
      <c r="H622">
        <v>128</v>
      </c>
      <c r="I622">
        <f t="shared" si="4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6"/>
        <v>photography</v>
      </c>
      <c r="R622" t="str">
        <f>RIGHT(P622,LEN(P622)-SEARCH("/",P622))</f>
        <v>photography books</v>
      </c>
      <c r="S622" s="5">
        <f t="shared" si="47"/>
        <v>42559.208333333328</v>
      </c>
      <c r="T622" s="5">
        <f t="shared" si="4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619.80078125</v>
      </c>
      <c r="G623" t="s">
        <v>20</v>
      </c>
      <c r="H623">
        <v>2144</v>
      </c>
      <c r="I623">
        <f t="shared" si="4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6"/>
        <v>theater</v>
      </c>
      <c r="R623" t="str">
        <f>RIGHT(P623,LEN(P623)-SEARCH("/",P623))</f>
        <v>plays</v>
      </c>
      <c r="S623" s="5">
        <f t="shared" si="47"/>
        <v>42626.208333333328</v>
      </c>
      <c r="T623" s="5">
        <f t="shared" si="4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3.1301587301587301</v>
      </c>
      <c r="G624" t="s">
        <v>14</v>
      </c>
      <c r="H624">
        <v>64</v>
      </c>
      <c r="I624">
        <f t="shared" si="4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6"/>
        <v>music</v>
      </c>
      <c r="R624" t="str">
        <f>RIGHT(P624,LEN(P624)-SEARCH("/",P624))</f>
        <v>indie rock</v>
      </c>
      <c r="S624" s="5">
        <f t="shared" si="47"/>
        <v>43205.208333333328</v>
      </c>
      <c r="T624" s="5">
        <f t="shared" si="4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159.92152704135739</v>
      </c>
      <c r="G625" t="s">
        <v>20</v>
      </c>
      <c r="H625">
        <v>2693</v>
      </c>
      <c r="I625">
        <f t="shared" si="4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6"/>
        <v>theater</v>
      </c>
      <c r="R625" t="str">
        <f>RIGHT(P625,LEN(P625)-SEARCH("/",P625))</f>
        <v>plays</v>
      </c>
      <c r="S625" s="5">
        <f t="shared" si="47"/>
        <v>42201.208333333328</v>
      </c>
      <c r="T625" s="5">
        <f t="shared" si="4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279.39215686274508</v>
      </c>
      <c r="G626" t="s">
        <v>20</v>
      </c>
      <c r="H626">
        <v>432</v>
      </c>
      <c r="I626">
        <f t="shared" si="4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6"/>
        <v>photography</v>
      </c>
      <c r="R626" t="str">
        <f>RIGHT(P626,LEN(P626)-SEARCH("/",P626))</f>
        <v>photography books</v>
      </c>
      <c r="S626" s="5">
        <f t="shared" si="47"/>
        <v>42029.25</v>
      </c>
      <c r="T626" s="5">
        <f t="shared" si="4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77.373333333333335</v>
      </c>
      <c r="G627" t="s">
        <v>14</v>
      </c>
      <c r="H627">
        <v>62</v>
      </c>
      <c r="I627">
        <f t="shared" si="4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6"/>
        <v>theater</v>
      </c>
      <c r="R627" t="str">
        <f>RIGHT(P627,LEN(P627)-SEARCH("/",P627))</f>
        <v>plays</v>
      </c>
      <c r="S627" s="5">
        <f t="shared" si="47"/>
        <v>43857.25</v>
      </c>
      <c r="T627" s="5">
        <f t="shared" si="4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206.32812500000003</v>
      </c>
      <c r="G628" t="s">
        <v>20</v>
      </c>
      <c r="H628">
        <v>189</v>
      </c>
      <c r="I628">
        <f t="shared" si="4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6"/>
        <v>theater</v>
      </c>
      <c r="R628" t="str">
        <f>RIGHT(P628,LEN(P628)-SEARCH("/",P628))</f>
        <v>plays</v>
      </c>
      <c r="S628" s="5">
        <f t="shared" si="47"/>
        <v>40449.208333333336</v>
      </c>
      <c r="T628" s="5">
        <f t="shared" si="4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694.25</v>
      </c>
      <c r="G629" t="s">
        <v>20</v>
      </c>
      <c r="H629">
        <v>154</v>
      </c>
      <c r="I629">
        <f t="shared" si="4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6"/>
        <v>food</v>
      </c>
      <c r="R629" t="str">
        <f>RIGHT(P629,LEN(P629)-SEARCH("/",P629))</f>
        <v>food trucks</v>
      </c>
      <c r="S629" s="5">
        <f t="shared" si="47"/>
        <v>40345.208333333336</v>
      </c>
      <c r="T629" s="5">
        <f t="shared" si="4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151.78947368421052</v>
      </c>
      <c r="G630" t="s">
        <v>20</v>
      </c>
      <c r="H630">
        <v>96</v>
      </c>
      <c r="I630">
        <f t="shared" si="4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6"/>
        <v>music</v>
      </c>
      <c r="R630" t="str">
        <f>RIGHT(P630,LEN(P630)-SEARCH("/",P630))</f>
        <v>indie rock</v>
      </c>
      <c r="S630" s="5">
        <f t="shared" si="47"/>
        <v>40455.208333333336</v>
      </c>
      <c r="T630" s="5">
        <f t="shared" si="4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64.58207217694995</v>
      </c>
      <c r="G631" t="s">
        <v>14</v>
      </c>
      <c r="H631">
        <v>750</v>
      </c>
      <c r="I631">
        <f t="shared" si="4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6"/>
        <v>theater</v>
      </c>
      <c r="R631" t="str">
        <f>RIGHT(P631,LEN(P631)-SEARCH("/",P631))</f>
        <v>plays</v>
      </c>
      <c r="S631" s="5">
        <f t="shared" si="47"/>
        <v>42557.208333333328</v>
      </c>
      <c r="T631" s="5">
        <f t="shared" si="4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62.873684210526314</v>
      </c>
      <c r="G632" t="s">
        <v>74</v>
      </c>
      <c r="H632">
        <v>87</v>
      </c>
      <c r="I632">
        <f t="shared" si="4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6"/>
        <v>theater</v>
      </c>
      <c r="R632" t="str">
        <f>RIGHT(P632,LEN(P632)-SEARCH("/",P632))</f>
        <v>plays</v>
      </c>
      <c r="S632" s="5">
        <f t="shared" si="47"/>
        <v>43586.208333333328</v>
      </c>
      <c r="T632" s="5">
        <f t="shared" si="4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310.39864864864865</v>
      </c>
      <c r="G633" t="s">
        <v>20</v>
      </c>
      <c r="H633">
        <v>3063</v>
      </c>
      <c r="I633">
        <f t="shared" si="4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6"/>
        <v>theater</v>
      </c>
      <c r="R633" t="str">
        <f>RIGHT(P633,LEN(P633)-SEARCH("/",P633))</f>
        <v>plays</v>
      </c>
      <c r="S633" s="5">
        <f t="shared" si="47"/>
        <v>43550.208333333328</v>
      </c>
      <c r="T633" s="5">
        <f t="shared" si="4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42.859916782246884</v>
      </c>
      <c r="G634" t="s">
        <v>47</v>
      </c>
      <c r="H634">
        <v>278</v>
      </c>
      <c r="I634">
        <f t="shared" si="4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6"/>
        <v>theater</v>
      </c>
      <c r="R634" t="str">
        <f>RIGHT(P634,LEN(P634)-SEARCH("/",P634))</f>
        <v>plays</v>
      </c>
      <c r="S634" s="5">
        <f t="shared" si="47"/>
        <v>41945.208333333336</v>
      </c>
      <c r="T634" s="5">
        <f t="shared" si="4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83.119402985074629</v>
      </c>
      <c r="G635" t="s">
        <v>14</v>
      </c>
      <c r="H635">
        <v>105</v>
      </c>
      <c r="I635">
        <f t="shared" si="4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6"/>
        <v>film &amp; video</v>
      </c>
      <c r="R635" t="str">
        <f>RIGHT(P635,LEN(P635)-SEARCH("/",P635))</f>
        <v>animation</v>
      </c>
      <c r="S635" s="5">
        <f t="shared" si="47"/>
        <v>42315.25</v>
      </c>
      <c r="T635" s="5">
        <f t="shared" si="4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78.531302876480552</v>
      </c>
      <c r="G636" t="s">
        <v>74</v>
      </c>
      <c r="H636">
        <v>1658</v>
      </c>
      <c r="I636">
        <f t="shared" si="4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6"/>
        <v>film &amp; video</v>
      </c>
      <c r="R636" t="str">
        <f>RIGHT(P636,LEN(P636)-SEARCH("/",P636))</f>
        <v>television</v>
      </c>
      <c r="S636" s="5">
        <f t="shared" si="47"/>
        <v>42819.208333333328</v>
      </c>
      <c r="T636" s="5">
        <f t="shared" si="4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114.09352517985612</v>
      </c>
      <c r="G637" t="s">
        <v>20</v>
      </c>
      <c r="H637">
        <v>2266</v>
      </c>
      <c r="I637">
        <f t="shared" si="4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6"/>
        <v>film &amp; video</v>
      </c>
      <c r="R637" t="str">
        <f>RIGHT(P637,LEN(P637)-SEARCH("/",P637))</f>
        <v>television</v>
      </c>
      <c r="S637" s="5">
        <f t="shared" si="47"/>
        <v>41314.25</v>
      </c>
      <c r="T637" s="5">
        <f t="shared" si="4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64.537683358624179</v>
      </c>
      <c r="G638" t="s">
        <v>14</v>
      </c>
      <c r="H638">
        <v>2604</v>
      </c>
      <c r="I638">
        <f t="shared" si="4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6"/>
        <v>film &amp; video</v>
      </c>
      <c r="R638" t="str">
        <f>RIGHT(P638,LEN(P638)-SEARCH("/",P638))</f>
        <v>animation</v>
      </c>
      <c r="S638" s="5">
        <f t="shared" si="47"/>
        <v>40926.25</v>
      </c>
      <c r="T638" s="5">
        <f t="shared" si="4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79.411764705882348</v>
      </c>
      <c r="G639" t="s">
        <v>14</v>
      </c>
      <c r="H639">
        <v>65</v>
      </c>
      <c r="I639">
        <f t="shared" si="4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6"/>
        <v>theater</v>
      </c>
      <c r="R639" t="str">
        <f>RIGHT(P639,LEN(P639)-SEARCH("/",P639))</f>
        <v>plays</v>
      </c>
      <c r="S639" s="5">
        <f t="shared" si="47"/>
        <v>42688.25</v>
      </c>
      <c r="T639" s="5">
        <f t="shared" si="4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11.419117647058824</v>
      </c>
      <c r="G640" t="s">
        <v>14</v>
      </c>
      <c r="H640">
        <v>94</v>
      </c>
      <c r="I640">
        <f t="shared" si="4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6"/>
        <v>theater</v>
      </c>
      <c r="R640" t="str">
        <f>RIGHT(P640,LEN(P640)-SEARCH("/",P640))</f>
        <v>plays</v>
      </c>
      <c r="S640" s="5">
        <f t="shared" si="47"/>
        <v>40386.208333333336</v>
      </c>
      <c r="T640" s="5">
        <f t="shared" si="4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56.186046511627907</v>
      </c>
      <c r="G641" t="s">
        <v>47</v>
      </c>
      <c r="H641">
        <v>45</v>
      </c>
      <c r="I641">
        <f t="shared" si="4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6"/>
        <v>film &amp; video</v>
      </c>
      <c r="R641" t="str">
        <f>RIGHT(P641,LEN(P641)-SEARCH("/",P641))</f>
        <v>drama</v>
      </c>
      <c r="S641" s="5">
        <f t="shared" si="47"/>
        <v>43309.208333333328</v>
      </c>
      <c r="T641" s="5">
        <f t="shared" si="4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16.501669449081803</v>
      </c>
      <c r="G642" t="s">
        <v>14</v>
      </c>
      <c r="H642">
        <v>257</v>
      </c>
      <c r="I642">
        <f t="shared" si="4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6"/>
        <v>theater</v>
      </c>
      <c r="R642" t="str">
        <f>RIGHT(P642,LEN(P642)-SEARCH("/",P642))</f>
        <v>plays</v>
      </c>
      <c r="S642" s="5">
        <f t="shared" si="47"/>
        <v>42387.25</v>
      </c>
      <c r="T642" s="5">
        <f t="shared" si="4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E643/D643*100</f>
        <v>119.96808510638297</v>
      </c>
      <c r="G643" t="s">
        <v>20</v>
      </c>
      <c r="H643">
        <v>194</v>
      </c>
      <c r="I643">
        <f t="shared" si="49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1">LEFT(P643, SEARCH("/", P643)-1)</f>
        <v>theater</v>
      </c>
      <c r="R643" t="str">
        <f>RIGHT(P643,LEN(P643)-SEARCH("/",P643))</f>
        <v>plays</v>
      </c>
      <c r="S643" s="5">
        <f t="shared" ref="S643:S706" si="52">(((L643/60)/60/24)+DATE(1970,1,1))</f>
        <v>42786.25</v>
      </c>
      <c r="T643" s="5">
        <f t="shared" ref="T643:T706" si="53">(((M643/60)/60/24)+DATE(1970,1,1))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145.45652173913044</v>
      </c>
      <c r="G644" t="s">
        <v>20</v>
      </c>
      <c r="H644">
        <v>129</v>
      </c>
      <c r="I644">
        <f t="shared" ref="I644:I707" si="54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1"/>
        <v>technology</v>
      </c>
      <c r="R644" t="str">
        <f>RIGHT(P644,LEN(P644)-SEARCH("/",P644))</f>
        <v>wearables</v>
      </c>
      <c r="S644" s="5">
        <f t="shared" si="52"/>
        <v>43451.25</v>
      </c>
      <c r="T644" s="5">
        <f t="shared" si="5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221.38255033557047</v>
      </c>
      <c r="G645" t="s">
        <v>20</v>
      </c>
      <c r="H645">
        <v>375</v>
      </c>
      <c r="I645">
        <f t="shared" si="54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1"/>
        <v>theater</v>
      </c>
      <c r="R645" t="str">
        <f>RIGHT(P645,LEN(P645)-SEARCH("/",P645))</f>
        <v>plays</v>
      </c>
      <c r="S645" s="5">
        <f t="shared" si="52"/>
        <v>42795.25</v>
      </c>
      <c r="T645" s="5">
        <f t="shared" si="5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48.396694214876035</v>
      </c>
      <c r="G646" t="s">
        <v>14</v>
      </c>
      <c r="H646">
        <v>2928</v>
      </c>
      <c r="I646">
        <f t="shared" si="54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1"/>
        <v>theater</v>
      </c>
      <c r="R646" t="str">
        <f>RIGHT(P646,LEN(P646)-SEARCH("/",P646))</f>
        <v>plays</v>
      </c>
      <c r="S646" s="5">
        <f t="shared" si="52"/>
        <v>43452.25</v>
      </c>
      <c r="T646" s="5">
        <f t="shared" si="5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92.911504424778755</v>
      </c>
      <c r="G647" t="s">
        <v>14</v>
      </c>
      <c r="H647">
        <v>4697</v>
      </c>
      <c r="I647">
        <f t="shared" si="54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1"/>
        <v>music</v>
      </c>
      <c r="R647" t="str">
        <f>RIGHT(P647,LEN(P647)-SEARCH("/",P647))</f>
        <v>rock</v>
      </c>
      <c r="S647" s="5">
        <f t="shared" si="52"/>
        <v>43369.208333333328</v>
      </c>
      <c r="T647" s="5">
        <f t="shared" si="5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88.599797365754824</v>
      </c>
      <c r="G648" t="s">
        <v>14</v>
      </c>
      <c r="H648">
        <v>2915</v>
      </c>
      <c r="I648">
        <f t="shared" si="54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1"/>
        <v>games</v>
      </c>
      <c r="R648" t="str">
        <f>RIGHT(P648,LEN(P648)-SEARCH("/",P648))</f>
        <v>video games</v>
      </c>
      <c r="S648" s="5">
        <f t="shared" si="52"/>
        <v>41346.208333333336</v>
      </c>
      <c r="T648" s="5">
        <f t="shared" si="5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41.4</v>
      </c>
      <c r="G649" t="s">
        <v>14</v>
      </c>
      <c r="H649">
        <v>18</v>
      </c>
      <c r="I649">
        <f t="shared" si="54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1"/>
        <v>publishing</v>
      </c>
      <c r="R649" t="str">
        <f>RIGHT(P649,LEN(P649)-SEARCH("/",P649))</f>
        <v>translations</v>
      </c>
      <c r="S649" s="5">
        <f t="shared" si="52"/>
        <v>43199.208333333328</v>
      </c>
      <c r="T649" s="5">
        <f t="shared" si="5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63.056795131845846</v>
      </c>
      <c r="G650" t="s">
        <v>74</v>
      </c>
      <c r="H650">
        <v>723</v>
      </c>
      <c r="I650">
        <f t="shared" si="54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1"/>
        <v>food</v>
      </c>
      <c r="R650" t="str">
        <f>RIGHT(P650,LEN(P650)-SEARCH("/",P650))</f>
        <v>food trucks</v>
      </c>
      <c r="S650" s="5">
        <f t="shared" si="52"/>
        <v>42922.208333333328</v>
      </c>
      <c r="T650" s="5">
        <f t="shared" si="5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48.482333607230892</v>
      </c>
      <c r="G651" t="s">
        <v>14</v>
      </c>
      <c r="H651">
        <v>602</v>
      </c>
      <c r="I651">
        <f t="shared" si="54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1"/>
        <v>theater</v>
      </c>
      <c r="R651" t="str">
        <f>RIGHT(P651,LEN(P651)-SEARCH("/",P651))</f>
        <v>plays</v>
      </c>
      <c r="S651" s="5">
        <f t="shared" si="52"/>
        <v>40471.208333333336</v>
      </c>
      <c r="T651" s="5">
        <f t="shared" si="5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2</v>
      </c>
      <c r="G652" t="s">
        <v>14</v>
      </c>
      <c r="H652">
        <v>1</v>
      </c>
      <c r="I652">
        <f t="shared" si="54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1"/>
        <v>music</v>
      </c>
      <c r="R652" t="str">
        <f>RIGHT(P652,LEN(P652)-SEARCH("/",P652))</f>
        <v>jazz</v>
      </c>
      <c r="S652" s="5">
        <f t="shared" si="52"/>
        <v>41828.208333333336</v>
      </c>
      <c r="T652" s="5">
        <f t="shared" si="5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88.47941026944585</v>
      </c>
      <c r="G653" t="s">
        <v>14</v>
      </c>
      <c r="H653">
        <v>3868</v>
      </c>
      <c r="I653">
        <f t="shared" si="54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1"/>
        <v>film &amp; video</v>
      </c>
      <c r="R653" t="str">
        <f>RIGHT(P653,LEN(P653)-SEARCH("/",P653))</f>
        <v>shorts</v>
      </c>
      <c r="S653" s="5">
        <f t="shared" si="52"/>
        <v>41692.25</v>
      </c>
      <c r="T653" s="5">
        <f t="shared" si="5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126.84</v>
      </c>
      <c r="G654" t="s">
        <v>20</v>
      </c>
      <c r="H654">
        <v>409</v>
      </c>
      <c r="I654">
        <f t="shared" si="54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1"/>
        <v>technology</v>
      </c>
      <c r="R654" t="str">
        <f>RIGHT(P654,LEN(P654)-SEARCH("/",P654))</f>
        <v>web</v>
      </c>
      <c r="S654" s="5">
        <f t="shared" si="52"/>
        <v>42587.208333333328</v>
      </c>
      <c r="T654" s="5">
        <f t="shared" si="5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2338.833333333333</v>
      </c>
      <c r="G655" t="s">
        <v>20</v>
      </c>
      <c r="H655">
        <v>234</v>
      </c>
      <c r="I655">
        <f t="shared" si="54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1"/>
        <v>technology</v>
      </c>
      <c r="R655" t="str">
        <f>RIGHT(P655,LEN(P655)-SEARCH("/",P655))</f>
        <v>web</v>
      </c>
      <c r="S655" s="5">
        <f t="shared" si="52"/>
        <v>42468.208333333328</v>
      </c>
      <c r="T655" s="5">
        <f t="shared" si="5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508.38857142857148</v>
      </c>
      <c r="G656" t="s">
        <v>20</v>
      </c>
      <c r="H656">
        <v>3016</v>
      </c>
      <c r="I656">
        <f t="shared" si="54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1"/>
        <v>music</v>
      </c>
      <c r="R656" t="str">
        <f>RIGHT(P656,LEN(P656)-SEARCH("/",P656))</f>
        <v>metal</v>
      </c>
      <c r="S656" s="5">
        <f t="shared" si="52"/>
        <v>42240.208333333328</v>
      </c>
      <c r="T656" s="5">
        <f t="shared" si="5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191.47826086956522</v>
      </c>
      <c r="G657" t="s">
        <v>20</v>
      </c>
      <c r="H657">
        <v>264</v>
      </c>
      <c r="I657">
        <f t="shared" si="54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1"/>
        <v>photography</v>
      </c>
      <c r="R657" t="str">
        <f>RIGHT(P657,LEN(P657)-SEARCH("/",P657))</f>
        <v>photography books</v>
      </c>
      <c r="S657" s="5">
        <f t="shared" si="52"/>
        <v>42796.25</v>
      </c>
      <c r="T657" s="5">
        <f t="shared" si="5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42.127533783783782</v>
      </c>
      <c r="G658" t="s">
        <v>14</v>
      </c>
      <c r="H658">
        <v>504</v>
      </c>
      <c r="I658">
        <f t="shared" si="54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1"/>
        <v>food</v>
      </c>
      <c r="R658" t="str">
        <f>RIGHT(P658,LEN(P658)-SEARCH("/",P658))</f>
        <v>food trucks</v>
      </c>
      <c r="S658" s="5">
        <f t="shared" si="52"/>
        <v>43097.25</v>
      </c>
      <c r="T658" s="5">
        <f t="shared" si="5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</v>
      </c>
      <c r="G659" t="s">
        <v>14</v>
      </c>
      <c r="H659">
        <v>14</v>
      </c>
      <c r="I659">
        <f t="shared" si="54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1"/>
        <v>film &amp; video</v>
      </c>
      <c r="R659" t="str">
        <f>RIGHT(P659,LEN(P659)-SEARCH("/",P659))</f>
        <v>science fiction</v>
      </c>
      <c r="S659" s="5">
        <f t="shared" si="52"/>
        <v>43096.25</v>
      </c>
      <c r="T659" s="5">
        <f t="shared" si="5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60.064638783269963</v>
      </c>
      <c r="G660" t="s">
        <v>74</v>
      </c>
      <c r="H660">
        <v>390</v>
      </c>
      <c r="I660">
        <f t="shared" si="54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1"/>
        <v>music</v>
      </c>
      <c r="R660" t="str">
        <f>RIGHT(P660,LEN(P660)-SEARCH("/",P660))</f>
        <v>rock</v>
      </c>
      <c r="S660" s="5">
        <f t="shared" si="52"/>
        <v>42246.208333333328</v>
      </c>
      <c r="T660" s="5">
        <f t="shared" si="5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47.232808616404313</v>
      </c>
      <c r="G661" t="s">
        <v>14</v>
      </c>
      <c r="H661">
        <v>750</v>
      </c>
      <c r="I661">
        <f t="shared" si="54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1"/>
        <v>film &amp; video</v>
      </c>
      <c r="R661" t="str">
        <f>RIGHT(P661,LEN(P661)-SEARCH("/",P661))</f>
        <v>documentary</v>
      </c>
      <c r="S661" s="5">
        <f t="shared" si="52"/>
        <v>40570.25</v>
      </c>
      <c r="T661" s="5">
        <f t="shared" si="5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81.736263736263737</v>
      </c>
      <c r="G662" t="s">
        <v>14</v>
      </c>
      <c r="H662">
        <v>77</v>
      </c>
      <c r="I662">
        <f t="shared" si="54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1"/>
        <v>theater</v>
      </c>
      <c r="R662" t="str">
        <f>RIGHT(P662,LEN(P662)-SEARCH("/",P662))</f>
        <v>plays</v>
      </c>
      <c r="S662" s="5">
        <f t="shared" si="52"/>
        <v>42237.208333333328</v>
      </c>
      <c r="T662" s="5">
        <f t="shared" si="5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54.187265917603</v>
      </c>
      <c r="G663" t="s">
        <v>14</v>
      </c>
      <c r="H663">
        <v>752</v>
      </c>
      <c r="I663">
        <f t="shared" si="54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1"/>
        <v>music</v>
      </c>
      <c r="R663" t="str">
        <f>RIGHT(P663,LEN(P663)-SEARCH("/",P663))</f>
        <v>jazz</v>
      </c>
      <c r="S663" s="5">
        <f t="shared" si="52"/>
        <v>40996.208333333336</v>
      </c>
      <c r="T663" s="5">
        <f t="shared" si="5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97.868131868131869</v>
      </c>
      <c r="G664" t="s">
        <v>14</v>
      </c>
      <c r="H664">
        <v>131</v>
      </c>
      <c r="I664">
        <f t="shared" si="54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1"/>
        <v>theater</v>
      </c>
      <c r="R664" t="str">
        <f>RIGHT(P664,LEN(P664)-SEARCH("/",P664))</f>
        <v>plays</v>
      </c>
      <c r="S664" s="5">
        <f t="shared" si="52"/>
        <v>43443.25</v>
      </c>
      <c r="T664" s="5">
        <f t="shared" si="5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77.239999999999995</v>
      </c>
      <c r="G665" t="s">
        <v>14</v>
      </c>
      <c r="H665">
        <v>87</v>
      </c>
      <c r="I665">
        <f t="shared" si="54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1"/>
        <v>theater</v>
      </c>
      <c r="R665" t="str">
        <f>RIGHT(P665,LEN(P665)-SEARCH("/",P665))</f>
        <v>plays</v>
      </c>
      <c r="S665" s="5">
        <f t="shared" si="52"/>
        <v>40458.208333333336</v>
      </c>
      <c r="T665" s="5">
        <f t="shared" si="5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33.464735516372798</v>
      </c>
      <c r="G666" t="s">
        <v>14</v>
      </c>
      <c r="H666">
        <v>1063</v>
      </c>
      <c r="I666">
        <f t="shared" si="54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1"/>
        <v>music</v>
      </c>
      <c r="R666" t="str">
        <f>RIGHT(P666,LEN(P666)-SEARCH("/",P666))</f>
        <v>jazz</v>
      </c>
      <c r="S666" s="5">
        <f t="shared" si="52"/>
        <v>40959.25</v>
      </c>
      <c r="T666" s="5">
        <f t="shared" si="5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239.58823529411765</v>
      </c>
      <c r="G667" t="s">
        <v>20</v>
      </c>
      <c r="H667">
        <v>272</v>
      </c>
      <c r="I667">
        <f t="shared" si="54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1"/>
        <v>film &amp; video</v>
      </c>
      <c r="R667" t="str">
        <f>RIGHT(P667,LEN(P667)-SEARCH("/",P667))</f>
        <v>documentary</v>
      </c>
      <c r="S667" s="5">
        <f t="shared" si="52"/>
        <v>40733.208333333336</v>
      </c>
      <c r="T667" s="5">
        <f t="shared" si="5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64.032258064516128</v>
      </c>
      <c r="G668" t="s">
        <v>74</v>
      </c>
      <c r="H668">
        <v>25</v>
      </c>
      <c r="I668">
        <f t="shared" si="5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1"/>
        <v>theater</v>
      </c>
      <c r="R668" t="str">
        <f>RIGHT(P668,LEN(P668)-SEARCH("/",P668))</f>
        <v>plays</v>
      </c>
      <c r="S668" s="5">
        <f t="shared" si="52"/>
        <v>41516.208333333336</v>
      </c>
      <c r="T668" s="5">
        <f t="shared" si="5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176.15942028985506</v>
      </c>
      <c r="G669" t="s">
        <v>20</v>
      </c>
      <c r="H669">
        <v>419</v>
      </c>
      <c r="I669">
        <f t="shared" si="54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1"/>
        <v>journalism</v>
      </c>
      <c r="R669" t="str">
        <f>RIGHT(P669,LEN(P669)-SEARCH("/",P669))</f>
        <v>audio</v>
      </c>
      <c r="S669" s="5">
        <f t="shared" si="52"/>
        <v>41892.208333333336</v>
      </c>
      <c r="T669" s="5">
        <f t="shared" si="5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20.33818181818182</v>
      </c>
      <c r="G670" t="s">
        <v>14</v>
      </c>
      <c r="H670">
        <v>76</v>
      </c>
      <c r="I670">
        <f t="shared" si="54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1"/>
        <v>theater</v>
      </c>
      <c r="R670" t="str">
        <f>RIGHT(P670,LEN(P670)-SEARCH("/",P670))</f>
        <v>plays</v>
      </c>
      <c r="S670" s="5">
        <f t="shared" si="52"/>
        <v>41122.208333333336</v>
      </c>
      <c r="T670" s="5">
        <f t="shared" si="5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358.64754098360658</v>
      </c>
      <c r="G671" t="s">
        <v>20</v>
      </c>
      <c r="H671">
        <v>1621</v>
      </c>
      <c r="I671">
        <f t="shared" si="54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1"/>
        <v>theater</v>
      </c>
      <c r="R671" t="str">
        <f>RIGHT(P671,LEN(P671)-SEARCH("/",P671))</f>
        <v>plays</v>
      </c>
      <c r="S671" s="5">
        <f t="shared" si="52"/>
        <v>42912.208333333328</v>
      </c>
      <c r="T671" s="5">
        <f t="shared" si="5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468.85802469135803</v>
      </c>
      <c r="G672" t="s">
        <v>20</v>
      </c>
      <c r="H672">
        <v>1101</v>
      </c>
      <c r="I672">
        <f t="shared" si="54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1"/>
        <v>music</v>
      </c>
      <c r="R672" t="str">
        <f>RIGHT(P672,LEN(P672)-SEARCH("/",P672))</f>
        <v>indie rock</v>
      </c>
      <c r="S672" s="5">
        <f t="shared" si="52"/>
        <v>42425.25</v>
      </c>
      <c r="T672" s="5">
        <f t="shared" si="5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122.05635245901641</v>
      </c>
      <c r="G673" t="s">
        <v>20</v>
      </c>
      <c r="H673">
        <v>1073</v>
      </c>
      <c r="I673">
        <f t="shared" si="54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1"/>
        <v>theater</v>
      </c>
      <c r="R673" t="str">
        <f>RIGHT(P673,LEN(P673)-SEARCH("/",P673))</f>
        <v>plays</v>
      </c>
      <c r="S673" s="5">
        <f t="shared" si="52"/>
        <v>40390.208333333336</v>
      </c>
      <c r="T673" s="5">
        <f t="shared" si="5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55.931783729156137</v>
      </c>
      <c r="G674" t="s">
        <v>14</v>
      </c>
      <c r="H674">
        <v>4428</v>
      </c>
      <c r="I674">
        <f t="shared" si="54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1"/>
        <v>theater</v>
      </c>
      <c r="R674" t="str">
        <f>RIGHT(P674,LEN(P674)-SEARCH("/",P674))</f>
        <v>plays</v>
      </c>
      <c r="S674" s="5">
        <f t="shared" si="52"/>
        <v>43180.208333333328</v>
      </c>
      <c r="T674" s="5">
        <f t="shared" si="5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43.660714285714285</v>
      </c>
      <c r="G675" t="s">
        <v>14</v>
      </c>
      <c r="H675">
        <v>58</v>
      </c>
      <c r="I675">
        <f t="shared" si="54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1"/>
        <v>music</v>
      </c>
      <c r="R675" t="str">
        <f>RIGHT(P675,LEN(P675)-SEARCH("/",P675))</f>
        <v>indie rock</v>
      </c>
      <c r="S675" s="5">
        <f t="shared" si="52"/>
        <v>42475.208333333328</v>
      </c>
      <c r="T675" s="5">
        <f t="shared" si="5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33.53837141183363</v>
      </c>
      <c r="G676" t="s">
        <v>74</v>
      </c>
      <c r="H676">
        <v>1218</v>
      </c>
      <c r="I676">
        <f t="shared" si="54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1"/>
        <v>photography</v>
      </c>
      <c r="R676" t="str">
        <f>RIGHT(P676,LEN(P676)-SEARCH("/",P676))</f>
        <v>photography books</v>
      </c>
      <c r="S676" s="5">
        <f t="shared" si="52"/>
        <v>40774.208333333336</v>
      </c>
      <c r="T676" s="5">
        <f t="shared" si="5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122.97938144329896</v>
      </c>
      <c r="G677" t="s">
        <v>20</v>
      </c>
      <c r="H677">
        <v>331</v>
      </c>
      <c r="I677">
        <f t="shared" si="54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1"/>
        <v>journalism</v>
      </c>
      <c r="R677" t="str">
        <f>RIGHT(P677,LEN(P677)-SEARCH("/",P677))</f>
        <v>audio</v>
      </c>
      <c r="S677" s="5">
        <f t="shared" si="52"/>
        <v>43719.208333333328</v>
      </c>
      <c r="T677" s="5">
        <f t="shared" si="5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189.74959871589084</v>
      </c>
      <c r="G678" t="s">
        <v>20</v>
      </c>
      <c r="H678">
        <v>1170</v>
      </c>
      <c r="I678">
        <f t="shared" si="54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1"/>
        <v>photography</v>
      </c>
      <c r="R678" t="str">
        <f>RIGHT(P678,LEN(P678)-SEARCH("/",P678))</f>
        <v>photography books</v>
      </c>
      <c r="S678" s="5">
        <f t="shared" si="52"/>
        <v>41178.208333333336</v>
      </c>
      <c r="T678" s="5">
        <f t="shared" si="5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83.622641509433961</v>
      </c>
      <c r="G679" t="s">
        <v>14</v>
      </c>
      <c r="H679">
        <v>111</v>
      </c>
      <c r="I679">
        <f t="shared" si="54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1"/>
        <v>publishing</v>
      </c>
      <c r="R679" t="str">
        <f>RIGHT(P679,LEN(P679)-SEARCH("/",P679))</f>
        <v>fiction</v>
      </c>
      <c r="S679" s="5">
        <f t="shared" si="52"/>
        <v>42561.208333333328</v>
      </c>
      <c r="T679" s="5">
        <f t="shared" si="5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17.968844221105527</v>
      </c>
      <c r="G680" t="s">
        <v>74</v>
      </c>
      <c r="H680">
        <v>215</v>
      </c>
      <c r="I680">
        <f t="shared" si="54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1"/>
        <v>film &amp; video</v>
      </c>
      <c r="R680" t="str">
        <f>RIGHT(P680,LEN(P680)-SEARCH("/",P680))</f>
        <v>drama</v>
      </c>
      <c r="S680" s="5">
        <f t="shared" si="52"/>
        <v>43484.25</v>
      </c>
      <c r="T680" s="5">
        <f t="shared" si="5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1036.5</v>
      </c>
      <c r="G681" t="s">
        <v>20</v>
      </c>
      <c r="H681">
        <v>363</v>
      </c>
      <c r="I681">
        <f t="shared" si="54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1"/>
        <v>food</v>
      </c>
      <c r="R681" t="str">
        <f>RIGHT(P681,LEN(P681)-SEARCH("/",P681))</f>
        <v>food trucks</v>
      </c>
      <c r="S681" s="5">
        <f t="shared" si="52"/>
        <v>43756.208333333328</v>
      </c>
      <c r="T681" s="5">
        <f t="shared" si="5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97.405219780219781</v>
      </c>
      <c r="G682" t="s">
        <v>14</v>
      </c>
      <c r="H682">
        <v>2955</v>
      </c>
      <c r="I682">
        <f t="shared" si="54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1"/>
        <v>games</v>
      </c>
      <c r="R682" t="str">
        <f>RIGHT(P682,LEN(P682)-SEARCH("/",P682))</f>
        <v>mobile games</v>
      </c>
      <c r="S682" s="5">
        <f t="shared" si="52"/>
        <v>43813.25</v>
      </c>
      <c r="T682" s="5">
        <f t="shared" si="5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86.386203150461711</v>
      </c>
      <c r="G683" t="s">
        <v>14</v>
      </c>
      <c r="H683">
        <v>1657</v>
      </c>
      <c r="I683">
        <f t="shared" si="54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1"/>
        <v>theater</v>
      </c>
      <c r="R683" t="str">
        <f>RIGHT(P683,LEN(P683)-SEARCH("/",P683))</f>
        <v>plays</v>
      </c>
      <c r="S683" s="5">
        <f t="shared" si="52"/>
        <v>40898.25</v>
      </c>
      <c r="T683" s="5">
        <f t="shared" si="5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150.16666666666666</v>
      </c>
      <c r="G684" t="s">
        <v>20</v>
      </c>
      <c r="H684">
        <v>103</v>
      </c>
      <c r="I684">
        <f t="shared" si="54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1"/>
        <v>theater</v>
      </c>
      <c r="R684" t="str">
        <f>RIGHT(P684,LEN(P684)-SEARCH("/",P684))</f>
        <v>plays</v>
      </c>
      <c r="S684" s="5">
        <f t="shared" si="52"/>
        <v>41619.25</v>
      </c>
      <c r="T684" s="5">
        <f t="shared" si="5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358.43478260869563</v>
      </c>
      <c r="G685" t="s">
        <v>20</v>
      </c>
      <c r="H685">
        <v>147</v>
      </c>
      <c r="I685">
        <f t="shared" si="54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1"/>
        <v>theater</v>
      </c>
      <c r="R685" t="str">
        <f>RIGHT(P685,LEN(P685)-SEARCH("/",P685))</f>
        <v>plays</v>
      </c>
      <c r="S685" s="5">
        <f t="shared" si="52"/>
        <v>43359.208333333328</v>
      </c>
      <c r="T685" s="5">
        <f t="shared" si="5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542.85714285714289</v>
      </c>
      <c r="G686" t="s">
        <v>20</v>
      </c>
      <c r="H686">
        <v>110</v>
      </c>
      <c r="I686">
        <f t="shared" si="54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1"/>
        <v>publishing</v>
      </c>
      <c r="R686" t="str">
        <f>RIGHT(P686,LEN(P686)-SEARCH("/",P686))</f>
        <v>nonfiction</v>
      </c>
      <c r="S686" s="5">
        <f t="shared" si="52"/>
        <v>40358.208333333336</v>
      </c>
      <c r="T686" s="5">
        <f t="shared" si="5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67.500714285714281</v>
      </c>
      <c r="G687" t="s">
        <v>14</v>
      </c>
      <c r="H687">
        <v>926</v>
      </c>
      <c r="I687">
        <f t="shared" si="54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1"/>
        <v>theater</v>
      </c>
      <c r="R687" t="str">
        <f>RIGHT(P687,LEN(P687)-SEARCH("/",P687))</f>
        <v>plays</v>
      </c>
      <c r="S687" s="5">
        <f t="shared" si="52"/>
        <v>42239.208333333328</v>
      </c>
      <c r="T687" s="5">
        <f t="shared" si="5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191.74666666666667</v>
      </c>
      <c r="G688" t="s">
        <v>20</v>
      </c>
      <c r="H688">
        <v>134</v>
      </c>
      <c r="I688">
        <f t="shared" si="54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1"/>
        <v>technology</v>
      </c>
      <c r="R688" t="str">
        <f>RIGHT(P688,LEN(P688)-SEARCH("/",P688))</f>
        <v>wearables</v>
      </c>
      <c r="S688" s="5">
        <f t="shared" si="52"/>
        <v>43186.208333333328</v>
      </c>
      <c r="T688" s="5">
        <f t="shared" si="5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932</v>
      </c>
      <c r="G689" t="s">
        <v>20</v>
      </c>
      <c r="H689">
        <v>269</v>
      </c>
      <c r="I689">
        <f t="shared" si="54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1"/>
        <v>theater</v>
      </c>
      <c r="R689" t="str">
        <f>RIGHT(P689,LEN(P689)-SEARCH("/",P689))</f>
        <v>plays</v>
      </c>
      <c r="S689" s="5">
        <f t="shared" si="52"/>
        <v>42806.25</v>
      </c>
      <c r="T689" s="5">
        <f t="shared" si="5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429.27586206896552</v>
      </c>
      <c r="G690" t="s">
        <v>20</v>
      </c>
      <c r="H690">
        <v>175</v>
      </c>
      <c r="I690">
        <f t="shared" si="54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1"/>
        <v>film &amp; video</v>
      </c>
      <c r="R690" t="str">
        <f>RIGHT(P690,LEN(P690)-SEARCH("/",P690))</f>
        <v>television</v>
      </c>
      <c r="S690" s="5">
        <f t="shared" si="52"/>
        <v>43475.25</v>
      </c>
      <c r="T690" s="5">
        <f t="shared" si="5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100.65753424657535</v>
      </c>
      <c r="G691" t="s">
        <v>20</v>
      </c>
      <c r="H691">
        <v>69</v>
      </c>
      <c r="I691">
        <f t="shared" si="54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1"/>
        <v>technology</v>
      </c>
      <c r="R691" t="str">
        <f>RIGHT(P691,LEN(P691)-SEARCH("/",P691))</f>
        <v>web</v>
      </c>
      <c r="S691" s="5">
        <f t="shared" si="52"/>
        <v>41576.208333333336</v>
      </c>
      <c r="T691" s="5">
        <f t="shared" si="5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226.61111111111109</v>
      </c>
      <c r="G692" t="s">
        <v>20</v>
      </c>
      <c r="H692">
        <v>190</v>
      </c>
      <c r="I692">
        <f t="shared" si="54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1"/>
        <v>film &amp; video</v>
      </c>
      <c r="R692" t="str">
        <f>RIGHT(P692,LEN(P692)-SEARCH("/",P692))</f>
        <v>documentary</v>
      </c>
      <c r="S692" s="5">
        <f t="shared" si="52"/>
        <v>40874.25</v>
      </c>
      <c r="T692" s="5">
        <f t="shared" si="5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142.38</v>
      </c>
      <c r="G693" t="s">
        <v>20</v>
      </c>
      <c r="H693">
        <v>237</v>
      </c>
      <c r="I693">
        <f t="shared" si="54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1"/>
        <v>film &amp; video</v>
      </c>
      <c r="R693" t="str">
        <f>RIGHT(P693,LEN(P693)-SEARCH("/",P693))</f>
        <v>documentary</v>
      </c>
      <c r="S693" s="5">
        <f t="shared" si="52"/>
        <v>41185.208333333336</v>
      </c>
      <c r="T693" s="5">
        <f t="shared" si="5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90.633333333333326</v>
      </c>
      <c r="G694" t="s">
        <v>14</v>
      </c>
      <c r="H694">
        <v>77</v>
      </c>
      <c r="I694">
        <f t="shared" si="54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1"/>
        <v>music</v>
      </c>
      <c r="R694" t="str">
        <f>RIGHT(P694,LEN(P694)-SEARCH("/",P694))</f>
        <v>rock</v>
      </c>
      <c r="S694" s="5">
        <f t="shared" si="52"/>
        <v>43655.208333333328</v>
      </c>
      <c r="T694" s="5">
        <f t="shared" si="5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63.966740576496676</v>
      </c>
      <c r="G695" t="s">
        <v>14</v>
      </c>
      <c r="H695">
        <v>1748</v>
      </c>
      <c r="I695">
        <f t="shared" si="54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1"/>
        <v>theater</v>
      </c>
      <c r="R695" t="str">
        <f>RIGHT(P695,LEN(P695)-SEARCH("/",P695))</f>
        <v>plays</v>
      </c>
      <c r="S695" s="5">
        <f t="shared" si="52"/>
        <v>43025.208333333328</v>
      </c>
      <c r="T695" s="5">
        <f t="shared" si="5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84.131868131868131</v>
      </c>
      <c r="G696" t="s">
        <v>14</v>
      </c>
      <c r="H696">
        <v>79</v>
      </c>
      <c r="I696">
        <f t="shared" si="54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1"/>
        <v>theater</v>
      </c>
      <c r="R696" t="str">
        <f>RIGHT(P696,LEN(P696)-SEARCH("/",P696))</f>
        <v>plays</v>
      </c>
      <c r="S696" s="5">
        <f t="shared" si="52"/>
        <v>43066.25</v>
      </c>
      <c r="T696" s="5">
        <f t="shared" si="5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133.93478260869566</v>
      </c>
      <c r="G697" t="s">
        <v>20</v>
      </c>
      <c r="H697">
        <v>196</v>
      </c>
      <c r="I697">
        <f t="shared" si="54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1"/>
        <v>music</v>
      </c>
      <c r="R697" t="str">
        <f>RIGHT(P697,LEN(P697)-SEARCH("/",P697))</f>
        <v>rock</v>
      </c>
      <c r="S697" s="5">
        <f t="shared" si="52"/>
        <v>42322.25</v>
      </c>
      <c r="T697" s="5">
        <f t="shared" si="5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59.042047531992694</v>
      </c>
      <c r="G698" t="s">
        <v>14</v>
      </c>
      <c r="H698">
        <v>889</v>
      </c>
      <c r="I698">
        <f t="shared" si="54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1"/>
        <v>theater</v>
      </c>
      <c r="R698" t="str">
        <f>RIGHT(P698,LEN(P698)-SEARCH("/",P698))</f>
        <v>plays</v>
      </c>
      <c r="S698" s="5">
        <f t="shared" si="52"/>
        <v>42114.208333333328</v>
      </c>
      <c r="T698" s="5">
        <f t="shared" si="5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152.80062063615205</v>
      </c>
      <c r="G699" t="s">
        <v>20</v>
      </c>
      <c r="H699">
        <v>7295</v>
      </c>
      <c r="I699">
        <f t="shared" si="54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1"/>
        <v>music</v>
      </c>
      <c r="R699" t="str">
        <f>RIGHT(P699,LEN(P699)-SEARCH("/",P699))</f>
        <v>electric music</v>
      </c>
      <c r="S699" s="5">
        <f t="shared" si="52"/>
        <v>43190.208333333328</v>
      </c>
      <c r="T699" s="5">
        <f t="shared" si="5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446.69121140142522</v>
      </c>
      <c r="G700" t="s">
        <v>20</v>
      </c>
      <c r="H700">
        <v>2893</v>
      </c>
      <c r="I700">
        <f t="shared" si="54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1"/>
        <v>technology</v>
      </c>
      <c r="R700" t="str">
        <f>RIGHT(P700,LEN(P700)-SEARCH("/",P700))</f>
        <v>wearables</v>
      </c>
      <c r="S700" s="5">
        <f t="shared" si="52"/>
        <v>40871.25</v>
      </c>
      <c r="T700" s="5">
        <f t="shared" si="5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84.391891891891888</v>
      </c>
      <c r="G701" t="s">
        <v>14</v>
      </c>
      <c r="H701">
        <v>56</v>
      </c>
      <c r="I701">
        <f t="shared" si="54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1"/>
        <v>film &amp; video</v>
      </c>
      <c r="R701" t="str">
        <f>RIGHT(P701,LEN(P701)-SEARCH("/",P701))</f>
        <v>drama</v>
      </c>
      <c r="S701" s="5">
        <f t="shared" si="52"/>
        <v>43641.208333333328</v>
      </c>
      <c r="T701" s="5">
        <f t="shared" si="5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3</v>
      </c>
      <c r="G702" t="s">
        <v>14</v>
      </c>
      <c r="H702">
        <v>1</v>
      </c>
      <c r="I702">
        <f t="shared" si="54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1"/>
        <v>technology</v>
      </c>
      <c r="R702" t="str">
        <f>RIGHT(P702,LEN(P702)-SEARCH("/",P702))</f>
        <v>wearables</v>
      </c>
      <c r="S702" s="5">
        <f t="shared" si="52"/>
        <v>40203.25</v>
      </c>
      <c r="T702" s="5">
        <f t="shared" si="5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175.02692307692308</v>
      </c>
      <c r="G703" t="s">
        <v>20</v>
      </c>
      <c r="H703">
        <v>820</v>
      </c>
      <c r="I703">
        <f t="shared" si="54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1"/>
        <v>theater</v>
      </c>
      <c r="R703" t="str">
        <f>RIGHT(P703,LEN(P703)-SEARCH("/",P703))</f>
        <v>plays</v>
      </c>
      <c r="S703" s="5">
        <f t="shared" si="52"/>
        <v>40629.208333333336</v>
      </c>
      <c r="T703" s="5">
        <f t="shared" si="5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54.137931034482754</v>
      </c>
      <c r="G704" t="s">
        <v>14</v>
      </c>
      <c r="H704">
        <v>83</v>
      </c>
      <c r="I704">
        <f t="shared" si="54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1"/>
        <v>technology</v>
      </c>
      <c r="R704" t="str">
        <f>RIGHT(P704,LEN(P704)-SEARCH("/",P704))</f>
        <v>wearables</v>
      </c>
      <c r="S704" s="5">
        <f t="shared" si="52"/>
        <v>41477.208333333336</v>
      </c>
      <c r="T704" s="5">
        <f t="shared" si="5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311.87381703470032</v>
      </c>
      <c r="G705" t="s">
        <v>20</v>
      </c>
      <c r="H705">
        <v>2038</v>
      </c>
      <c r="I705">
        <f t="shared" si="54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1"/>
        <v>publishing</v>
      </c>
      <c r="R705" t="str">
        <f>RIGHT(P705,LEN(P705)-SEARCH("/",P705))</f>
        <v>translations</v>
      </c>
      <c r="S705" s="5">
        <f t="shared" si="52"/>
        <v>41020.208333333336</v>
      </c>
      <c r="T705" s="5">
        <f t="shared" si="5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122.78160919540231</v>
      </c>
      <c r="G706" t="s">
        <v>20</v>
      </c>
      <c r="H706">
        <v>116</v>
      </c>
      <c r="I706">
        <f t="shared" si="54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1"/>
        <v>film &amp; video</v>
      </c>
      <c r="R706" t="str">
        <f>RIGHT(P706,LEN(P706)-SEARCH("/",P706))</f>
        <v>animation</v>
      </c>
      <c r="S706" s="5">
        <f t="shared" si="52"/>
        <v>42555.208333333328</v>
      </c>
      <c r="T706" s="5">
        <f t="shared" si="5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E707/D707*100</f>
        <v>99.026517383618156</v>
      </c>
      <c r="G707" t="s">
        <v>14</v>
      </c>
      <c r="H707">
        <v>2025</v>
      </c>
      <c r="I707">
        <f t="shared" si="54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6">LEFT(P707, SEARCH("/", P707)-1)</f>
        <v>publishing</v>
      </c>
      <c r="R707" t="str">
        <f>RIGHT(P707,LEN(P707)-SEARCH("/",P707))</f>
        <v>nonfiction</v>
      </c>
      <c r="S707" s="5">
        <f t="shared" ref="S707:S770" si="57">(((L707/60)/60/24)+DATE(1970,1,1))</f>
        <v>41619.25</v>
      </c>
      <c r="T707" s="5">
        <f t="shared" ref="T707:T770" si="58">(((M707/60)/60/24)+DATE(1970,1,1))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127.84686346863469</v>
      </c>
      <c r="G708" t="s">
        <v>20</v>
      </c>
      <c r="H708">
        <v>1345</v>
      </c>
      <c r="I708">
        <f t="shared" ref="I708:I771" si="59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6"/>
        <v>technology</v>
      </c>
      <c r="R708" t="str">
        <f>RIGHT(P708,LEN(P708)-SEARCH("/",P708))</f>
        <v>web</v>
      </c>
      <c r="S708" s="5">
        <f t="shared" si="57"/>
        <v>43471.25</v>
      </c>
      <c r="T708" s="5">
        <f t="shared" si="58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158.61643835616439</v>
      </c>
      <c r="G709" t="s">
        <v>20</v>
      </c>
      <c r="H709">
        <v>168</v>
      </c>
      <c r="I709">
        <f t="shared" si="59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6"/>
        <v>film &amp; video</v>
      </c>
      <c r="R709" t="str">
        <f>RIGHT(P709,LEN(P709)-SEARCH("/",P709))</f>
        <v>drama</v>
      </c>
      <c r="S709" s="5">
        <f t="shared" si="57"/>
        <v>43442.25</v>
      </c>
      <c r="T709" s="5">
        <f t="shared" si="58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707.05882352941171</v>
      </c>
      <c r="G710" t="s">
        <v>20</v>
      </c>
      <c r="H710">
        <v>137</v>
      </c>
      <c r="I710">
        <f t="shared" si="59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6"/>
        <v>theater</v>
      </c>
      <c r="R710" t="str">
        <f>RIGHT(P710,LEN(P710)-SEARCH("/",P710))</f>
        <v>plays</v>
      </c>
      <c r="S710" s="5">
        <f t="shared" si="57"/>
        <v>42877.208333333328</v>
      </c>
      <c r="T710" s="5">
        <f t="shared" si="58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142.38775510204081</v>
      </c>
      <c r="G711" t="s">
        <v>20</v>
      </c>
      <c r="H711">
        <v>186</v>
      </c>
      <c r="I711">
        <f t="shared" si="59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6"/>
        <v>theater</v>
      </c>
      <c r="R711" t="str">
        <f>RIGHT(P711,LEN(P711)-SEARCH("/",P711))</f>
        <v>plays</v>
      </c>
      <c r="S711" s="5">
        <f t="shared" si="57"/>
        <v>41018.208333333336</v>
      </c>
      <c r="T711" s="5">
        <f t="shared" si="58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147.86046511627907</v>
      </c>
      <c r="G712" t="s">
        <v>20</v>
      </c>
      <c r="H712">
        <v>125</v>
      </c>
      <c r="I712">
        <f t="shared" si="59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6"/>
        <v>theater</v>
      </c>
      <c r="R712" t="str">
        <f>RIGHT(P712,LEN(P712)-SEARCH("/",P712))</f>
        <v>plays</v>
      </c>
      <c r="S712" s="5">
        <f t="shared" si="57"/>
        <v>43295.208333333328</v>
      </c>
      <c r="T712" s="5">
        <f t="shared" si="58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20.322580645161288</v>
      </c>
      <c r="G713" t="s">
        <v>14</v>
      </c>
      <c r="H713">
        <v>14</v>
      </c>
      <c r="I713">
        <f t="shared" si="5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6"/>
        <v>theater</v>
      </c>
      <c r="R713" t="str">
        <f>RIGHT(P713,LEN(P713)-SEARCH("/",P713))</f>
        <v>plays</v>
      </c>
      <c r="S713" s="5">
        <f t="shared" si="57"/>
        <v>42393.25</v>
      </c>
      <c r="T713" s="5">
        <f t="shared" si="58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1840.625</v>
      </c>
      <c r="G714" t="s">
        <v>20</v>
      </c>
      <c r="H714">
        <v>202</v>
      </c>
      <c r="I714">
        <f t="shared" si="5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6"/>
        <v>theater</v>
      </c>
      <c r="R714" t="str">
        <f>RIGHT(P714,LEN(P714)-SEARCH("/",P714))</f>
        <v>plays</v>
      </c>
      <c r="S714" s="5">
        <f t="shared" si="57"/>
        <v>42559.208333333328</v>
      </c>
      <c r="T714" s="5">
        <f t="shared" si="58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161.94202898550725</v>
      </c>
      <c r="G715" t="s">
        <v>20</v>
      </c>
      <c r="H715">
        <v>103</v>
      </c>
      <c r="I715">
        <f t="shared" si="59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6"/>
        <v>publishing</v>
      </c>
      <c r="R715" t="str">
        <f>RIGHT(P715,LEN(P715)-SEARCH("/",P715))</f>
        <v>radio &amp; podcasts</v>
      </c>
      <c r="S715" s="5">
        <f t="shared" si="57"/>
        <v>42604.208333333328</v>
      </c>
      <c r="T715" s="5">
        <f t="shared" si="58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472.82077922077923</v>
      </c>
      <c r="G716" t="s">
        <v>20</v>
      </c>
      <c r="H716">
        <v>1785</v>
      </c>
      <c r="I716">
        <f t="shared" si="59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6"/>
        <v>music</v>
      </c>
      <c r="R716" t="str">
        <f>RIGHT(P716,LEN(P716)-SEARCH("/",P716))</f>
        <v>rock</v>
      </c>
      <c r="S716" s="5">
        <f t="shared" si="57"/>
        <v>41870.208333333336</v>
      </c>
      <c r="T716" s="5">
        <f t="shared" si="58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24.466101694915253</v>
      </c>
      <c r="G717" t="s">
        <v>14</v>
      </c>
      <c r="H717">
        <v>656</v>
      </c>
      <c r="I717">
        <f t="shared" si="59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6"/>
        <v>games</v>
      </c>
      <c r="R717" t="str">
        <f>RIGHT(P717,LEN(P717)-SEARCH("/",P717))</f>
        <v>mobile games</v>
      </c>
      <c r="S717" s="5">
        <f t="shared" si="57"/>
        <v>40397.208333333336</v>
      </c>
      <c r="T717" s="5">
        <f t="shared" si="58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517.65</v>
      </c>
      <c r="G718" t="s">
        <v>20</v>
      </c>
      <c r="H718">
        <v>157</v>
      </c>
      <c r="I718">
        <f t="shared" si="59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6"/>
        <v>theater</v>
      </c>
      <c r="R718" t="str">
        <f>RIGHT(P718,LEN(P718)-SEARCH("/",P718))</f>
        <v>plays</v>
      </c>
      <c r="S718" s="5">
        <f t="shared" si="57"/>
        <v>41465.208333333336</v>
      </c>
      <c r="T718" s="5">
        <f t="shared" si="58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247.64285714285714</v>
      </c>
      <c r="G719" t="s">
        <v>20</v>
      </c>
      <c r="H719">
        <v>555</v>
      </c>
      <c r="I719">
        <f t="shared" si="59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6"/>
        <v>film &amp; video</v>
      </c>
      <c r="R719" t="str">
        <f>RIGHT(P719,LEN(P719)-SEARCH("/",P719))</f>
        <v>documentary</v>
      </c>
      <c r="S719" s="5">
        <f t="shared" si="57"/>
        <v>40777.208333333336</v>
      </c>
      <c r="T719" s="5">
        <f t="shared" si="58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100.20481927710843</v>
      </c>
      <c r="G720" t="s">
        <v>20</v>
      </c>
      <c r="H720">
        <v>297</v>
      </c>
      <c r="I720">
        <f t="shared" si="59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6"/>
        <v>technology</v>
      </c>
      <c r="R720" t="str">
        <f>RIGHT(P720,LEN(P720)-SEARCH("/",P720))</f>
        <v>wearables</v>
      </c>
      <c r="S720" s="5">
        <f t="shared" si="57"/>
        <v>41442.208333333336</v>
      </c>
      <c r="T720" s="5">
        <f t="shared" si="58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153</v>
      </c>
      <c r="G721" t="s">
        <v>20</v>
      </c>
      <c r="H721">
        <v>123</v>
      </c>
      <c r="I721">
        <f t="shared" si="59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6"/>
        <v>publishing</v>
      </c>
      <c r="R721" t="str">
        <f>RIGHT(P721,LEN(P721)-SEARCH("/",P721))</f>
        <v>fiction</v>
      </c>
      <c r="S721" s="5">
        <f t="shared" si="57"/>
        <v>41058.208333333336</v>
      </c>
      <c r="T721" s="5">
        <f t="shared" si="58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37.091954022988503</v>
      </c>
      <c r="G722" t="s">
        <v>74</v>
      </c>
      <c r="H722">
        <v>38</v>
      </c>
      <c r="I722">
        <f t="shared" si="59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6"/>
        <v>theater</v>
      </c>
      <c r="R722" t="str">
        <f>RIGHT(P722,LEN(P722)-SEARCH("/",P722))</f>
        <v>plays</v>
      </c>
      <c r="S722" s="5">
        <f t="shared" si="57"/>
        <v>43152.25</v>
      </c>
      <c r="T722" s="5">
        <f t="shared" si="58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4.392394822006473</v>
      </c>
      <c r="G723" t="s">
        <v>74</v>
      </c>
      <c r="H723">
        <v>60</v>
      </c>
      <c r="I723">
        <f t="shared" si="59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6"/>
        <v>music</v>
      </c>
      <c r="R723" t="str">
        <f>RIGHT(P723,LEN(P723)-SEARCH("/",P723))</f>
        <v>rock</v>
      </c>
      <c r="S723" s="5">
        <f t="shared" si="57"/>
        <v>43194.208333333328</v>
      </c>
      <c r="T723" s="5">
        <f t="shared" si="58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156.50721649484535</v>
      </c>
      <c r="G724" t="s">
        <v>20</v>
      </c>
      <c r="H724">
        <v>3036</v>
      </c>
      <c r="I724">
        <f t="shared" si="59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6"/>
        <v>film &amp; video</v>
      </c>
      <c r="R724" t="str">
        <f>RIGHT(P724,LEN(P724)-SEARCH("/",P724))</f>
        <v>documentary</v>
      </c>
      <c r="S724" s="5">
        <f t="shared" si="57"/>
        <v>43045.25</v>
      </c>
      <c r="T724" s="5">
        <f t="shared" si="58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270.40816326530609</v>
      </c>
      <c r="G725" t="s">
        <v>20</v>
      </c>
      <c r="H725">
        <v>144</v>
      </c>
      <c r="I725">
        <f t="shared" si="59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6"/>
        <v>theater</v>
      </c>
      <c r="R725" t="str">
        <f>RIGHT(P725,LEN(P725)-SEARCH("/",P725))</f>
        <v>plays</v>
      </c>
      <c r="S725" s="5">
        <f t="shared" si="57"/>
        <v>42431.25</v>
      </c>
      <c r="T725" s="5">
        <f t="shared" si="58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134.05952380952382</v>
      </c>
      <c r="G726" t="s">
        <v>20</v>
      </c>
      <c r="H726">
        <v>121</v>
      </c>
      <c r="I726">
        <f t="shared" si="59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6"/>
        <v>theater</v>
      </c>
      <c r="R726" t="str">
        <f>RIGHT(P726,LEN(P726)-SEARCH("/",P726))</f>
        <v>plays</v>
      </c>
      <c r="S726" s="5">
        <f t="shared" si="57"/>
        <v>41934.208333333336</v>
      </c>
      <c r="T726" s="5">
        <f t="shared" si="58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50.398033126293996</v>
      </c>
      <c r="G727" t="s">
        <v>14</v>
      </c>
      <c r="H727">
        <v>1596</v>
      </c>
      <c r="I727">
        <f t="shared" si="59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6"/>
        <v>games</v>
      </c>
      <c r="R727" t="str">
        <f>RIGHT(P727,LEN(P727)-SEARCH("/",P727))</f>
        <v>mobile games</v>
      </c>
      <c r="S727" s="5">
        <f t="shared" si="57"/>
        <v>41958.25</v>
      </c>
      <c r="T727" s="5">
        <f t="shared" si="58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88.815837937384899</v>
      </c>
      <c r="G728" t="s">
        <v>74</v>
      </c>
      <c r="H728">
        <v>524</v>
      </c>
      <c r="I728">
        <f t="shared" si="59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6"/>
        <v>theater</v>
      </c>
      <c r="R728" t="str">
        <f>RIGHT(P728,LEN(P728)-SEARCH("/",P728))</f>
        <v>plays</v>
      </c>
      <c r="S728" s="5">
        <f t="shared" si="57"/>
        <v>40476.208333333336</v>
      </c>
      <c r="T728" s="5">
        <f t="shared" si="58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165</v>
      </c>
      <c r="G729" t="s">
        <v>20</v>
      </c>
      <c r="H729">
        <v>181</v>
      </c>
      <c r="I729">
        <f t="shared" si="59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6"/>
        <v>technology</v>
      </c>
      <c r="R729" t="str">
        <f>RIGHT(P729,LEN(P729)-SEARCH("/",P729))</f>
        <v>web</v>
      </c>
      <c r="S729" s="5">
        <f t="shared" si="57"/>
        <v>43485.25</v>
      </c>
      <c r="T729" s="5">
        <f t="shared" si="58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17.5</v>
      </c>
      <c r="G730" t="s">
        <v>14</v>
      </c>
      <c r="H730">
        <v>10</v>
      </c>
      <c r="I730">
        <f t="shared" si="5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6"/>
        <v>theater</v>
      </c>
      <c r="R730" t="str">
        <f>RIGHT(P730,LEN(P730)-SEARCH("/",P730))</f>
        <v>plays</v>
      </c>
      <c r="S730" s="5">
        <f t="shared" si="57"/>
        <v>42515.208333333328</v>
      </c>
      <c r="T730" s="5">
        <f t="shared" si="58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185.66071428571428</v>
      </c>
      <c r="G731" t="s">
        <v>20</v>
      </c>
      <c r="H731">
        <v>122</v>
      </c>
      <c r="I731">
        <f t="shared" si="59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6"/>
        <v>film &amp; video</v>
      </c>
      <c r="R731" t="str">
        <f>RIGHT(P731,LEN(P731)-SEARCH("/",P731))</f>
        <v>drama</v>
      </c>
      <c r="S731" s="5">
        <f t="shared" si="57"/>
        <v>41309.25</v>
      </c>
      <c r="T731" s="5">
        <f t="shared" si="58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412.6631944444444</v>
      </c>
      <c r="G732" t="s">
        <v>20</v>
      </c>
      <c r="H732">
        <v>1071</v>
      </c>
      <c r="I732">
        <f t="shared" si="59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6"/>
        <v>technology</v>
      </c>
      <c r="R732" t="str">
        <f>RIGHT(P732,LEN(P732)-SEARCH("/",P732))</f>
        <v>wearables</v>
      </c>
      <c r="S732" s="5">
        <f t="shared" si="57"/>
        <v>42147.208333333328</v>
      </c>
      <c r="T732" s="5">
        <f t="shared" si="58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90.25</v>
      </c>
      <c r="G733" t="s">
        <v>74</v>
      </c>
      <c r="H733">
        <v>219</v>
      </c>
      <c r="I733">
        <f t="shared" si="59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6"/>
        <v>technology</v>
      </c>
      <c r="R733" t="str">
        <f>RIGHT(P733,LEN(P733)-SEARCH("/",P733))</f>
        <v>web</v>
      </c>
      <c r="S733" s="5">
        <f t="shared" si="57"/>
        <v>42939.208333333328</v>
      </c>
      <c r="T733" s="5">
        <f t="shared" si="58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91.984615384615381</v>
      </c>
      <c r="G734" t="s">
        <v>14</v>
      </c>
      <c r="H734">
        <v>1121</v>
      </c>
      <c r="I734">
        <f t="shared" si="59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6"/>
        <v>music</v>
      </c>
      <c r="R734" t="str">
        <f>RIGHT(P734,LEN(P734)-SEARCH("/",P734))</f>
        <v>rock</v>
      </c>
      <c r="S734" s="5">
        <f t="shared" si="57"/>
        <v>42816.208333333328</v>
      </c>
      <c r="T734" s="5">
        <f t="shared" si="58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527.00632911392404</v>
      </c>
      <c r="G735" t="s">
        <v>20</v>
      </c>
      <c r="H735">
        <v>980</v>
      </c>
      <c r="I735">
        <f t="shared" si="59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6"/>
        <v>music</v>
      </c>
      <c r="R735" t="str">
        <f>RIGHT(P735,LEN(P735)-SEARCH("/",P735))</f>
        <v>metal</v>
      </c>
      <c r="S735" s="5">
        <f t="shared" si="57"/>
        <v>41844.208333333336</v>
      </c>
      <c r="T735" s="5">
        <f t="shared" si="58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319.14285714285711</v>
      </c>
      <c r="G736" t="s">
        <v>20</v>
      </c>
      <c r="H736">
        <v>536</v>
      </c>
      <c r="I736">
        <f t="shared" si="59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6"/>
        <v>theater</v>
      </c>
      <c r="R736" t="str">
        <f>RIGHT(P736,LEN(P736)-SEARCH("/",P736))</f>
        <v>plays</v>
      </c>
      <c r="S736" s="5">
        <f t="shared" si="57"/>
        <v>42763.25</v>
      </c>
      <c r="T736" s="5">
        <f t="shared" si="58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354.18867924528303</v>
      </c>
      <c r="G737" t="s">
        <v>20</v>
      </c>
      <c r="H737">
        <v>1991</v>
      </c>
      <c r="I737">
        <f t="shared" si="59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6"/>
        <v>photography</v>
      </c>
      <c r="R737" t="str">
        <f>RIGHT(P737,LEN(P737)-SEARCH("/",P737))</f>
        <v>photography books</v>
      </c>
      <c r="S737" s="5">
        <f t="shared" si="57"/>
        <v>42459.208333333328</v>
      </c>
      <c r="T737" s="5">
        <f t="shared" si="58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32.896103896103895</v>
      </c>
      <c r="G738" t="s">
        <v>74</v>
      </c>
      <c r="H738">
        <v>29</v>
      </c>
      <c r="I738">
        <f t="shared" si="59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6"/>
        <v>publishing</v>
      </c>
      <c r="R738" t="str">
        <f>RIGHT(P738,LEN(P738)-SEARCH("/",P738))</f>
        <v>nonfiction</v>
      </c>
      <c r="S738" s="5">
        <f t="shared" si="57"/>
        <v>42055.25</v>
      </c>
      <c r="T738" s="5">
        <f t="shared" si="58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135.8918918918919</v>
      </c>
      <c r="G739" t="s">
        <v>20</v>
      </c>
      <c r="H739">
        <v>180</v>
      </c>
      <c r="I739">
        <f t="shared" si="59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6"/>
        <v>music</v>
      </c>
      <c r="R739" t="str">
        <f>RIGHT(P739,LEN(P739)-SEARCH("/",P739))</f>
        <v>indie rock</v>
      </c>
      <c r="S739" s="5">
        <f t="shared" si="57"/>
        <v>42685.25</v>
      </c>
      <c r="T739" s="5">
        <f t="shared" si="58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2.0843373493975905</v>
      </c>
      <c r="G740" t="s">
        <v>14</v>
      </c>
      <c r="H740">
        <v>15</v>
      </c>
      <c r="I740">
        <f t="shared" si="5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6"/>
        <v>theater</v>
      </c>
      <c r="R740" t="str">
        <f>RIGHT(P740,LEN(P740)-SEARCH("/",P740))</f>
        <v>plays</v>
      </c>
      <c r="S740" s="5">
        <f t="shared" si="57"/>
        <v>41959.25</v>
      </c>
      <c r="T740" s="5">
        <f t="shared" si="58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61</v>
      </c>
      <c r="G741" t="s">
        <v>14</v>
      </c>
      <c r="H741">
        <v>191</v>
      </c>
      <c r="I741">
        <f t="shared" si="59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6"/>
        <v>music</v>
      </c>
      <c r="R741" t="str">
        <f>RIGHT(P741,LEN(P741)-SEARCH("/",P741))</f>
        <v>indie rock</v>
      </c>
      <c r="S741" s="5">
        <f t="shared" si="57"/>
        <v>41089.208333333336</v>
      </c>
      <c r="T741" s="5">
        <f t="shared" si="58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30.037735849056602</v>
      </c>
      <c r="G742" t="s">
        <v>14</v>
      </c>
      <c r="H742">
        <v>16</v>
      </c>
      <c r="I742">
        <f t="shared" si="5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6"/>
        <v>theater</v>
      </c>
      <c r="R742" t="str">
        <f>RIGHT(P742,LEN(P742)-SEARCH("/",P742))</f>
        <v>plays</v>
      </c>
      <c r="S742" s="5">
        <f t="shared" si="57"/>
        <v>42769.25</v>
      </c>
      <c r="T742" s="5">
        <f t="shared" si="58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1179.1666666666665</v>
      </c>
      <c r="G743" t="s">
        <v>20</v>
      </c>
      <c r="H743">
        <v>130</v>
      </c>
      <c r="I743">
        <f t="shared" si="59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6"/>
        <v>theater</v>
      </c>
      <c r="R743" t="str">
        <f>RIGHT(P743,LEN(P743)-SEARCH("/",P743))</f>
        <v>plays</v>
      </c>
      <c r="S743" s="5">
        <f t="shared" si="57"/>
        <v>40321.208333333336</v>
      </c>
      <c r="T743" s="5">
        <f t="shared" si="58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1126.0833333333335</v>
      </c>
      <c r="G744" t="s">
        <v>20</v>
      </c>
      <c r="H744">
        <v>122</v>
      </c>
      <c r="I744">
        <f t="shared" si="59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6"/>
        <v>music</v>
      </c>
      <c r="R744" t="str">
        <f>RIGHT(P744,LEN(P744)-SEARCH("/",P744))</f>
        <v>electric music</v>
      </c>
      <c r="S744" s="5">
        <f t="shared" si="57"/>
        <v>40197.25</v>
      </c>
      <c r="T744" s="5">
        <f t="shared" si="58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12.923076923076923</v>
      </c>
      <c r="G745" t="s">
        <v>14</v>
      </c>
      <c r="H745">
        <v>17</v>
      </c>
      <c r="I745">
        <f t="shared" si="59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6"/>
        <v>theater</v>
      </c>
      <c r="R745" t="str">
        <f>RIGHT(P745,LEN(P745)-SEARCH("/",P745))</f>
        <v>plays</v>
      </c>
      <c r="S745" s="5">
        <f t="shared" si="57"/>
        <v>42298.208333333328</v>
      </c>
      <c r="T745" s="5">
        <f t="shared" si="58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712</v>
      </c>
      <c r="G746" t="s">
        <v>20</v>
      </c>
      <c r="H746">
        <v>140</v>
      </c>
      <c r="I746">
        <f t="shared" si="59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6"/>
        <v>theater</v>
      </c>
      <c r="R746" t="str">
        <f>RIGHT(P746,LEN(P746)-SEARCH("/",P746))</f>
        <v>plays</v>
      </c>
      <c r="S746" s="5">
        <f t="shared" si="57"/>
        <v>43322.208333333328</v>
      </c>
      <c r="T746" s="5">
        <f t="shared" si="58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30.304347826086957</v>
      </c>
      <c r="G747" t="s">
        <v>14</v>
      </c>
      <c r="H747">
        <v>34</v>
      </c>
      <c r="I747">
        <f t="shared" si="5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6"/>
        <v>technology</v>
      </c>
      <c r="R747" t="str">
        <f>RIGHT(P747,LEN(P747)-SEARCH("/",P747))</f>
        <v>wearables</v>
      </c>
      <c r="S747" s="5">
        <f t="shared" si="57"/>
        <v>40328.208333333336</v>
      </c>
      <c r="T747" s="5">
        <f t="shared" si="58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212.50896057347671</v>
      </c>
      <c r="G748" t="s">
        <v>20</v>
      </c>
      <c r="H748">
        <v>3388</v>
      </c>
      <c r="I748">
        <f t="shared" si="5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6"/>
        <v>technology</v>
      </c>
      <c r="R748" t="str">
        <f>RIGHT(P748,LEN(P748)-SEARCH("/",P748))</f>
        <v>web</v>
      </c>
      <c r="S748" s="5">
        <f t="shared" si="57"/>
        <v>40825.208333333336</v>
      </c>
      <c r="T748" s="5">
        <f t="shared" si="58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228.85714285714286</v>
      </c>
      <c r="G749" t="s">
        <v>20</v>
      </c>
      <c r="H749">
        <v>280</v>
      </c>
      <c r="I749">
        <f t="shared" si="5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6"/>
        <v>theater</v>
      </c>
      <c r="R749" t="str">
        <f>RIGHT(P749,LEN(P749)-SEARCH("/",P749))</f>
        <v>plays</v>
      </c>
      <c r="S749" s="5">
        <f t="shared" si="57"/>
        <v>40423.208333333336</v>
      </c>
      <c r="T749" s="5">
        <f t="shared" si="58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34.959979476654695</v>
      </c>
      <c r="G750" t="s">
        <v>74</v>
      </c>
      <c r="H750">
        <v>614</v>
      </c>
      <c r="I750">
        <f t="shared" si="59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6"/>
        <v>film &amp; video</v>
      </c>
      <c r="R750" t="str">
        <f>RIGHT(P750,LEN(P750)-SEARCH("/",P750))</f>
        <v>animation</v>
      </c>
      <c r="S750" s="5">
        <f t="shared" si="57"/>
        <v>40238.25</v>
      </c>
      <c r="T750" s="5">
        <f t="shared" si="58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157.29069767441862</v>
      </c>
      <c r="G751" t="s">
        <v>20</v>
      </c>
      <c r="H751">
        <v>366</v>
      </c>
      <c r="I751">
        <f t="shared" si="59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6"/>
        <v>technology</v>
      </c>
      <c r="R751" t="str">
        <f>RIGHT(P751,LEN(P751)-SEARCH("/",P751))</f>
        <v>wearables</v>
      </c>
      <c r="S751" s="5">
        <f t="shared" si="57"/>
        <v>41920.208333333336</v>
      </c>
      <c r="T751" s="5">
        <f t="shared" si="58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1</v>
      </c>
      <c r="G752" t="s">
        <v>14</v>
      </c>
      <c r="H752">
        <v>1</v>
      </c>
      <c r="I752">
        <f t="shared" si="5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6"/>
        <v>music</v>
      </c>
      <c r="R752" t="str">
        <f>RIGHT(P752,LEN(P752)-SEARCH("/",P752))</f>
        <v>electric music</v>
      </c>
      <c r="S752" s="5">
        <f t="shared" si="57"/>
        <v>40360.208333333336</v>
      </c>
      <c r="T752" s="5">
        <f t="shared" si="58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232.30555555555554</v>
      </c>
      <c r="G753" t="s">
        <v>20</v>
      </c>
      <c r="H753">
        <v>270</v>
      </c>
      <c r="I753">
        <f t="shared" si="59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6"/>
        <v>publishing</v>
      </c>
      <c r="R753" t="str">
        <f>RIGHT(P753,LEN(P753)-SEARCH("/",P753))</f>
        <v>nonfiction</v>
      </c>
      <c r="S753" s="5">
        <f t="shared" si="57"/>
        <v>42446.208333333328</v>
      </c>
      <c r="T753" s="5">
        <f t="shared" si="58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92.448275862068968</v>
      </c>
      <c r="G754" t="s">
        <v>74</v>
      </c>
      <c r="H754">
        <v>114</v>
      </c>
      <c r="I754">
        <f t="shared" si="59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6"/>
        <v>theater</v>
      </c>
      <c r="R754" t="str">
        <f>RIGHT(P754,LEN(P754)-SEARCH("/",P754))</f>
        <v>plays</v>
      </c>
      <c r="S754" s="5">
        <f t="shared" si="57"/>
        <v>40395.208333333336</v>
      </c>
      <c r="T754" s="5">
        <f t="shared" si="58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256.70212765957444</v>
      </c>
      <c r="G755" t="s">
        <v>20</v>
      </c>
      <c r="H755">
        <v>137</v>
      </c>
      <c r="I755">
        <f t="shared" si="59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6"/>
        <v>photography</v>
      </c>
      <c r="R755" t="str">
        <f>RIGHT(P755,LEN(P755)-SEARCH("/",P755))</f>
        <v>photography books</v>
      </c>
      <c r="S755" s="5">
        <f t="shared" si="57"/>
        <v>40321.208333333336</v>
      </c>
      <c r="T755" s="5">
        <f t="shared" si="58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168.47017045454547</v>
      </c>
      <c r="G756" t="s">
        <v>20</v>
      </c>
      <c r="H756">
        <v>3205</v>
      </c>
      <c r="I756">
        <f t="shared" si="59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6"/>
        <v>theater</v>
      </c>
      <c r="R756" t="str">
        <f>RIGHT(P756,LEN(P756)-SEARCH("/",P756))</f>
        <v>plays</v>
      </c>
      <c r="S756" s="5">
        <f t="shared" si="57"/>
        <v>41210.208333333336</v>
      </c>
      <c r="T756" s="5">
        <f t="shared" si="58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166.57777777777778</v>
      </c>
      <c r="G757" t="s">
        <v>20</v>
      </c>
      <c r="H757">
        <v>288</v>
      </c>
      <c r="I757">
        <f t="shared" si="59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6"/>
        <v>theater</v>
      </c>
      <c r="R757" t="str">
        <f>RIGHT(P757,LEN(P757)-SEARCH("/",P757))</f>
        <v>plays</v>
      </c>
      <c r="S757" s="5">
        <f t="shared" si="57"/>
        <v>43096.25</v>
      </c>
      <c r="T757" s="5">
        <f t="shared" si="58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772.07692307692309</v>
      </c>
      <c r="G758" t="s">
        <v>20</v>
      </c>
      <c r="H758">
        <v>148</v>
      </c>
      <c r="I758">
        <f t="shared" si="5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6"/>
        <v>theater</v>
      </c>
      <c r="R758" t="str">
        <f>RIGHT(P758,LEN(P758)-SEARCH("/",P758))</f>
        <v>plays</v>
      </c>
      <c r="S758" s="5">
        <f t="shared" si="57"/>
        <v>42024.25</v>
      </c>
      <c r="T758" s="5">
        <f t="shared" si="58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406.85714285714283</v>
      </c>
      <c r="G759" t="s">
        <v>20</v>
      </c>
      <c r="H759">
        <v>114</v>
      </c>
      <c r="I759">
        <f t="shared" si="59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6"/>
        <v>film &amp; video</v>
      </c>
      <c r="R759" t="str">
        <f>RIGHT(P759,LEN(P759)-SEARCH("/",P759))</f>
        <v>drama</v>
      </c>
      <c r="S759" s="5">
        <f t="shared" si="57"/>
        <v>40675.208333333336</v>
      </c>
      <c r="T759" s="5">
        <f t="shared" si="58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564.20608108108115</v>
      </c>
      <c r="G760" t="s">
        <v>20</v>
      </c>
      <c r="H760">
        <v>1518</v>
      </c>
      <c r="I760">
        <f t="shared" si="59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6"/>
        <v>music</v>
      </c>
      <c r="R760" t="str">
        <f>RIGHT(P760,LEN(P760)-SEARCH("/",P760))</f>
        <v>rock</v>
      </c>
      <c r="S760" s="5">
        <f t="shared" si="57"/>
        <v>41936.208333333336</v>
      </c>
      <c r="T760" s="5">
        <f t="shared" si="58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68.426865671641792</v>
      </c>
      <c r="G761" t="s">
        <v>14</v>
      </c>
      <c r="H761">
        <v>1274</v>
      </c>
      <c r="I761">
        <f t="shared" si="59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6"/>
        <v>music</v>
      </c>
      <c r="R761" t="str">
        <f>RIGHT(P761,LEN(P761)-SEARCH("/",P761))</f>
        <v>electric music</v>
      </c>
      <c r="S761" s="5">
        <f t="shared" si="57"/>
        <v>43136.25</v>
      </c>
      <c r="T761" s="5">
        <f t="shared" si="58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34.351966873706004</v>
      </c>
      <c r="G762" t="s">
        <v>14</v>
      </c>
      <c r="H762">
        <v>210</v>
      </c>
      <c r="I762">
        <f t="shared" si="5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6"/>
        <v>games</v>
      </c>
      <c r="R762" t="str">
        <f>RIGHT(P762,LEN(P762)-SEARCH("/",P762))</f>
        <v>video games</v>
      </c>
      <c r="S762" s="5">
        <f t="shared" si="57"/>
        <v>43678.208333333328</v>
      </c>
      <c r="T762" s="5">
        <f t="shared" si="58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655.4545454545455</v>
      </c>
      <c r="G763" t="s">
        <v>20</v>
      </c>
      <c r="H763">
        <v>166</v>
      </c>
      <c r="I763">
        <f t="shared" si="59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6"/>
        <v>music</v>
      </c>
      <c r="R763" t="str">
        <f>RIGHT(P763,LEN(P763)-SEARCH("/",P763))</f>
        <v>rock</v>
      </c>
      <c r="S763" s="5">
        <f t="shared" si="57"/>
        <v>42938.208333333328</v>
      </c>
      <c r="T763" s="5">
        <f t="shared" si="58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177.25714285714284</v>
      </c>
      <c r="G764" t="s">
        <v>20</v>
      </c>
      <c r="H764">
        <v>100</v>
      </c>
      <c r="I764">
        <f t="shared" si="5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6"/>
        <v>music</v>
      </c>
      <c r="R764" t="str">
        <f>RIGHT(P764,LEN(P764)-SEARCH("/",P764))</f>
        <v>jazz</v>
      </c>
      <c r="S764" s="5">
        <f t="shared" si="57"/>
        <v>41241.25</v>
      </c>
      <c r="T764" s="5">
        <f t="shared" si="58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113.17857142857144</v>
      </c>
      <c r="G765" t="s">
        <v>20</v>
      </c>
      <c r="H765">
        <v>235</v>
      </c>
      <c r="I765">
        <f t="shared" si="59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6"/>
        <v>theater</v>
      </c>
      <c r="R765" t="str">
        <f>RIGHT(P765,LEN(P765)-SEARCH("/",P765))</f>
        <v>plays</v>
      </c>
      <c r="S765" s="5">
        <f t="shared" si="57"/>
        <v>41037.208333333336</v>
      </c>
      <c r="T765" s="5">
        <f t="shared" si="58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728.18181818181824</v>
      </c>
      <c r="G766" t="s">
        <v>20</v>
      </c>
      <c r="H766">
        <v>148</v>
      </c>
      <c r="I766">
        <f t="shared" si="59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6"/>
        <v>music</v>
      </c>
      <c r="R766" t="str">
        <f>RIGHT(P766,LEN(P766)-SEARCH("/",P766))</f>
        <v>rock</v>
      </c>
      <c r="S766" s="5">
        <f t="shared" si="57"/>
        <v>40676.208333333336</v>
      </c>
      <c r="T766" s="5">
        <f t="shared" si="58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208.33333333333334</v>
      </c>
      <c r="G767" t="s">
        <v>20</v>
      </c>
      <c r="H767">
        <v>198</v>
      </c>
      <c r="I767">
        <f t="shared" si="59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6"/>
        <v>music</v>
      </c>
      <c r="R767" t="str">
        <f>RIGHT(P767,LEN(P767)-SEARCH("/",P767))</f>
        <v>indie rock</v>
      </c>
      <c r="S767" s="5">
        <f t="shared" si="57"/>
        <v>42840.208333333328</v>
      </c>
      <c r="T767" s="5">
        <f t="shared" si="58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31.171232876712331</v>
      </c>
      <c r="G768" t="s">
        <v>14</v>
      </c>
      <c r="H768">
        <v>248</v>
      </c>
      <c r="I768">
        <f t="shared" si="59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6"/>
        <v>film &amp; video</v>
      </c>
      <c r="R768" t="str">
        <f>RIGHT(P768,LEN(P768)-SEARCH("/",P768))</f>
        <v>science fiction</v>
      </c>
      <c r="S768" s="5">
        <f t="shared" si="57"/>
        <v>43362.208333333328</v>
      </c>
      <c r="T768" s="5">
        <f t="shared" si="58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56.967078189300416</v>
      </c>
      <c r="G769" t="s">
        <v>14</v>
      </c>
      <c r="H769">
        <v>513</v>
      </c>
      <c r="I769">
        <f t="shared" si="59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6"/>
        <v>publishing</v>
      </c>
      <c r="R769" t="str">
        <f>RIGHT(P769,LEN(P769)-SEARCH("/",P769))</f>
        <v>translations</v>
      </c>
      <c r="S769" s="5">
        <f t="shared" si="57"/>
        <v>42283.208333333328</v>
      </c>
      <c r="T769" s="5">
        <f t="shared" si="58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231</v>
      </c>
      <c r="G770" t="s">
        <v>20</v>
      </c>
      <c r="H770">
        <v>150</v>
      </c>
      <c r="I770">
        <f t="shared" si="5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6"/>
        <v>theater</v>
      </c>
      <c r="R770" t="str">
        <f>RIGHT(P770,LEN(P770)-SEARCH("/",P770))</f>
        <v>plays</v>
      </c>
      <c r="S770" s="5">
        <f t="shared" si="57"/>
        <v>41619.25</v>
      </c>
      <c r="T770" s="5">
        <f t="shared" si="58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E771/D771*100</f>
        <v>86.867834394904463</v>
      </c>
      <c r="G771" t="s">
        <v>14</v>
      </c>
      <c r="H771">
        <v>3410</v>
      </c>
      <c r="I771">
        <f t="shared" si="59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1">LEFT(P771, SEARCH("/", P771)-1)</f>
        <v>games</v>
      </c>
      <c r="R771" t="str">
        <f>RIGHT(P771,LEN(P771)-SEARCH("/",P771))</f>
        <v>video games</v>
      </c>
      <c r="S771" s="5">
        <f t="shared" ref="S771:S834" si="62">(((L771/60)/60/24)+DATE(1970,1,1))</f>
        <v>41501.208333333336</v>
      </c>
      <c r="T771" s="5">
        <f t="shared" ref="T771:T834" si="63">(((M771/60)/60/24)+DATE(1970,1,1))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270.74418604651163</v>
      </c>
      <c r="G772" t="s">
        <v>20</v>
      </c>
      <c r="H772">
        <v>216</v>
      </c>
      <c r="I772">
        <f t="shared" ref="I772:I835" si="64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1"/>
        <v>theater</v>
      </c>
      <c r="R772" t="str">
        <f>RIGHT(P772,LEN(P772)-SEARCH("/",P772))</f>
        <v>plays</v>
      </c>
      <c r="S772" s="5">
        <f t="shared" si="62"/>
        <v>41743.208333333336</v>
      </c>
      <c r="T772" s="5">
        <f t="shared" si="63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49.446428571428569</v>
      </c>
      <c r="G773" t="s">
        <v>74</v>
      </c>
      <c r="H773">
        <v>26</v>
      </c>
      <c r="I773">
        <f t="shared" si="6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1"/>
        <v>theater</v>
      </c>
      <c r="R773" t="str">
        <f>RIGHT(P773,LEN(P773)-SEARCH("/",P773))</f>
        <v>plays</v>
      </c>
      <c r="S773" s="5">
        <f t="shared" si="62"/>
        <v>43491.25</v>
      </c>
      <c r="T773" s="5">
        <f t="shared" si="63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113.3596256684492</v>
      </c>
      <c r="G774" t="s">
        <v>20</v>
      </c>
      <c r="H774">
        <v>5139</v>
      </c>
      <c r="I774">
        <f t="shared" si="64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1"/>
        <v>music</v>
      </c>
      <c r="R774" t="str">
        <f>RIGHT(P774,LEN(P774)-SEARCH("/",P774))</f>
        <v>indie rock</v>
      </c>
      <c r="S774" s="5">
        <f t="shared" si="62"/>
        <v>43505.25</v>
      </c>
      <c r="T774" s="5">
        <f t="shared" si="63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190.55555555555554</v>
      </c>
      <c r="G775" t="s">
        <v>20</v>
      </c>
      <c r="H775">
        <v>2353</v>
      </c>
      <c r="I775">
        <f t="shared" si="64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1"/>
        <v>theater</v>
      </c>
      <c r="R775" t="str">
        <f>RIGHT(P775,LEN(P775)-SEARCH("/",P775))</f>
        <v>plays</v>
      </c>
      <c r="S775" s="5">
        <f t="shared" si="62"/>
        <v>42838.208333333328</v>
      </c>
      <c r="T775" s="5">
        <f t="shared" si="63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135.5</v>
      </c>
      <c r="G776" t="s">
        <v>20</v>
      </c>
      <c r="H776">
        <v>78</v>
      </c>
      <c r="I776">
        <f t="shared" si="64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1"/>
        <v>technology</v>
      </c>
      <c r="R776" t="str">
        <f>RIGHT(P776,LEN(P776)-SEARCH("/",P776))</f>
        <v>web</v>
      </c>
      <c r="S776" s="5">
        <f t="shared" si="62"/>
        <v>42513.208333333328</v>
      </c>
      <c r="T776" s="5">
        <f t="shared" si="63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10.297872340425531</v>
      </c>
      <c r="G777" t="s">
        <v>14</v>
      </c>
      <c r="H777">
        <v>10</v>
      </c>
      <c r="I777">
        <f t="shared" si="64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1"/>
        <v>music</v>
      </c>
      <c r="R777" t="str">
        <f>RIGHT(P777,LEN(P777)-SEARCH("/",P777))</f>
        <v>rock</v>
      </c>
      <c r="S777" s="5">
        <f t="shared" si="62"/>
        <v>41949.25</v>
      </c>
      <c r="T777" s="5">
        <f t="shared" si="63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65.544223826714799</v>
      </c>
      <c r="G778" t="s">
        <v>14</v>
      </c>
      <c r="H778">
        <v>2201</v>
      </c>
      <c r="I778">
        <f t="shared" si="64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1"/>
        <v>theater</v>
      </c>
      <c r="R778" t="str">
        <f>RIGHT(P778,LEN(P778)-SEARCH("/",P778))</f>
        <v>plays</v>
      </c>
      <c r="S778" s="5">
        <f t="shared" si="62"/>
        <v>43650.208333333328</v>
      </c>
      <c r="T778" s="5">
        <f t="shared" si="63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49.026652452025587</v>
      </c>
      <c r="G779" t="s">
        <v>14</v>
      </c>
      <c r="H779">
        <v>676</v>
      </c>
      <c r="I779">
        <f t="shared" si="64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1"/>
        <v>theater</v>
      </c>
      <c r="R779" t="str">
        <f>RIGHT(P779,LEN(P779)-SEARCH("/",P779))</f>
        <v>plays</v>
      </c>
      <c r="S779" s="5">
        <f t="shared" si="62"/>
        <v>40809.208333333336</v>
      </c>
      <c r="T779" s="5">
        <f t="shared" si="63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787.92307692307691</v>
      </c>
      <c r="G780" t="s">
        <v>20</v>
      </c>
      <c r="H780">
        <v>174</v>
      </c>
      <c r="I780">
        <f t="shared" si="64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1"/>
        <v>film &amp; video</v>
      </c>
      <c r="R780" t="str">
        <f>RIGHT(P780,LEN(P780)-SEARCH("/",P780))</f>
        <v>animation</v>
      </c>
      <c r="S780" s="5">
        <f t="shared" si="62"/>
        <v>40768.208333333336</v>
      </c>
      <c r="T780" s="5">
        <f t="shared" si="63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80.306347746090154</v>
      </c>
      <c r="G781" t="s">
        <v>14</v>
      </c>
      <c r="H781">
        <v>831</v>
      </c>
      <c r="I781">
        <f t="shared" si="64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1"/>
        <v>theater</v>
      </c>
      <c r="R781" t="str">
        <f>RIGHT(P781,LEN(P781)-SEARCH("/",P781))</f>
        <v>plays</v>
      </c>
      <c r="S781" s="5">
        <f t="shared" si="62"/>
        <v>42230.208333333328</v>
      </c>
      <c r="T781" s="5">
        <f t="shared" si="63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106.29411764705883</v>
      </c>
      <c r="G782" t="s">
        <v>20</v>
      </c>
      <c r="H782">
        <v>164</v>
      </c>
      <c r="I782">
        <f t="shared" si="64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1"/>
        <v>film &amp; video</v>
      </c>
      <c r="R782" t="str">
        <f>RIGHT(P782,LEN(P782)-SEARCH("/",P782))</f>
        <v>drama</v>
      </c>
      <c r="S782" s="5">
        <f t="shared" si="62"/>
        <v>42573.208333333328</v>
      </c>
      <c r="T782" s="5">
        <f t="shared" si="63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50.735632183908038</v>
      </c>
      <c r="G783" t="s">
        <v>74</v>
      </c>
      <c r="H783">
        <v>56</v>
      </c>
      <c r="I783">
        <f t="shared" si="64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1"/>
        <v>theater</v>
      </c>
      <c r="R783" t="str">
        <f>RIGHT(P783,LEN(P783)-SEARCH("/",P783))</f>
        <v>plays</v>
      </c>
      <c r="S783" s="5">
        <f t="shared" si="62"/>
        <v>40482.208333333336</v>
      </c>
      <c r="T783" s="5">
        <f t="shared" si="63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215.31372549019611</v>
      </c>
      <c r="G784" t="s">
        <v>20</v>
      </c>
      <c r="H784">
        <v>161</v>
      </c>
      <c r="I784">
        <f t="shared" si="64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1"/>
        <v>film &amp; video</v>
      </c>
      <c r="R784" t="str">
        <f>RIGHT(P784,LEN(P784)-SEARCH("/",P784))</f>
        <v>animation</v>
      </c>
      <c r="S784" s="5">
        <f t="shared" si="62"/>
        <v>40603.25</v>
      </c>
      <c r="T784" s="5">
        <f t="shared" si="63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141.22972972972974</v>
      </c>
      <c r="G785" t="s">
        <v>20</v>
      </c>
      <c r="H785">
        <v>138</v>
      </c>
      <c r="I785">
        <f t="shared" si="64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1"/>
        <v>music</v>
      </c>
      <c r="R785" t="str">
        <f>RIGHT(P785,LEN(P785)-SEARCH("/",P785))</f>
        <v>rock</v>
      </c>
      <c r="S785" s="5">
        <f t="shared" si="62"/>
        <v>41625.25</v>
      </c>
      <c r="T785" s="5">
        <f t="shared" si="63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115.33745781777279</v>
      </c>
      <c r="G786" t="s">
        <v>20</v>
      </c>
      <c r="H786">
        <v>3308</v>
      </c>
      <c r="I786">
        <f t="shared" si="64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1"/>
        <v>technology</v>
      </c>
      <c r="R786" t="str">
        <f>RIGHT(P786,LEN(P786)-SEARCH("/",P786))</f>
        <v>web</v>
      </c>
      <c r="S786" s="5">
        <f t="shared" si="62"/>
        <v>42435.25</v>
      </c>
      <c r="T786" s="5">
        <f t="shared" si="63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193.11940298507463</v>
      </c>
      <c r="G787" t="s">
        <v>20</v>
      </c>
      <c r="H787">
        <v>127</v>
      </c>
      <c r="I787">
        <f t="shared" si="64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1"/>
        <v>film &amp; video</v>
      </c>
      <c r="R787" t="str">
        <f>RIGHT(P787,LEN(P787)-SEARCH("/",P787))</f>
        <v>animation</v>
      </c>
      <c r="S787" s="5">
        <f t="shared" si="62"/>
        <v>43582.208333333328</v>
      </c>
      <c r="T787" s="5">
        <f t="shared" si="63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729.73333333333335</v>
      </c>
      <c r="G788" t="s">
        <v>20</v>
      </c>
      <c r="H788">
        <v>207</v>
      </c>
      <c r="I788">
        <f t="shared" si="64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1"/>
        <v>music</v>
      </c>
      <c r="R788" t="str">
        <f>RIGHT(P788,LEN(P788)-SEARCH("/",P788))</f>
        <v>jazz</v>
      </c>
      <c r="S788" s="5">
        <f t="shared" si="62"/>
        <v>43186.208333333328</v>
      </c>
      <c r="T788" s="5">
        <f t="shared" si="63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99.66339869281046</v>
      </c>
      <c r="G789" t="s">
        <v>14</v>
      </c>
      <c r="H789">
        <v>859</v>
      </c>
      <c r="I789">
        <f t="shared" si="64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1"/>
        <v>music</v>
      </c>
      <c r="R789" t="str">
        <f>RIGHT(P789,LEN(P789)-SEARCH("/",P789))</f>
        <v>rock</v>
      </c>
      <c r="S789" s="5">
        <f t="shared" si="62"/>
        <v>40684.208333333336</v>
      </c>
      <c r="T789" s="5">
        <f t="shared" si="63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88.166666666666671</v>
      </c>
      <c r="G790" t="s">
        <v>47</v>
      </c>
      <c r="H790">
        <v>31</v>
      </c>
      <c r="I790">
        <f t="shared" si="64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1"/>
        <v>film &amp; video</v>
      </c>
      <c r="R790" t="str">
        <f>RIGHT(P790,LEN(P790)-SEARCH("/",P790))</f>
        <v>animation</v>
      </c>
      <c r="S790" s="5">
        <f t="shared" si="62"/>
        <v>41202.208333333336</v>
      </c>
      <c r="T790" s="5">
        <f t="shared" si="63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37.233333333333334</v>
      </c>
      <c r="G791" t="s">
        <v>14</v>
      </c>
      <c r="H791">
        <v>45</v>
      </c>
      <c r="I791">
        <f t="shared" si="64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1"/>
        <v>theater</v>
      </c>
      <c r="R791" t="str">
        <f>RIGHT(P791,LEN(P791)-SEARCH("/",P791))</f>
        <v>plays</v>
      </c>
      <c r="S791" s="5">
        <f t="shared" si="62"/>
        <v>41786.208333333336</v>
      </c>
      <c r="T791" s="5">
        <f t="shared" si="63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30.540075309306079</v>
      </c>
      <c r="G792" t="s">
        <v>74</v>
      </c>
      <c r="H792">
        <v>1113</v>
      </c>
      <c r="I792">
        <f t="shared" si="64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1"/>
        <v>theater</v>
      </c>
      <c r="R792" t="str">
        <f>RIGHT(P792,LEN(P792)-SEARCH("/",P792))</f>
        <v>plays</v>
      </c>
      <c r="S792" s="5">
        <f t="shared" si="62"/>
        <v>40223.25</v>
      </c>
      <c r="T792" s="5">
        <f t="shared" si="63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25.714285714285712</v>
      </c>
      <c r="G793" t="s">
        <v>14</v>
      </c>
      <c r="H793">
        <v>6</v>
      </c>
      <c r="I793">
        <f t="shared" si="64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1"/>
        <v>food</v>
      </c>
      <c r="R793" t="str">
        <f>RIGHT(P793,LEN(P793)-SEARCH("/",P793))</f>
        <v>food trucks</v>
      </c>
      <c r="S793" s="5">
        <f t="shared" si="62"/>
        <v>42715.25</v>
      </c>
      <c r="T793" s="5">
        <f t="shared" si="63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34</v>
      </c>
      <c r="G794" t="s">
        <v>14</v>
      </c>
      <c r="H794">
        <v>7</v>
      </c>
      <c r="I794">
        <f t="shared" si="64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1"/>
        <v>theater</v>
      </c>
      <c r="R794" t="str">
        <f>RIGHT(P794,LEN(P794)-SEARCH("/",P794))</f>
        <v>plays</v>
      </c>
      <c r="S794" s="5">
        <f t="shared" si="62"/>
        <v>41451.208333333336</v>
      </c>
      <c r="T794" s="5">
        <f t="shared" si="63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1185.909090909091</v>
      </c>
      <c r="G795" t="s">
        <v>20</v>
      </c>
      <c r="H795">
        <v>181</v>
      </c>
      <c r="I795">
        <f t="shared" si="64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1"/>
        <v>publishing</v>
      </c>
      <c r="R795" t="str">
        <f>RIGHT(P795,LEN(P795)-SEARCH("/",P795))</f>
        <v>nonfiction</v>
      </c>
      <c r="S795" s="5">
        <f t="shared" si="62"/>
        <v>41450.208333333336</v>
      </c>
      <c r="T795" s="5">
        <f t="shared" si="63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125.39393939393939</v>
      </c>
      <c r="G796" t="s">
        <v>20</v>
      </c>
      <c r="H796">
        <v>110</v>
      </c>
      <c r="I796">
        <f t="shared" si="64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1"/>
        <v>music</v>
      </c>
      <c r="R796" t="str">
        <f>RIGHT(P796,LEN(P796)-SEARCH("/",P796))</f>
        <v>rock</v>
      </c>
      <c r="S796" s="5">
        <f t="shared" si="62"/>
        <v>43091.25</v>
      </c>
      <c r="T796" s="5">
        <f t="shared" si="63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14.394366197183098</v>
      </c>
      <c r="G797" t="s">
        <v>14</v>
      </c>
      <c r="H797">
        <v>31</v>
      </c>
      <c r="I797">
        <f t="shared" si="64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1"/>
        <v>film &amp; video</v>
      </c>
      <c r="R797" t="str">
        <f>RIGHT(P797,LEN(P797)-SEARCH("/",P797))</f>
        <v>drama</v>
      </c>
      <c r="S797" s="5">
        <f t="shared" si="62"/>
        <v>42675.208333333328</v>
      </c>
      <c r="T797" s="5">
        <f t="shared" si="63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54.807692307692314</v>
      </c>
      <c r="G798" t="s">
        <v>14</v>
      </c>
      <c r="H798">
        <v>78</v>
      </c>
      <c r="I798">
        <f t="shared" si="64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1"/>
        <v>games</v>
      </c>
      <c r="R798" t="str">
        <f>RIGHT(P798,LEN(P798)-SEARCH("/",P798))</f>
        <v>mobile games</v>
      </c>
      <c r="S798" s="5">
        <f t="shared" si="62"/>
        <v>41859.208333333336</v>
      </c>
      <c r="T798" s="5">
        <f t="shared" si="63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109.63157894736841</v>
      </c>
      <c r="G799" t="s">
        <v>20</v>
      </c>
      <c r="H799">
        <v>185</v>
      </c>
      <c r="I799">
        <f t="shared" si="64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1"/>
        <v>technology</v>
      </c>
      <c r="R799" t="str">
        <f>RIGHT(P799,LEN(P799)-SEARCH("/",P799))</f>
        <v>web</v>
      </c>
      <c r="S799" s="5">
        <f t="shared" si="62"/>
        <v>43464.25</v>
      </c>
      <c r="T799" s="5">
        <f t="shared" si="63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188.47058823529412</v>
      </c>
      <c r="G800" t="s">
        <v>20</v>
      </c>
      <c r="H800">
        <v>121</v>
      </c>
      <c r="I800">
        <f t="shared" si="64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1"/>
        <v>theater</v>
      </c>
      <c r="R800" t="str">
        <f>RIGHT(P800,LEN(P800)-SEARCH("/",P800))</f>
        <v>plays</v>
      </c>
      <c r="S800" s="5">
        <f t="shared" si="62"/>
        <v>41060.208333333336</v>
      </c>
      <c r="T800" s="5">
        <f t="shared" si="63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87.008284023668637</v>
      </c>
      <c r="G801" t="s">
        <v>14</v>
      </c>
      <c r="H801">
        <v>1225</v>
      </c>
      <c r="I801">
        <f t="shared" si="64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1"/>
        <v>theater</v>
      </c>
      <c r="R801" t="str">
        <f>RIGHT(P801,LEN(P801)-SEARCH("/",P801))</f>
        <v>plays</v>
      </c>
      <c r="S801" s="5">
        <f t="shared" si="62"/>
        <v>42399.25</v>
      </c>
      <c r="T801" s="5">
        <f t="shared" si="63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1</v>
      </c>
      <c r="G802" t="s">
        <v>14</v>
      </c>
      <c r="H802">
        <v>1</v>
      </c>
      <c r="I802">
        <f t="shared" si="64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1"/>
        <v>music</v>
      </c>
      <c r="R802" t="str">
        <f>RIGHT(P802,LEN(P802)-SEARCH("/",P802))</f>
        <v>rock</v>
      </c>
      <c r="S802" s="5">
        <f t="shared" si="62"/>
        <v>42167.208333333328</v>
      </c>
      <c r="T802" s="5">
        <f t="shared" si="63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202.9130434782609</v>
      </c>
      <c r="G803" t="s">
        <v>20</v>
      </c>
      <c r="H803">
        <v>106</v>
      </c>
      <c r="I803">
        <f t="shared" si="64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1"/>
        <v>photography</v>
      </c>
      <c r="R803" t="str">
        <f>RIGHT(P803,LEN(P803)-SEARCH("/",P803))</f>
        <v>photography books</v>
      </c>
      <c r="S803" s="5">
        <f t="shared" si="62"/>
        <v>43830.25</v>
      </c>
      <c r="T803" s="5">
        <f t="shared" si="63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197.03225806451613</v>
      </c>
      <c r="G804" t="s">
        <v>20</v>
      </c>
      <c r="H804">
        <v>142</v>
      </c>
      <c r="I804">
        <f t="shared" si="64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1"/>
        <v>photography</v>
      </c>
      <c r="R804" t="str">
        <f>RIGHT(P804,LEN(P804)-SEARCH("/",P804))</f>
        <v>photography books</v>
      </c>
      <c r="S804" s="5">
        <f t="shared" si="62"/>
        <v>43650.208333333328</v>
      </c>
      <c r="T804" s="5">
        <f t="shared" si="63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107</v>
      </c>
      <c r="G805" t="s">
        <v>20</v>
      </c>
      <c r="H805">
        <v>233</v>
      </c>
      <c r="I805">
        <f t="shared" si="64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1"/>
        <v>theater</v>
      </c>
      <c r="R805" t="str">
        <f>RIGHT(P805,LEN(P805)-SEARCH("/",P805))</f>
        <v>plays</v>
      </c>
      <c r="S805" s="5">
        <f t="shared" si="62"/>
        <v>43492.25</v>
      </c>
      <c r="T805" s="5">
        <f t="shared" si="63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268.73076923076923</v>
      </c>
      <c r="G806" t="s">
        <v>20</v>
      </c>
      <c r="H806">
        <v>218</v>
      </c>
      <c r="I806">
        <f t="shared" si="64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1"/>
        <v>music</v>
      </c>
      <c r="R806" t="str">
        <f>RIGHT(P806,LEN(P806)-SEARCH("/",P806))</f>
        <v>rock</v>
      </c>
      <c r="S806" s="5">
        <f t="shared" si="62"/>
        <v>43102.25</v>
      </c>
      <c r="T806" s="5">
        <f t="shared" si="63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50.845360824742272</v>
      </c>
      <c r="G807" t="s">
        <v>14</v>
      </c>
      <c r="H807">
        <v>67</v>
      </c>
      <c r="I807">
        <f t="shared" si="64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1"/>
        <v>film &amp; video</v>
      </c>
      <c r="R807" t="str">
        <f>RIGHT(P807,LEN(P807)-SEARCH("/",P807))</f>
        <v>documentary</v>
      </c>
      <c r="S807" s="5">
        <f t="shared" si="62"/>
        <v>41958.25</v>
      </c>
      <c r="T807" s="5">
        <f t="shared" si="63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1180.2857142857142</v>
      </c>
      <c r="G808" t="s">
        <v>20</v>
      </c>
      <c r="H808">
        <v>76</v>
      </c>
      <c r="I808">
        <f t="shared" si="64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1"/>
        <v>film &amp; video</v>
      </c>
      <c r="R808" t="str">
        <f>RIGHT(P808,LEN(P808)-SEARCH("/",P808))</f>
        <v>drama</v>
      </c>
      <c r="S808" s="5">
        <f t="shared" si="62"/>
        <v>40973.25</v>
      </c>
      <c r="T808" s="5">
        <f t="shared" si="63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264</v>
      </c>
      <c r="G809" t="s">
        <v>20</v>
      </c>
      <c r="H809">
        <v>43</v>
      </c>
      <c r="I809">
        <f t="shared" si="64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1"/>
        <v>theater</v>
      </c>
      <c r="R809" t="str">
        <f>RIGHT(P809,LEN(P809)-SEARCH("/",P809))</f>
        <v>plays</v>
      </c>
      <c r="S809" s="5">
        <f t="shared" si="62"/>
        <v>43753.208333333328</v>
      </c>
      <c r="T809" s="5">
        <f t="shared" si="63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30.44230769230769</v>
      </c>
      <c r="G810" t="s">
        <v>14</v>
      </c>
      <c r="H810">
        <v>19</v>
      </c>
      <c r="I810">
        <f t="shared" si="64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1"/>
        <v>food</v>
      </c>
      <c r="R810" t="str">
        <f>RIGHT(P810,LEN(P810)-SEARCH("/",P810))</f>
        <v>food trucks</v>
      </c>
      <c r="S810" s="5">
        <f t="shared" si="62"/>
        <v>42507.208333333328</v>
      </c>
      <c r="T810" s="5">
        <f t="shared" si="63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62.880681818181813</v>
      </c>
      <c r="G811" t="s">
        <v>14</v>
      </c>
      <c r="H811">
        <v>2108</v>
      </c>
      <c r="I811">
        <f t="shared" si="64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1"/>
        <v>film &amp; video</v>
      </c>
      <c r="R811" t="str">
        <f>RIGHT(P811,LEN(P811)-SEARCH("/",P811))</f>
        <v>documentary</v>
      </c>
      <c r="S811" s="5">
        <f t="shared" si="62"/>
        <v>41135.208333333336</v>
      </c>
      <c r="T811" s="5">
        <f t="shared" si="63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193.125</v>
      </c>
      <c r="G812" t="s">
        <v>20</v>
      </c>
      <c r="H812">
        <v>221</v>
      </c>
      <c r="I812">
        <f t="shared" si="64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1"/>
        <v>theater</v>
      </c>
      <c r="R812" t="str">
        <f>RIGHT(P812,LEN(P812)-SEARCH("/",P812))</f>
        <v>plays</v>
      </c>
      <c r="S812" s="5">
        <f t="shared" si="62"/>
        <v>43067.25</v>
      </c>
      <c r="T812" s="5">
        <f t="shared" si="63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77.102702702702715</v>
      </c>
      <c r="G813" t="s">
        <v>14</v>
      </c>
      <c r="H813">
        <v>679</v>
      </c>
      <c r="I813">
        <f t="shared" si="64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1"/>
        <v>games</v>
      </c>
      <c r="R813" t="str">
        <f>RIGHT(P813,LEN(P813)-SEARCH("/",P813))</f>
        <v>video games</v>
      </c>
      <c r="S813" s="5">
        <f t="shared" si="62"/>
        <v>42378.25</v>
      </c>
      <c r="T813" s="5">
        <f t="shared" si="63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225.52763819095478</v>
      </c>
      <c r="G814" t="s">
        <v>20</v>
      </c>
      <c r="H814">
        <v>2805</v>
      </c>
      <c r="I814">
        <f t="shared" si="64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1"/>
        <v>publishing</v>
      </c>
      <c r="R814" t="str">
        <f>RIGHT(P814,LEN(P814)-SEARCH("/",P814))</f>
        <v>nonfiction</v>
      </c>
      <c r="S814" s="5">
        <f t="shared" si="62"/>
        <v>43206.208333333328</v>
      </c>
      <c r="T814" s="5">
        <f t="shared" si="63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239.40625</v>
      </c>
      <c r="G815" t="s">
        <v>20</v>
      </c>
      <c r="H815">
        <v>68</v>
      </c>
      <c r="I815">
        <f t="shared" si="64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1"/>
        <v>games</v>
      </c>
      <c r="R815" t="str">
        <f>RIGHT(P815,LEN(P815)-SEARCH("/",P815))</f>
        <v>video games</v>
      </c>
      <c r="S815" s="5">
        <f t="shared" si="62"/>
        <v>41148.208333333336</v>
      </c>
      <c r="T815" s="5">
        <f t="shared" si="63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92.1875</v>
      </c>
      <c r="G816" t="s">
        <v>14</v>
      </c>
      <c r="H816">
        <v>36</v>
      </c>
      <c r="I816">
        <f t="shared" si="64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1"/>
        <v>music</v>
      </c>
      <c r="R816" t="str">
        <f>RIGHT(P816,LEN(P816)-SEARCH("/",P816))</f>
        <v>rock</v>
      </c>
      <c r="S816" s="5">
        <f t="shared" si="62"/>
        <v>42517.208333333328</v>
      </c>
      <c r="T816" s="5">
        <f t="shared" si="63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130.23333333333335</v>
      </c>
      <c r="G817" t="s">
        <v>20</v>
      </c>
      <c r="H817">
        <v>183</v>
      </c>
      <c r="I817">
        <f t="shared" si="64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1"/>
        <v>music</v>
      </c>
      <c r="R817" t="str">
        <f>RIGHT(P817,LEN(P817)-SEARCH("/",P817))</f>
        <v>rock</v>
      </c>
      <c r="S817" s="5">
        <f t="shared" si="62"/>
        <v>43068.25</v>
      </c>
      <c r="T817" s="5">
        <f t="shared" si="63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615.21739130434787</v>
      </c>
      <c r="G818" t="s">
        <v>20</v>
      </c>
      <c r="H818">
        <v>133</v>
      </c>
      <c r="I818">
        <f t="shared" si="64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1"/>
        <v>theater</v>
      </c>
      <c r="R818" t="str">
        <f>RIGHT(P818,LEN(P818)-SEARCH("/",P818))</f>
        <v>plays</v>
      </c>
      <c r="S818" s="5">
        <f t="shared" si="62"/>
        <v>41680.25</v>
      </c>
      <c r="T818" s="5">
        <f t="shared" si="63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368.79532163742692</v>
      </c>
      <c r="G819" t="s">
        <v>20</v>
      </c>
      <c r="H819">
        <v>2489</v>
      </c>
      <c r="I819">
        <f t="shared" si="64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1"/>
        <v>publishing</v>
      </c>
      <c r="R819" t="str">
        <f>RIGHT(P819,LEN(P819)-SEARCH("/",P819))</f>
        <v>nonfiction</v>
      </c>
      <c r="S819" s="5">
        <f t="shared" si="62"/>
        <v>43589.208333333328</v>
      </c>
      <c r="T819" s="5">
        <f t="shared" si="63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1094.8571428571429</v>
      </c>
      <c r="G820" t="s">
        <v>20</v>
      </c>
      <c r="H820">
        <v>69</v>
      </c>
      <c r="I820">
        <f t="shared" si="64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1"/>
        <v>theater</v>
      </c>
      <c r="R820" t="str">
        <f>RIGHT(P820,LEN(P820)-SEARCH("/",P820))</f>
        <v>plays</v>
      </c>
      <c r="S820" s="5">
        <f t="shared" si="62"/>
        <v>43486.25</v>
      </c>
      <c r="T820" s="5">
        <f t="shared" si="63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50.662921348314605</v>
      </c>
      <c r="G821" t="s">
        <v>14</v>
      </c>
      <c r="H821">
        <v>47</v>
      </c>
      <c r="I821">
        <f t="shared" si="64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1"/>
        <v>games</v>
      </c>
      <c r="R821" t="str">
        <f>RIGHT(P821,LEN(P821)-SEARCH("/",P821))</f>
        <v>video games</v>
      </c>
      <c r="S821" s="5">
        <f t="shared" si="62"/>
        <v>41237.25</v>
      </c>
      <c r="T821" s="5">
        <f t="shared" si="63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800.6</v>
      </c>
      <c r="G822" t="s">
        <v>20</v>
      </c>
      <c r="H822">
        <v>279</v>
      </c>
      <c r="I822">
        <f t="shared" si="64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1"/>
        <v>music</v>
      </c>
      <c r="R822" t="str">
        <f>RIGHT(P822,LEN(P822)-SEARCH("/",P822))</f>
        <v>rock</v>
      </c>
      <c r="S822" s="5">
        <f t="shared" si="62"/>
        <v>43310.208333333328</v>
      </c>
      <c r="T822" s="5">
        <f t="shared" si="63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291.28571428571428</v>
      </c>
      <c r="G823" t="s">
        <v>20</v>
      </c>
      <c r="H823">
        <v>210</v>
      </c>
      <c r="I823">
        <f t="shared" si="64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1"/>
        <v>film &amp; video</v>
      </c>
      <c r="R823" t="str">
        <f>RIGHT(P823,LEN(P823)-SEARCH("/",P823))</f>
        <v>documentary</v>
      </c>
      <c r="S823" s="5">
        <f t="shared" si="62"/>
        <v>42794.25</v>
      </c>
      <c r="T823" s="5">
        <f t="shared" si="63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349.9666666666667</v>
      </c>
      <c r="G824" t="s">
        <v>20</v>
      </c>
      <c r="H824">
        <v>2100</v>
      </c>
      <c r="I824">
        <f t="shared" si="64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1"/>
        <v>music</v>
      </c>
      <c r="R824" t="str">
        <f>RIGHT(P824,LEN(P824)-SEARCH("/",P824))</f>
        <v>rock</v>
      </c>
      <c r="S824" s="5">
        <f t="shared" si="62"/>
        <v>41698.25</v>
      </c>
      <c r="T824" s="5">
        <f t="shared" si="63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357.07317073170731</v>
      </c>
      <c r="G825" t="s">
        <v>20</v>
      </c>
      <c r="H825">
        <v>252</v>
      </c>
      <c r="I825">
        <f t="shared" si="64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1"/>
        <v>music</v>
      </c>
      <c r="R825" t="str">
        <f>RIGHT(P825,LEN(P825)-SEARCH("/",P825))</f>
        <v>rock</v>
      </c>
      <c r="S825" s="5">
        <f t="shared" si="62"/>
        <v>41892.208333333336</v>
      </c>
      <c r="T825" s="5">
        <f t="shared" si="63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126.48941176470588</v>
      </c>
      <c r="G826" t="s">
        <v>20</v>
      </c>
      <c r="H826">
        <v>1280</v>
      </c>
      <c r="I826">
        <f t="shared" si="64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1"/>
        <v>publishing</v>
      </c>
      <c r="R826" t="str">
        <f>RIGHT(P826,LEN(P826)-SEARCH("/",P826))</f>
        <v>nonfiction</v>
      </c>
      <c r="S826" s="5">
        <f t="shared" si="62"/>
        <v>40348.208333333336</v>
      </c>
      <c r="T826" s="5">
        <f t="shared" si="63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387.5</v>
      </c>
      <c r="G827" t="s">
        <v>20</v>
      </c>
      <c r="H827">
        <v>157</v>
      </c>
      <c r="I827">
        <f t="shared" si="64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1"/>
        <v>film &amp; video</v>
      </c>
      <c r="R827" t="str">
        <f>RIGHT(P827,LEN(P827)-SEARCH("/",P827))</f>
        <v>shorts</v>
      </c>
      <c r="S827" s="5">
        <f t="shared" si="62"/>
        <v>42941.208333333328</v>
      </c>
      <c r="T827" s="5">
        <f t="shared" si="63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457.03571428571428</v>
      </c>
      <c r="G828" t="s">
        <v>20</v>
      </c>
      <c r="H828">
        <v>194</v>
      </c>
      <c r="I828">
        <f t="shared" si="64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1"/>
        <v>theater</v>
      </c>
      <c r="R828" t="str">
        <f>RIGHT(P828,LEN(P828)-SEARCH("/",P828))</f>
        <v>plays</v>
      </c>
      <c r="S828" s="5">
        <f t="shared" si="62"/>
        <v>40525.25</v>
      </c>
      <c r="T828" s="5">
        <f t="shared" si="63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266.69565217391306</v>
      </c>
      <c r="G829" t="s">
        <v>20</v>
      </c>
      <c r="H829">
        <v>82</v>
      </c>
      <c r="I829">
        <f t="shared" si="64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1"/>
        <v>film &amp; video</v>
      </c>
      <c r="R829" t="str">
        <f>RIGHT(P829,LEN(P829)-SEARCH("/",P829))</f>
        <v>drama</v>
      </c>
      <c r="S829" s="5">
        <f t="shared" si="62"/>
        <v>40666.208333333336</v>
      </c>
      <c r="T829" s="5">
        <f t="shared" si="63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69</v>
      </c>
      <c r="G830" t="s">
        <v>14</v>
      </c>
      <c r="H830">
        <v>70</v>
      </c>
      <c r="I830">
        <f t="shared" si="64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1"/>
        <v>theater</v>
      </c>
      <c r="R830" t="str">
        <f>RIGHT(P830,LEN(P830)-SEARCH("/",P830))</f>
        <v>plays</v>
      </c>
      <c r="S830" s="5">
        <f t="shared" si="62"/>
        <v>43340.208333333328</v>
      </c>
      <c r="T830" s="5">
        <f t="shared" si="63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51.34375</v>
      </c>
      <c r="G831" t="s">
        <v>14</v>
      </c>
      <c r="H831">
        <v>154</v>
      </c>
      <c r="I831">
        <f t="shared" si="64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1"/>
        <v>theater</v>
      </c>
      <c r="R831" t="str">
        <f>RIGHT(P831,LEN(P831)-SEARCH("/",P831))</f>
        <v>plays</v>
      </c>
      <c r="S831" s="5">
        <f t="shared" si="62"/>
        <v>42164.208333333328</v>
      </c>
      <c r="T831" s="5">
        <f t="shared" si="63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</v>
      </c>
      <c r="G832" t="s">
        <v>14</v>
      </c>
      <c r="H832">
        <v>22</v>
      </c>
      <c r="I832">
        <f t="shared" si="64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1"/>
        <v>theater</v>
      </c>
      <c r="R832" t="str">
        <f>RIGHT(P832,LEN(P832)-SEARCH("/",P832))</f>
        <v>plays</v>
      </c>
      <c r="S832" s="5">
        <f t="shared" si="62"/>
        <v>43103.25</v>
      </c>
      <c r="T832" s="5">
        <f t="shared" si="63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108.97734294541709</v>
      </c>
      <c r="G833" t="s">
        <v>20</v>
      </c>
      <c r="H833">
        <v>4233</v>
      </c>
      <c r="I833">
        <f t="shared" si="64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1"/>
        <v>photography</v>
      </c>
      <c r="R833" t="str">
        <f>RIGHT(P833,LEN(P833)-SEARCH("/",P833))</f>
        <v>photography books</v>
      </c>
      <c r="S833" s="5">
        <f t="shared" si="62"/>
        <v>40994.208333333336</v>
      </c>
      <c r="T833" s="5">
        <f t="shared" si="63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315.17592592592592</v>
      </c>
      <c r="G834" t="s">
        <v>20</v>
      </c>
      <c r="H834">
        <v>1297</v>
      </c>
      <c r="I834">
        <f t="shared" si="64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1"/>
        <v>publishing</v>
      </c>
      <c r="R834" t="str">
        <f>RIGHT(P834,LEN(P834)-SEARCH("/",P834))</f>
        <v>translations</v>
      </c>
      <c r="S834" s="5">
        <f t="shared" si="62"/>
        <v>42299.208333333328</v>
      </c>
      <c r="T834" s="5">
        <f t="shared" si="63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E835/D835*100</f>
        <v>157.69117647058823</v>
      </c>
      <c r="G835" t="s">
        <v>20</v>
      </c>
      <c r="H835">
        <v>165</v>
      </c>
      <c r="I835">
        <f t="shared" si="64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6">LEFT(P835, SEARCH("/", P835)-1)</f>
        <v>publishing</v>
      </c>
      <c r="R835" t="str">
        <f>RIGHT(P835,LEN(P835)-SEARCH("/",P835))</f>
        <v>translations</v>
      </c>
      <c r="S835" s="5">
        <f t="shared" ref="S835:S898" si="67">(((L835/60)/60/24)+DATE(1970,1,1))</f>
        <v>40588.25</v>
      </c>
      <c r="T835" s="5">
        <f t="shared" ref="T835:T898" si="68">(((M835/60)/60/24)+DATE(1970,1,1))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153.8082191780822</v>
      </c>
      <c r="G836" t="s">
        <v>20</v>
      </c>
      <c r="H836">
        <v>119</v>
      </c>
      <c r="I836">
        <f t="shared" ref="I836:I899" si="69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6"/>
        <v>theater</v>
      </c>
      <c r="R836" t="str">
        <f>RIGHT(P836,LEN(P836)-SEARCH("/",P836))</f>
        <v>plays</v>
      </c>
      <c r="S836" s="5">
        <f t="shared" si="67"/>
        <v>41448.208333333336</v>
      </c>
      <c r="T836" s="5">
        <f t="shared" si="68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89.738979118329468</v>
      </c>
      <c r="G837" t="s">
        <v>14</v>
      </c>
      <c r="H837">
        <v>1758</v>
      </c>
      <c r="I837">
        <f t="shared" si="6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6"/>
        <v>technology</v>
      </c>
      <c r="R837" t="str">
        <f>RIGHT(P837,LEN(P837)-SEARCH("/",P837))</f>
        <v>web</v>
      </c>
      <c r="S837" s="5">
        <f t="shared" si="67"/>
        <v>42063.25</v>
      </c>
      <c r="T837" s="5">
        <f t="shared" si="68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75.135802469135797</v>
      </c>
      <c r="G838" t="s">
        <v>14</v>
      </c>
      <c r="H838">
        <v>94</v>
      </c>
      <c r="I838">
        <f t="shared" si="6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6"/>
        <v>music</v>
      </c>
      <c r="R838" t="str">
        <f>RIGHT(P838,LEN(P838)-SEARCH("/",P838))</f>
        <v>indie rock</v>
      </c>
      <c r="S838" s="5">
        <f t="shared" si="67"/>
        <v>40214.25</v>
      </c>
      <c r="T838" s="5">
        <f t="shared" si="68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852.88135593220341</v>
      </c>
      <c r="G839" t="s">
        <v>20</v>
      </c>
      <c r="H839">
        <v>1797</v>
      </c>
      <c r="I839">
        <f t="shared" si="6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6"/>
        <v>music</v>
      </c>
      <c r="R839" t="str">
        <f>RIGHT(P839,LEN(P839)-SEARCH("/",P839))</f>
        <v>jazz</v>
      </c>
      <c r="S839" s="5">
        <f t="shared" si="67"/>
        <v>40629.208333333336</v>
      </c>
      <c r="T839" s="5">
        <f t="shared" si="68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138.90625</v>
      </c>
      <c r="G840" t="s">
        <v>20</v>
      </c>
      <c r="H840">
        <v>261</v>
      </c>
      <c r="I840">
        <f t="shared" si="6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6"/>
        <v>theater</v>
      </c>
      <c r="R840" t="str">
        <f>RIGHT(P840,LEN(P840)-SEARCH("/",P840))</f>
        <v>plays</v>
      </c>
      <c r="S840" s="5">
        <f t="shared" si="67"/>
        <v>43370.208333333328</v>
      </c>
      <c r="T840" s="5">
        <f t="shared" si="68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190.18181818181819</v>
      </c>
      <c r="G841" t="s">
        <v>20</v>
      </c>
      <c r="H841">
        <v>157</v>
      </c>
      <c r="I841">
        <f t="shared" si="6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6"/>
        <v>film &amp; video</v>
      </c>
      <c r="R841" t="str">
        <f>RIGHT(P841,LEN(P841)-SEARCH("/",P841))</f>
        <v>documentary</v>
      </c>
      <c r="S841" s="5">
        <f t="shared" si="67"/>
        <v>41715.208333333336</v>
      </c>
      <c r="T841" s="5">
        <f t="shared" si="68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100.24333619948409</v>
      </c>
      <c r="G842" t="s">
        <v>20</v>
      </c>
      <c r="H842">
        <v>3533</v>
      </c>
      <c r="I842">
        <f t="shared" si="6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6"/>
        <v>theater</v>
      </c>
      <c r="R842" t="str">
        <f>RIGHT(P842,LEN(P842)-SEARCH("/",P842))</f>
        <v>plays</v>
      </c>
      <c r="S842" s="5">
        <f t="shared" si="67"/>
        <v>41836.208333333336</v>
      </c>
      <c r="T842" s="5">
        <f t="shared" si="68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142.75824175824175</v>
      </c>
      <c r="G843" t="s">
        <v>20</v>
      </c>
      <c r="H843">
        <v>155</v>
      </c>
      <c r="I843">
        <f t="shared" si="6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6"/>
        <v>technology</v>
      </c>
      <c r="R843" t="str">
        <f>RIGHT(P843,LEN(P843)-SEARCH("/",P843))</f>
        <v>web</v>
      </c>
      <c r="S843" s="5">
        <f t="shared" si="67"/>
        <v>42419.25</v>
      </c>
      <c r="T843" s="5">
        <f t="shared" si="68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563.13333333333333</v>
      </c>
      <c r="G844" t="s">
        <v>20</v>
      </c>
      <c r="H844">
        <v>132</v>
      </c>
      <c r="I844">
        <f t="shared" si="6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6"/>
        <v>technology</v>
      </c>
      <c r="R844" t="str">
        <f>RIGHT(P844,LEN(P844)-SEARCH("/",P844))</f>
        <v>wearables</v>
      </c>
      <c r="S844" s="5">
        <f t="shared" si="67"/>
        <v>43266.208333333328</v>
      </c>
      <c r="T844" s="5">
        <f t="shared" si="68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30.715909090909086</v>
      </c>
      <c r="G845" t="s">
        <v>14</v>
      </c>
      <c r="H845">
        <v>33</v>
      </c>
      <c r="I845">
        <f t="shared" si="6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6"/>
        <v>photography</v>
      </c>
      <c r="R845" t="str">
        <f>RIGHT(P845,LEN(P845)-SEARCH("/",P845))</f>
        <v>photography books</v>
      </c>
      <c r="S845" s="5">
        <f t="shared" si="67"/>
        <v>43338.208333333328</v>
      </c>
      <c r="T845" s="5">
        <f t="shared" si="68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99.39772727272728</v>
      </c>
      <c r="G846" t="s">
        <v>74</v>
      </c>
      <c r="H846">
        <v>94</v>
      </c>
      <c r="I846">
        <f t="shared" si="6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6"/>
        <v>film &amp; video</v>
      </c>
      <c r="R846" t="str">
        <f>RIGHT(P846,LEN(P846)-SEARCH("/",P846))</f>
        <v>documentary</v>
      </c>
      <c r="S846" s="5">
        <f t="shared" si="67"/>
        <v>40930.25</v>
      </c>
      <c r="T846" s="5">
        <f t="shared" si="68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197.54935622317598</v>
      </c>
      <c r="G847" t="s">
        <v>20</v>
      </c>
      <c r="H847">
        <v>1354</v>
      </c>
      <c r="I847">
        <f t="shared" si="6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6"/>
        <v>technology</v>
      </c>
      <c r="R847" t="str">
        <f>RIGHT(P847,LEN(P847)-SEARCH("/",P847))</f>
        <v>web</v>
      </c>
      <c r="S847" s="5">
        <f t="shared" si="67"/>
        <v>43235.208333333328</v>
      </c>
      <c r="T847" s="5">
        <f t="shared" si="68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508.5</v>
      </c>
      <c r="G848" t="s">
        <v>20</v>
      </c>
      <c r="H848">
        <v>48</v>
      </c>
      <c r="I848">
        <f t="shared" si="6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6"/>
        <v>technology</v>
      </c>
      <c r="R848" t="str">
        <f>RIGHT(P848,LEN(P848)-SEARCH("/",P848))</f>
        <v>web</v>
      </c>
      <c r="S848" s="5">
        <f t="shared" si="67"/>
        <v>43302.208333333328</v>
      </c>
      <c r="T848" s="5">
        <f t="shared" si="68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237.74468085106383</v>
      </c>
      <c r="G849" t="s">
        <v>20</v>
      </c>
      <c r="H849">
        <v>110</v>
      </c>
      <c r="I849">
        <f t="shared" si="6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6"/>
        <v>food</v>
      </c>
      <c r="R849" t="str">
        <f>RIGHT(P849,LEN(P849)-SEARCH("/",P849))</f>
        <v>food trucks</v>
      </c>
      <c r="S849" s="5">
        <f t="shared" si="67"/>
        <v>43107.25</v>
      </c>
      <c r="T849" s="5">
        <f t="shared" si="68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338.46875</v>
      </c>
      <c r="G850" t="s">
        <v>20</v>
      </c>
      <c r="H850">
        <v>172</v>
      </c>
      <c r="I850">
        <f t="shared" si="6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6"/>
        <v>film &amp; video</v>
      </c>
      <c r="R850" t="str">
        <f>RIGHT(P850,LEN(P850)-SEARCH("/",P850))</f>
        <v>drama</v>
      </c>
      <c r="S850" s="5">
        <f t="shared" si="67"/>
        <v>40341.208333333336</v>
      </c>
      <c r="T850" s="5">
        <f t="shared" si="68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133.08955223880596</v>
      </c>
      <c r="G851" t="s">
        <v>20</v>
      </c>
      <c r="H851">
        <v>307</v>
      </c>
      <c r="I851">
        <f t="shared" si="6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6"/>
        <v>music</v>
      </c>
      <c r="R851" t="str">
        <f>RIGHT(P851,LEN(P851)-SEARCH("/",P851))</f>
        <v>indie rock</v>
      </c>
      <c r="S851" s="5">
        <f t="shared" si="67"/>
        <v>40948.25</v>
      </c>
      <c r="T851" s="5">
        <f t="shared" si="68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1</v>
      </c>
      <c r="G852" t="s">
        <v>14</v>
      </c>
      <c r="H852">
        <v>1</v>
      </c>
      <c r="I852">
        <f t="shared" si="6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6"/>
        <v>music</v>
      </c>
      <c r="R852" t="str">
        <f>RIGHT(P852,LEN(P852)-SEARCH("/",P852))</f>
        <v>rock</v>
      </c>
      <c r="S852" s="5">
        <f t="shared" si="67"/>
        <v>40866.25</v>
      </c>
      <c r="T852" s="5">
        <f t="shared" si="68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207.79999999999998</v>
      </c>
      <c r="G853" t="s">
        <v>20</v>
      </c>
      <c r="H853">
        <v>160</v>
      </c>
      <c r="I853">
        <f t="shared" si="6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6"/>
        <v>music</v>
      </c>
      <c r="R853" t="str">
        <f>RIGHT(P853,LEN(P853)-SEARCH("/",P853))</f>
        <v>electric music</v>
      </c>
      <c r="S853" s="5">
        <f t="shared" si="67"/>
        <v>41031.208333333336</v>
      </c>
      <c r="T853" s="5">
        <f t="shared" si="68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51.122448979591837</v>
      </c>
      <c r="G854" t="s">
        <v>14</v>
      </c>
      <c r="H854">
        <v>31</v>
      </c>
      <c r="I854">
        <f t="shared" si="6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6"/>
        <v>games</v>
      </c>
      <c r="R854" t="str">
        <f>RIGHT(P854,LEN(P854)-SEARCH("/",P854))</f>
        <v>video games</v>
      </c>
      <c r="S854" s="5">
        <f t="shared" si="67"/>
        <v>40740.208333333336</v>
      </c>
      <c r="T854" s="5">
        <f t="shared" si="68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652.05847953216369</v>
      </c>
      <c r="G855" t="s">
        <v>20</v>
      </c>
      <c r="H855">
        <v>1467</v>
      </c>
      <c r="I855">
        <f t="shared" si="6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6"/>
        <v>music</v>
      </c>
      <c r="R855" t="str">
        <f>RIGHT(P855,LEN(P855)-SEARCH("/",P855))</f>
        <v>indie rock</v>
      </c>
      <c r="S855" s="5">
        <f t="shared" si="67"/>
        <v>40714.208333333336</v>
      </c>
      <c r="T855" s="5">
        <f t="shared" si="68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113.63099415204678</v>
      </c>
      <c r="G856" t="s">
        <v>20</v>
      </c>
      <c r="H856">
        <v>2662</v>
      </c>
      <c r="I856">
        <f t="shared" si="6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6"/>
        <v>publishing</v>
      </c>
      <c r="R856" t="str">
        <f>RIGHT(P856,LEN(P856)-SEARCH("/",P856))</f>
        <v>fiction</v>
      </c>
      <c r="S856" s="5">
        <f t="shared" si="67"/>
        <v>43787.25</v>
      </c>
      <c r="T856" s="5">
        <f t="shared" si="68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102.37606837606839</v>
      </c>
      <c r="G857" t="s">
        <v>20</v>
      </c>
      <c r="H857">
        <v>452</v>
      </c>
      <c r="I857">
        <f t="shared" si="6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6"/>
        <v>theater</v>
      </c>
      <c r="R857" t="str">
        <f>RIGHT(P857,LEN(P857)-SEARCH("/",P857))</f>
        <v>plays</v>
      </c>
      <c r="S857" s="5">
        <f t="shared" si="67"/>
        <v>40712.208333333336</v>
      </c>
      <c r="T857" s="5">
        <f t="shared" si="68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356.58333333333331</v>
      </c>
      <c r="G858" t="s">
        <v>20</v>
      </c>
      <c r="H858">
        <v>158</v>
      </c>
      <c r="I858">
        <f t="shared" si="6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6"/>
        <v>food</v>
      </c>
      <c r="R858" t="str">
        <f>RIGHT(P858,LEN(P858)-SEARCH("/",P858))</f>
        <v>food trucks</v>
      </c>
      <c r="S858" s="5">
        <f t="shared" si="67"/>
        <v>41023.208333333336</v>
      </c>
      <c r="T858" s="5">
        <f t="shared" si="68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139.86792452830187</v>
      </c>
      <c r="G859" t="s">
        <v>20</v>
      </c>
      <c r="H859">
        <v>225</v>
      </c>
      <c r="I859">
        <f t="shared" si="6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6"/>
        <v>film &amp; video</v>
      </c>
      <c r="R859" t="str">
        <f>RIGHT(P859,LEN(P859)-SEARCH("/",P859))</f>
        <v>shorts</v>
      </c>
      <c r="S859" s="5">
        <f t="shared" si="67"/>
        <v>40944.25</v>
      </c>
      <c r="T859" s="5">
        <f t="shared" si="68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69.45</v>
      </c>
      <c r="G860" t="s">
        <v>14</v>
      </c>
      <c r="H860">
        <v>35</v>
      </c>
      <c r="I860">
        <f t="shared" si="6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6"/>
        <v>food</v>
      </c>
      <c r="R860" t="str">
        <f>RIGHT(P860,LEN(P860)-SEARCH("/",P860))</f>
        <v>food trucks</v>
      </c>
      <c r="S860" s="5">
        <f t="shared" si="67"/>
        <v>43211.208333333328</v>
      </c>
      <c r="T860" s="5">
        <f t="shared" si="68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35.534246575342465</v>
      </c>
      <c r="G861" t="s">
        <v>14</v>
      </c>
      <c r="H861">
        <v>63</v>
      </c>
      <c r="I861">
        <f t="shared" si="6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6"/>
        <v>theater</v>
      </c>
      <c r="R861" t="str">
        <f>RIGHT(P861,LEN(P861)-SEARCH("/",P861))</f>
        <v>plays</v>
      </c>
      <c r="S861" s="5">
        <f t="shared" si="67"/>
        <v>41334.25</v>
      </c>
      <c r="T861" s="5">
        <f t="shared" si="68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251.65</v>
      </c>
      <c r="G862" t="s">
        <v>20</v>
      </c>
      <c r="H862">
        <v>65</v>
      </c>
      <c r="I862">
        <f t="shared" si="6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6"/>
        <v>technology</v>
      </c>
      <c r="R862" t="str">
        <f>RIGHT(P862,LEN(P862)-SEARCH("/",P862))</f>
        <v>wearables</v>
      </c>
      <c r="S862" s="5">
        <f t="shared" si="67"/>
        <v>43515.25</v>
      </c>
      <c r="T862" s="5">
        <f t="shared" si="68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105.87500000000001</v>
      </c>
      <c r="G863" t="s">
        <v>20</v>
      </c>
      <c r="H863">
        <v>163</v>
      </c>
      <c r="I863">
        <f t="shared" si="6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6"/>
        <v>theater</v>
      </c>
      <c r="R863" t="str">
        <f>RIGHT(P863,LEN(P863)-SEARCH("/",P863))</f>
        <v>plays</v>
      </c>
      <c r="S863" s="5">
        <f t="shared" si="67"/>
        <v>40258.208333333336</v>
      </c>
      <c r="T863" s="5">
        <f t="shared" si="68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187.42857142857144</v>
      </c>
      <c r="G864" t="s">
        <v>20</v>
      </c>
      <c r="H864">
        <v>85</v>
      </c>
      <c r="I864">
        <f t="shared" si="6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6"/>
        <v>theater</v>
      </c>
      <c r="R864" t="str">
        <f>RIGHT(P864,LEN(P864)-SEARCH("/",P864))</f>
        <v>plays</v>
      </c>
      <c r="S864" s="5">
        <f t="shared" si="67"/>
        <v>40756.208333333336</v>
      </c>
      <c r="T864" s="5">
        <f t="shared" si="68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386.78571428571428</v>
      </c>
      <c r="G865" t="s">
        <v>20</v>
      </c>
      <c r="H865">
        <v>217</v>
      </c>
      <c r="I865">
        <f t="shared" si="6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6"/>
        <v>film &amp; video</v>
      </c>
      <c r="R865" t="str">
        <f>RIGHT(P865,LEN(P865)-SEARCH("/",P865))</f>
        <v>television</v>
      </c>
      <c r="S865" s="5">
        <f t="shared" si="67"/>
        <v>42172.208333333328</v>
      </c>
      <c r="T865" s="5">
        <f t="shared" si="68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347.07142857142856</v>
      </c>
      <c r="G866" t="s">
        <v>20</v>
      </c>
      <c r="H866">
        <v>150</v>
      </c>
      <c r="I866">
        <f t="shared" si="6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6"/>
        <v>film &amp; video</v>
      </c>
      <c r="R866" t="str">
        <f>RIGHT(P866,LEN(P866)-SEARCH("/",P866))</f>
        <v>shorts</v>
      </c>
      <c r="S866" s="5">
        <f t="shared" si="67"/>
        <v>42601.208333333328</v>
      </c>
      <c r="T866" s="5">
        <f t="shared" si="68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185.82098765432099</v>
      </c>
      <c r="G867" t="s">
        <v>20</v>
      </c>
      <c r="H867">
        <v>3272</v>
      </c>
      <c r="I867">
        <f t="shared" si="6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6"/>
        <v>theater</v>
      </c>
      <c r="R867" t="str">
        <f>RIGHT(P867,LEN(P867)-SEARCH("/",P867))</f>
        <v>plays</v>
      </c>
      <c r="S867" s="5">
        <f t="shared" si="67"/>
        <v>41897.208333333336</v>
      </c>
      <c r="T867" s="5">
        <f t="shared" si="68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43.241247264770237</v>
      </c>
      <c r="G868" t="s">
        <v>74</v>
      </c>
      <c r="H868">
        <v>898</v>
      </c>
      <c r="I868">
        <f t="shared" si="6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6"/>
        <v>photography</v>
      </c>
      <c r="R868" t="str">
        <f>RIGHT(P868,LEN(P868)-SEARCH("/",P868))</f>
        <v>photography books</v>
      </c>
      <c r="S868" s="5">
        <f t="shared" si="67"/>
        <v>40671.208333333336</v>
      </c>
      <c r="T868" s="5">
        <f t="shared" si="68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162.4375</v>
      </c>
      <c r="G869" t="s">
        <v>20</v>
      </c>
      <c r="H869">
        <v>300</v>
      </c>
      <c r="I869">
        <f t="shared" si="6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6"/>
        <v>food</v>
      </c>
      <c r="R869" t="str">
        <f>RIGHT(P869,LEN(P869)-SEARCH("/",P869))</f>
        <v>food trucks</v>
      </c>
      <c r="S869" s="5">
        <f t="shared" si="67"/>
        <v>43382.208333333328</v>
      </c>
      <c r="T869" s="5">
        <f t="shared" si="68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184.84285714285716</v>
      </c>
      <c r="G870" t="s">
        <v>20</v>
      </c>
      <c r="H870">
        <v>126</v>
      </c>
      <c r="I870">
        <f t="shared" si="6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6"/>
        <v>theater</v>
      </c>
      <c r="R870" t="str">
        <f>RIGHT(P870,LEN(P870)-SEARCH("/",P870))</f>
        <v>plays</v>
      </c>
      <c r="S870" s="5">
        <f t="shared" si="67"/>
        <v>41559.208333333336</v>
      </c>
      <c r="T870" s="5">
        <f t="shared" si="68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23.703520691785052</v>
      </c>
      <c r="G871" t="s">
        <v>14</v>
      </c>
      <c r="H871">
        <v>526</v>
      </c>
      <c r="I871">
        <f t="shared" si="6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6"/>
        <v>film &amp; video</v>
      </c>
      <c r="R871" t="str">
        <f>RIGHT(P871,LEN(P871)-SEARCH("/",P871))</f>
        <v>drama</v>
      </c>
      <c r="S871" s="5">
        <f t="shared" si="67"/>
        <v>40350.208333333336</v>
      </c>
      <c r="T871" s="5">
        <f t="shared" si="68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89.870129870129873</v>
      </c>
      <c r="G872" t="s">
        <v>14</v>
      </c>
      <c r="H872">
        <v>121</v>
      </c>
      <c r="I872">
        <f t="shared" si="6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6"/>
        <v>theater</v>
      </c>
      <c r="R872" t="str">
        <f>RIGHT(P872,LEN(P872)-SEARCH("/",P872))</f>
        <v>plays</v>
      </c>
      <c r="S872" s="5">
        <f t="shared" si="67"/>
        <v>42240.208333333328</v>
      </c>
      <c r="T872" s="5">
        <f t="shared" si="68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272.6041958041958</v>
      </c>
      <c r="G873" t="s">
        <v>20</v>
      </c>
      <c r="H873">
        <v>2320</v>
      </c>
      <c r="I873">
        <f t="shared" si="6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6"/>
        <v>theater</v>
      </c>
      <c r="R873" t="str">
        <f>RIGHT(P873,LEN(P873)-SEARCH("/",P873))</f>
        <v>plays</v>
      </c>
      <c r="S873" s="5">
        <f t="shared" si="67"/>
        <v>43040.208333333328</v>
      </c>
      <c r="T873" s="5">
        <f t="shared" si="68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170.04255319148936</v>
      </c>
      <c r="G874" t="s">
        <v>20</v>
      </c>
      <c r="H874">
        <v>81</v>
      </c>
      <c r="I874">
        <f t="shared" si="6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6"/>
        <v>film &amp; video</v>
      </c>
      <c r="R874" t="str">
        <f>RIGHT(P874,LEN(P874)-SEARCH("/",P874))</f>
        <v>science fiction</v>
      </c>
      <c r="S874" s="5">
        <f t="shared" si="67"/>
        <v>43346.208333333328</v>
      </c>
      <c r="T874" s="5">
        <f t="shared" si="68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188.28503562945369</v>
      </c>
      <c r="G875" t="s">
        <v>20</v>
      </c>
      <c r="H875">
        <v>1887</v>
      </c>
      <c r="I875">
        <f t="shared" si="6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6"/>
        <v>photography</v>
      </c>
      <c r="R875" t="str">
        <f>RIGHT(P875,LEN(P875)-SEARCH("/",P875))</f>
        <v>photography books</v>
      </c>
      <c r="S875" s="5">
        <f t="shared" si="67"/>
        <v>41647.25</v>
      </c>
      <c r="T875" s="5">
        <f t="shared" si="68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346.93532338308455</v>
      </c>
      <c r="G876" t="s">
        <v>20</v>
      </c>
      <c r="H876">
        <v>4358</v>
      </c>
      <c r="I876">
        <f t="shared" si="6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6"/>
        <v>photography</v>
      </c>
      <c r="R876" t="str">
        <f>RIGHT(P876,LEN(P876)-SEARCH("/",P876))</f>
        <v>photography books</v>
      </c>
      <c r="S876" s="5">
        <f t="shared" si="67"/>
        <v>40291.208333333336</v>
      </c>
      <c r="T876" s="5">
        <f t="shared" si="68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69.177215189873422</v>
      </c>
      <c r="G877" t="s">
        <v>14</v>
      </c>
      <c r="H877">
        <v>67</v>
      </c>
      <c r="I877">
        <f t="shared" si="6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6"/>
        <v>music</v>
      </c>
      <c r="R877" t="str">
        <f>RIGHT(P877,LEN(P877)-SEARCH("/",P877))</f>
        <v>rock</v>
      </c>
      <c r="S877" s="5">
        <f t="shared" si="67"/>
        <v>40556.25</v>
      </c>
      <c r="T877" s="5">
        <f t="shared" si="68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25.433734939759034</v>
      </c>
      <c r="G878" t="s">
        <v>14</v>
      </c>
      <c r="H878">
        <v>57</v>
      </c>
      <c r="I878">
        <f t="shared" si="6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6"/>
        <v>photography</v>
      </c>
      <c r="R878" t="str">
        <f>RIGHT(P878,LEN(P878)-SEARCH("/",P878))</f>
        <v>photography books</v>
      </c>
      <c r="S878" s="5">
        <f t="shared" si="67"/>
        <v>43624.208333333328</v>
      </c>
      <c r="T878" s="5">
        <f t="shared" si="68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77.400977995110026</v>
      </c>
      <c r="G879" t="s">
        <v>14</v>
      </c>
      <c r="H879">
        <v>1229</v>
      </c>
      <c r="I879">
        <f t="shared" si="6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6"/>
        <v>food</v>
      </c>
      <c r="R879" t="str">
        <f>RIGHT(P879,LEN(P879)-SEARCH("/",P879))</f>
        <v>food trucks</v>
      </c>
      <c r="S879" s="5">
        <f t="shared" si="67"/>
        <v>42577.208333333328</v>
      </c>
      <c r="T879" s="5">
        <f t="shared" si="68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37.481481481481481</v>
      </c>
      <c r="G880" t="s">
        <v>14</v>
      </c>
      <c r="H880">
        <v>12</v>
      </c>
      <c r="I880">
        <f t="shared" si="6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6"/>
        <v>music</v>
      </c>
      <c r="R880" t="str">
        <f>RIGHT(P880,LEN(P880)-SEARCH("/",P880))</f>
        <v>metal</v>
      </c>
      <c r="S880" s="5">
        <f t="shared" si="67"/>
        <v>43845.25</v>
      </c>
      <c r="T880" s="5">
        <f t="shared" si="68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543.79999999999995</v>
      </c>
      <c r="G881" t="s">
        <v>20</v>
      </c>
      <c r="H881">
        <v>53</v>
      </c>
      <c r="I881">
        <f t="shared" si="6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6"/>
        <v>publishing</v>
      </c>
      <c r="R881" t="str">
        <f>RIGHT(P881,LEN(P881)-SEARCH("/",P881))</f>
        <v>nonfiction</v>
      </c>
      <c r="S881" s="5">
        <f t="shared" si="67"/>
        <v>42788.25</v>
      </c>
      <c r="T881" s="5">
        <f t="shared" si="68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228.52189349112427</v>
      </c>
      <c r="G882" t="s">
        <v>20</v>
      </c>
      <c r="H882">
        <v>2414</v>
      </c>
      <c r="I882">
        <f t="shared" si="6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6"/>
        <v>music</v>
      </c>
      <c r="R882" t="str">
        <f>RIGHT(P882,LEN(P882)-SEARCH("/",P882))</f>
        <v>electric music</v>
      </c>
      <c r="S882" s="5">
        <f t="shared" si="67"/>
        <v>43667.208333333328</v>
      </c>
      <c r="T882" s="5">
        <f t="shared" si="68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38.948339483394832</v>
      </c>
      <c r="G883" t="s">
        <v>14</v>
      </c>
      <c r="H883">
        <v>452</v>
      </c>
      <c r="I883">
        <f t="shared" si="6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6"/>
        <v>theater</v>
      </c>
      <c r="R883" t="str">
        <f>RIGHT(P883,LEN(P883)-SEARCH("/",P883))</f>
        <v>plays</v>
      </c>
      <c r="S883" s="5">
        <f t="shared" si="67"/>
        <v>42194.208333333328</v>
      </c>
      <c r="T883" s="5">
        <f t="shared" si="68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370</v>
      </c>
      <c r="G884" t="s">
        <v>20</v>
      </c>
      <c r="H884">
        <v>80</v>
      </c>
      <c r="I884">
        <f t="shared" si="6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6"/>
        <v>theater</v>
      </c>
      <c r="R884" t="str">
        <f>RIGHT(P884,LEN(P884)-SEARCH("/",P884))</f>
        <v>plays</v>
      </c>
      <c r="S884" s="5">
        <f t="shared" si="67"/>
        <v>42025.25</v>
      </c>
      <c r="T884" s="5">
        <f t="shared" si="68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237.91176470588232</v>
      </c>
      <c r="G885" t="s">
        <v>20</v>
      </c>
      <c r="H885">
        <v>193</v>
      </c>
      <c r="I885">
        <f t="shared" si="6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6"/>
        <v>film &amp; video</v>
      </c>
      <c r="R885" t="str">
        <f>RIGHT(P885,LEN(P885)-SEARCH("/",P885))</f>
        <v>shorts</v>
      </c>
      <c r="S885" s="5">
        <f t="shared" si="67"/>
        <v>40323.208333333336</v>
      </c>
      <c r="T885" s="5">
        <f t="shared" si="68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64.036299765807954</v>
      </c>
      <c r="G886" t="s">
        <v>14</v>
      </c>
      <c r="H886">
        <v>1886</v>
      </c>
      <c r="I886">
        <f t="shared" si="6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6"/>
        <v>theater</v>
      </c>
      <c r="R886" t="str">
        <f>RIGHT(P886,LEN(P886)-SEARCH("/",P886))</f>
        <v>plays</v>
      </c>
      <c r="S886" s="5">
        <f t="shared" si="67"/>
        <v>41763.208333333336</v>
      </c>
      <c r="T886" s="5">
        <f t="shared" si="68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118.27777777777777</v>
      </c>
      <c r="G887" t="s">
        <v>20</v>
      </c>
      <c r="H887">
        <v>52</v>
      </c>
      <c r="I887">
        <f t="shared" si="6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6"/>
        <v>theater</v>
      </c>
      <c r="R887" t="str">
        <f>RIGHT(P887,LEN(P887)-SEARCH("/",P887))</f>
        <v>plays</v>
      </c>
      <c r="S887" s="5">
        <f t="shared" si="67"/>
        <v>40335.208333333336</v>
      </c>
      <c r="T887" s="5">
        <f t="shared" si="68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84.824037184594957</v>
      </c>
      <c r="G888" t="s">
        <v>14</v>
      </c>
      <c r="H888">
        <v>1825</v>
      </c>
      <c r="I888">
        <f t="shared" si="6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6"/>
        <v>music</v>
      </c>
      <c r="R888" t="str">
        <f>RIGHT(P888,LEN(P888)-SEARCH("/",P888))</f>
        <v>indie rock</v>
      </c>
      <c r="S888" s="5">
        <f t="shared" si="67"/>
        <v>40416.208333333336</v>
      </c>
      <c r="T888" s="5">
        <f t="shared" si="68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29.346153846153843</v>
      </c>
      <c r="G889" t="s">
        <v>14</v>
      </c>
      <c r="H889">
        <v>31</v>
      </c>
      <c r="I889">
        <f t="shared" si="6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6"/>
        <v>theater</v>
      </c>
      <c r="R889" t="str">
        <f>RIGHT(P889,LEN(P889)-SEARCH("/",P889))</f>
        <v>plays</v>
      </c>
      <c r="S889" s="5">
        <f t="shared" si="67"/>
        <v>42202.208333333328</v>
      </c>
      <c r="T889" s="5">
        <f t="shared" si="68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209.89655172413794</v>
      </c>
      <c r="G890" t="s">
        <v>20</v>
      </c>
      <c r="H890">
        <v>290</v>
      </c>
      <c r="I890">
        <f t="shared" si="6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6"/>
        <v>theater</v>
      </c>
      <c r="R890" t="str">
        <f>RIGHT(P890,LEN(P890)-SEARCH("/",P890))</f>
        <v>plays</v>
      </c>
      <c r="S890" s="5">
        <f t="shared" si="67"/>
        <v>42836.208333333328</v>
      </c>
      <c r="T890" s="5">
        <f t="shared" si="68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169.78571428571431</v>
      </c>
      <c r="G891" t="s">
        <v>20</v>
      </c>
      <c r="H891">
        <v>122</v>
      </c>
      <c r="I891">
        <f t="shared" si="6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6"/>
        <v>music</v>
      </c>
      <c r="R891" t="str">
        <f>RIGHT(P891,LEN(P891)-SEARCH("/",P891))</f>
        <v>electric music</v>
      </c>
      <c r="S891" s="5">
        <f t="shared" si="67"/>
        <v>41710.208333333336</v>
      </c>
      <c r="T891" s="5">
        <f t="shared" si="68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115.95907738095239</v>
      </c>
      <c r="G892" t="s">
        <v>20</v>
      </c>
      <c r="H892">
        <v>1470</v>
      </c>
      <c r="I892">
        <f t="shared" si="6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6"/>
        <v>music</v>
      </c>
      <c r="R892" t="str">
        <f>RIGHT(P892,LEN(P892)-SEARCH("/",P892))</f>
        <v>indie rock</v>
      </c>
      <c r="S892" s="5">
        <f t="shared" si="67"/>
        <v>43640.208333333328</v>
      </c>
      <c r="T892" s="5">
        <f t="shared" si="68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258.59999999999997</v>
      </c>
      <c r="G893" t="s">
        <v>20</v>
      </c>
      <c r="H893">
        <v>165</v>
      </c>
      <c r="I893">
        <f t="shared" si="6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6"/>
        <v>film &amp; video</v>
      </c>
      <c r="R893" t="str">
        <f>RIGHT(P893,LEN(P893)-SEARCH("/",P893))</f>
        <v>documentary</v>
      </c>
      <c r="S893" s="5">
        <f t="shared" si="67"/>
        <v>40880.25</v>
      </c>
      <c r="T893" s="5">
        <f t="shared" si="68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230.58333333333331</v>
      </c>
      <c r="G894" t="s">
        <v>20</v>
      </c>
      <c r="H894">
        <v>182</v>
      </c>
      <c r="I894">
        <f t="shared" si="6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6"/>
        <v>publishing</v>
      </c>
      <c r="R894" t="str">
        <f>RIGHT(P894,LEN(P894)-SEARCH("/",P894))</f>
        <v>translations</v>
      </c>
      <c r="S894" s="5">
        <f t="shared" si="67"/>
        <v>40319.208333333336</v>
      </c>
      <c r="T894" s="5">
        <f t="shared" si="68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128.21428571428572</v>
      </c>
      <c r="G895" t="s">
        <v>20</v>
      </c>
      <c r="H895">
        <v>199</v>
      </c>
      <c r="I895">
        <f t="shared" si="6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6"/>
        <v>film &amp; video</v>
      </c>
      <c r="R895" t="str">
        <f>RIGHT(P895,LEN(P895)-SEARCH("/",P895))</f>
        <v>documentary</v>
      </c>
      <c r="S895" s="5">
        <f t="shared" si="67"/>
        <v>42170.208333333328</v>
      </c>
      <c r="T895" s="5">
        <f t="shared" si="68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188.70588235294116</v>
      </c>
      <c r="G896" t="s">
        <v>20</v>
      </c>
      <c r="H896">
        <v>56</v>
      </c>
      <c r="I896">
        <f t="shared" si="6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6"/>
        <v>film &amp; video</v>
      </c>
      <c r="R896" t="str">
        <f>RIGHT(P896,LEN(P896)-SEARCH("/",P896))</f>
        <v>television</v>
      </c>
      <c r="S896" s="5">
        <f t="shared" si="67"/>
        <v>41466.208333333336</v>
      </c>
      <c r="T896" s="5">
        <f t="shared" si="68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6.9511889862327907</v>
      </c>
      <c r="G897" t="s">
        <v>14</v>
      </c>
      <c r="H897">
        <v>107</v>
      </c>
      <c r="I897">
        <f t="shared" si="6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6"/>
        <v>theater</v>
      </c>
      <c r="R897" t="str">
        <f>RIGHT(P897,LEN(P897)-SEARCH("/",P897))</f>
        <v>plays</v>
      </c>
      <c r="S897" s="5">
        <f t="shared" si="67"/>
        <v>43134.25</v>
      </c>
      <c r="T897" s="5">
        <f t="shared" si="68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774.43434343434342</v>
      </c>
      <c r="G898" t="s">
        <v>20</v>
      </c>
      <c r="H898">
        <v>1460</v>
      </c>
      <c r="I898">
        <f t="shared" si="69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6"/>
        <v>food</v>
      </c>
      <c r="R898" t="str">
        <f>RIGHT(P898,LEN(P898)-SEARCH("/",P898))</f>
        <v>food trucks</v>
      </c>
      <c r="S898" s="5">
        <f t="shared" si="67"/>
        <v>40738.208333333336</v>
      </c>
      <c r="T898" s="5">
        <f t="shared" si="68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E899/D899*100</f>
        <v>27.693181818181817</v>
      </c>
      <c r="G899" t="s">
        <v>14</v>
      </c>
      <c r="H899">
        <v>27</v>
      </c>
      <c r="I899">
        <f t="shared" si="69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1">LEFT(P899, SEARCH("/", P899)-1)</f>
        <v>theater</v>
      </c>
      <c r="R899" t="str">
        <f>RIGHT(P899,LEN(P899)-SEARCH("/",P899))</f>
        <v>plays</v>
      </c>
      <c r="S899" s="5">
        <f t="shared" ref="S899:S962" si="72">(((L899/60)/60/24)+DATE(1970,1,1))</f>
        <v>43583.208333333328</v>
      </c>
      <c r="T899" s="5">
        <f t="shared" ref="T899:T962" si="73">(((M899/60)/60/24)+DATE(1970,1,1))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52.479620323841424</v>
      </c>
      <c r="G900" t="s">
        <v>14</v>
      </c>
      <c r="H900">
        <v>1221</v>
      </c>
      <c r="I900">
        <f t="shared" ref="I900:I963" si="74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1"/>
        <v>film &amp; video</v>
      </c>
      <c r="R900" t="str">
        <f>RIGHT(P900,LEN(P900)-SEARCH("/",P900))</f>
        <v>documentary</v>
      </c>
      <c r="S900" s="5">
        <f t="shared" si="72"/>
        <v>43815.25</v>
      </c>
      <c r="T900" s="5">
        <f t="shared" si="73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407.09677419354841</v>
      </c>
      <c r="G901" t="s">
        <v>20</v>
      </c>
      <c r="H901">
        <v>123</v>
      </c>
      <c r="I901">
        <f t="shared" si="74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1"/>
        <v>music</v>
      </c>
      <c r="R901" t="str">
        <f>RIGHT(P901,LEN(P901)-SEARCH("/",P901))</f>
        <v>jazz</v>
      </c>
      <c r="S901" s="5">
        <f t="shared" si="72"/>
        <v>41554.208333333336</v>
      </c>
      <c r="T901" s="5">
        <f t="shared" si="73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2</v>
      </c>
      <c r="G902" t="s">
        <v>14</v>
      </c>
      <c r="H902">
        <v>1</v>
      </c>
      <c r="I902">
        <f t="shared" si="7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1"/>
        <v>technology</v>
      </c>
      <c r="R902" t="str">
        <f>RIGHT(P902,LEN(P902)-SEARCH("/",P902))</f>
        <v>web</v>
      </c>
      <c r="S902" s="5">
        <f t="shared" si="72"/>
        <v>41901.208333333336</v>
      </c>
      <c r="T902" s="5">
        <f t="shared" si="73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156.17857142857144</v>
      </c>
      <c r="G903" t="s">
        <v>20</v>
      </c>
      <c r="H903">
        <v>159</v>
      </c>
      <c r="I903">
        <f t="shared" si="74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1"/>
        <v>music</v>
      </c>
      <c r="R903" t="str">
        <f>RIGHT(P903,LEN(P903)-SEARCH("/",P903))</f>
        <v>rock</v>
      </c>
      <c r="S903" s="5">
        <f t="shared" si="72"/>
        <v>43298.208333333328</v>
      </c>
      <c r="T903" s="5">
        <f t="shared" si="73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252.42857142857144</v>
      </c>
      <c r="G904" t="s">
        <v>20</v>
      </c>
      <c r="H904">
        <v>110</v>
      </c>
      <c r="I904">
        <f t="shared" si="7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1"/>
        <v>technology</v>
      </c>
      <c r="R904" t="str">
        <f>RIGHT(P904,LEN(P904)-SEARCH("/",P904))</f>
        <v>web</v>
      </c>
      <c r="S904" s="5">
        <f t="shared" si="72"/>
        <v>42399.25</v>
      </c>
      <c r="T904" s="5">
        <f t="shared" si="73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</v>
      </c>
      <c r="G905" t="s">
        <v>47</v>
      </c>
      <c r="H905">
        <v>14</v>
      </c>
      <c r="I905">
        <f t="shared" si="74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1"/>
        <v>publishing</v>
      </c>
      <c r="R905" t="str">
        <f>RIGHT(P905,LEN(P905)-SEARCH("/",P905))</f>
        <v>nonfiction</v>
      </c>
      <c r="S905" s="5">
        <f t="shared" si="72"/>
        <v>41034.208333333336</v>
      </c>
      <c r="T905" s="5">
        <f t="shared" si="73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12.230769230769232</v>
      </c>
      <c r="G906" t="s">
        <v>14</v>
      </c>
      <c r="H906">
        <v>16</v>
      </c>
      <c r="I906">
        <f t="shared" si="74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1"/>
        <v>publishing</v>
      </c>
      <c r="R906" t="str">
        <f>RIGHT(P906,LEN(P906)-SEARCH("/",P906))</f>
        <v>radio &amp; podcasts</v>
      </c>
      <c r="S906" s="5">
        <f t="shared" si="72"/>
        <v>41186.208333333336</v>
      </c>
      <c r="T906" s="5">
        <f t="shared" si="73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163.98734177215189</v>
      </c>
      <c r="G907" t="s">
        <v>20</v>
      </c>
      <c r="H907">
        <v>236</v>
      </c>
      <c r="I907">
        <f t="shared" si="74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1"/>
        <v>theater</v>
      </c>
      <c r="R907" t="str">
        <f>RIGHT(P907,LEN(P907)-SEARCH("/",P907))</f>
        <v>plays</v>
      </c>
      <c r="S907" s="5">
        <f t="shared" si="72"/>
        <v>41536.208333333336</v>
      </c>
      <c r="T907" s="5">
        <f t="shared" si="73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162.98181818181817</v>
      </c>
      <c r="G908" t="s">
        <v>20</v>
      </c>
      <c r="H908">
        <v>191</v>
      </c>
      <c r="I908">
        <f t="shared" si="74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1"/>
        <v>film &amp; video</v>
      </c>
      <c r="R908" t="str">
        <f>RIGHT(P908,LEN(P908)-SEARCH("/",P908))</f>
        <v>documentary</v>
      </c>
      <c r="S908" s="5">
        <f t="shared" si="72"/>
        <v>42868.208333333328</v>
      </c>
      <c r="T908" s="5">
        <f t="shared" si="73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20.252747252747252</v>
      </c>
      <c r="G909" t="s">
        <v>14</v>
      </c>
      <c r="H909">
        <v>41</v>
      </c>
      <c r="I909">
        <f t="shared" si="74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1"/>
        <v>theater</v>
      </c>
      <c r="R909" t="str">
        <f>RIGHT(P909,LEN(P909)-SEARCH("/",P909))</f>
        <v>plays</v>
      </c>
      <c r="S909" s="5">
        <f t="shared" si="72"/>
        <v>40660.208333333336</v>
      </c>
      <c r="T909" s="5">
        <f t="shared" si="73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319.24083769633506</v>
      </c>
      <c r="G910" t="s">
        <v>20</v>
      </c>
      <c r="H910">
        <v>3934</v>
      </c>
      <c r="I910">
        <f t="shared" si="74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1"/>
        <v>games</v>
      </c>
      <c r="R910" t="str">
        <f>RIGHT(P910,LEN(P910)-SEARCH("/",P910))</f>
        <v>video games</v>
      </c>
      <c r="S910" s="5">
        <f t="shared" si="72"/>
        <v>41031.208333333336</v>
      </c>
      <c r="T910" s="5">
        <f t="shared" si="73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478.94444444444446</v>
      </c>
      <c r="G911" t="s">
        <v>20</v>
      </c>
      <c r="H911">
        <v>80</v>
      </c>
      <c r="I911">
        <f t="shared" si="74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1"/>
        <v>theater</v>
      </c>
      <c r="R911" t="str">
        <f>RIGHT(P911,LEN(P911)-SEARCH("/",P911))</f>
        <v>plays</v>
      </c>
      <c r="S911" s="5">
        <f t="shared" si="72"/>
        <v>43255.208333333328</v>
      </c>
      <c r="T911" s="5">
        <f t="shared" si="73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19.556634304207122</v>
      </c>
      <c r="G912" t="s">
        <v>74</v>
      </c>
      <c r="H912">
        <v>296</v>
      </c>
      <c r="I912">
        <f t="shared" si="74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1"/>
        <v>theater</v>
      </c>
      <c r="R912" t="str">
        <f>RIGHT(P912,LEN(P912)-SEARCH("/",P912))</f>
        <v>plays</v>
      </c>
      <c r="S912" s="5">
        <f t="shared" si="72"/>
        <v>42026.25</v>
      </c>
      <c r="T912" s="5">
        <f t="shared" si="73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198.94827586206895</v>
      </c>
      <c r="G913" t="s">
        <v>20</v>
      </c>
      <c r="H913">
        <v>462</v>
      </c>
      <c r="I913">
        <f t="shared" si="74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1"/>
        <v>technology</v>
      </c>
      <c r="R913" t="str">
        <f>RIGHT(P913,LEN(P913)-SEARCH("/",P913))</f>
        <v>web</v>
      </c>
      <c r="S913" s="5">
        <f t="shared" si="72"/>
        <v>43717.208333333328</v>
      </c>
      <c r="T913" s="5">
        <f t="shared" si="73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795</v>
      </c>
      <c r="G914" t="s">
        <v>20</v>
      </c>
      <c r="H914">
        <v>179</v>
      </c>
      <c r="I914">
        <f t="shared" si="74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1"/>
        <v>film &amp; video</v>
      </c>
      <c r="R914" t="str">
        <f>RIGHT(P914,LEN(P914)-SEARCH("/",P914))</f>
        <v>drama</v>
      </c>
      <c r="S914" s="5">
        <f t="shared" si="72"/>
        <v>41157.208333333336</v>
      </c>
      <c r="T914" s="5">
        <f t="shared" si="73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50.621082621082621</v>
      </c>
      <c r="G915" t="s">
        <v>14</v>
      </c>
      <c r="H915">
        <v>523</v>
      </c>
      <c r="I915">
        <f t="shared" si="74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1"/>
        <v>film &amp; video</v>
      </c>
      <c r="R915" t="str">
        <f>RIGHT(P915,LEN(P915)-SEARCH("/",P915))</f>
        <v>drama</v>
      </c>
      <c r="S915" s="5">
        <f t="shared" si="72"/>
        <v>43597.208333333328</v>
      </c>
      <c r="T915" s="5">
        <f t="shared" si="73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57.4375</v>
      </c>
      <c r="G916" t="s">
        <v>14</v>
      </c>
      <c r="H916">
        <v>141</v>
      </c>
      <c r="I916">
        <f t="shared" si="74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1"/>
        <v>theater</v>
      </c>
      <c r="R916" t="str">
        <f>RIGHT(P916,LEN(P916)-SEARCH("/",P916))</f>
        <v>plays</v>
      </c>
      <c r="S916" s="5">
        <f t="shared" si="72"/>
        <v>41490.208333333336</v>
      </c>
      <c r="T916" s="5">
        <f t="shared" si="73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155.62827640984909</v>
      </c>
      <c r="G917" t="s">
        <v>20</v>
      </c>
      <c r="H917">
        <v>1866</v>
      </c>
      <c r="I917">
        <f t="shared" si="74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1"/>
        <v>film &amp; video</v>
      </c>
      <c r="R917" t="str">
        <f>RIGHT(P917,LEN(P917)-SEARCH("/",P917))</f>
        <v>television</v>
      </c>
      <c r="S917" s="5">
        <f t="shared" si="72"/>
        <v>42976.208333333328</v>
      </c>
      <c r="T917" s="5">
        <f t="shared" si="73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36.297297297297298</v>
      </c>
      <c r="G918" t="s">
        <v>14</v>
      </c>
      <c r="H918">
        <v>52</v>
      </c>
      <c r="I918">
        <f t="shared" si="74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1"/>
        <v>photography</v>
      </c>
      <c r="R918" t="str">
        <f>RIGHT(P918,LEN(P918)-SEARCH("/",P918))</f>
        <v>photography books</v>
      </c>
      <c r="S918" s="5">
        <f t="shared" si="72"/>
        <v>41991.25</v>
      </c>
      <c r="T918" s="5">
        <f t="shared" si="73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58.25</v>
      </c>
      <c r="G919" t="s">
        <v>47</v>
      </c>
      <c r="H919">
        <v>27</v>
      </c>
      <c r="I919">
        <f t="shared" si="74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1"/>
        <v>film &amp; video</v>
      </c>
      <c r="R919" t="str">
        <f>RIGHT(P919,LEN(P919)-SEARCH("/",P919))</f>
        <v>shorts</v>
      </c>
      <c r="S919" s="5">
        <f t="shared" si="72"/>
        <v>40722.208333333336</v>
      </c>
      <c r="T919" s="5">
        <f t="shared" si="73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237.39473684210526</v>
      </c>
      <c r="G920" t="s">
        <v>20</v>
      </c>
      <c r="H920">
        <v>156</v>
      </c>
      <c r="I920">
        <f t="shared" si="74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1"/>
        <v>publishing</v>
      </c>
      <c r="R920" t="str">
        <f>RIGHT(P920,LEN(P920)-SEARCH("/",P920))</f>
        <v>radio &amp; podcasts</v>
      </c>
      <c r="S920" s="5">
        <f t="shared" si="72"/>
        <v>41117.208333333336</v>
      </c>
      <c r="T920" s="5">
        <f t="shared" si="73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58.75</v>
      </c>
      <c r="G921" t="s">
        <v>14</v>
      </c>
      <c r="H921">
        <v>225</v>
      </c>
      <c r="I921">
        <f t="shared" si="74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1"/>
        <v>theater</v>
      </c>
      <c r="R921" t="str">
        <f>RIGHT(P921,LEN(P921)-SEARCH("/",P921))</f>
        <v>plays</v>
      </c>
      <c r="S921" s="5">
        <f t="shared" si="72"/>
        <v>43022.208333333328</v>
      </c>
      <c r="T921" s="5">
        <f t="shared" si="73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182.56603773584905</v>
      </c>
      <c r="G922" t="s">
        <v>20</v>
      </c>
      <c r="H922">
        <v>255</v>
      </c>
      <c r="I922">
        <f t="shared" si="7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1"/>
        <v>film &amp; video</v>
      </c>
      <c r="R922" t="str">
        <f>RIGHT(P922,LEN(P922)-SEARCH("/",P922))</f>
        <v>animation</v>
      </c>
      <c r="S922" s="5">
        <f t="shared" si="72"/>
        <v>43503.25</v>
      </c>
      <c r="T922" s="5">
        <f t="shared" si="73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0.75436408977556113</v>
      </c>
      <c r="G923" t="s">
        <v>14</v>
      </c>
      <c r="H923">
        <v>38</v>
      </c>
      <c r="I923">
        <f t="shared" si="74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1"/>
        <v>technology</v>
      </c>
      <c r="R923" t="str">
        <f>RIGHT(P923,LEN(P923)-SEARCH("/",P923))</f>
        <v>web</v>
      </c>
      <c r="S923" s="5">
        <f t="shared" si="72"/>
        <v>40951.25</v>
      </c>
      <c r="T923" s="5">
        <f t="shared" si="73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175.95330739299609</v>
      </c>
      <c r="G924" t="s">
        <v>20</v>
      </c>
      <c r="H924">
        <v>2261</v>
      </c>
      <c r="I924">
        <f t="shared" si="7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1"/>
        <v>music</v>
      </c>
      <c r="R924" t="str">
        <f>RIGHT(P924,LEN(P924)-SEARCH("/",P924))</f>
        <v>world music</v>
      </c>
      <c r="S924" s="5">
        <f t="shared" si="72"/>
        <v>43443.25</v>
      </c>
      <c r="T924" s="5">
        <f t="shared" si="73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237.88235294117646</v>
      </c>
      <c r="G925" t="s">
        <v>20</v>
      </c>
      <c r="H925">
        <v>40</v>
      </c>
      <c r="I925">
        <f t="shared" si="7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1"/>
        <v>theater</v>
      </c>
      <c r="R925" t="str">
        <f>RIGHT(P925,LEN(P925)-SEARCH("/",P925))</f>
        <v>plays</v>
      </c>
      <c r="S925" s="5">
        <f t="shared" si="72"/>
        <v>40373.208333333336</v>
      </c>
      <c r="T925" s="5">
        <f t="shared" si="73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488.05076142131981</v>
      </c>
      <c r="G926" t="s">
        <v>20</v>
      </c>
      <c r="H926">
        <v>2289</v>
      </c>
      <c r="I926">
        <f t="shared" si="74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1"/>
        <v>theater</v>
      </c>
      <c r="R926" t="str">
        <f>RIGHT(P926,LEN(P926)-SEARCH("/",P926))</f>
        <v>plays</v>
      </c>
      <c r="S926" s="5">
        <f t="shared" si="72"/>
        <v>43769.208333333328</v>
      </c>
      <c r="T926" s="5">
        <f t="shared" si="73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224.06666666666669</v>
      </c>
      <c r="G927" t="s">
        <v>20</v>
      </c>
      <c r="H927">
        <v>65</v>
      </c>
      <c r="I927">
        <f t="shared" si="74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1"/>
        <v>theater</v>
      </c>
      <c r="R927" t="str">
        <f>RIGHT(P927,LEN(P927)-SEARCH("/",P927))</f>
        <v>plays</v>
      </c>
      <c r="S927" s="5">
        <f t="shared" si="72"/>
        <v>43000.208333333328</v>
      </c>
      <c r="T927" s="5">
        <f t="shared" si="73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18.126436781609197</v>
      </c>
      <c r="G928" t="s">
        <v>14</v>
      </c>
      <c r="H928">
        <v>15</v>
      </c>
      <c r="I928">
        <f t="shared" si="74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1"/>
        <v>food</v>
      </c>
      <c r="R928" t="str">
        <f>RIGHT(P928,LEN(P928)-SEARCH("/",P928))</f>
        <v>food trucks</v>
      </c>
      <c r="S928" s="5">
        <f t="shared" si="72"/>
        <v>42502.208333333328</v>
      </c>
      <c r="T928" s="5">
        <f t="shared" si="73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45.847222222222221</v>
      </c>
      <c r="G929" t="s">
        <v>14</v>
      </c>
      <c r="H929">
        <v>37</v>
      </c>
      <c r="I929">
        <f t="shared" si="74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1"/>
        <v>theater</v>
      </c>
      <c r="R929" t="str">
        <f>RIGHT(P929,LEN(P929)-SEARCH("/",P929))</f>
        <v>plays</v>
      </c>
      <c r="S929" s="5">
        <f t="shared" si="72"/>
        <v>41102.208333333336</v>
      </c>
      <c r="T929" s="5">
        <f t="shared" si="73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117.31541218637993</v>
      </c>
      <c r="G930" t="s">
        <v>20</v>
      </c>
      <c r="H930">
        <v>3777</v>
      </c>
      <c r="I930">
        <f t="shared" si="74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1"/>
        <v>technology</v>
      </c>
      <c r="R930" t="str">
        <f>RIGHT(P930,LEN(P930)-SEARCH("/",P930))</f>
        <v>web</v>
      </c>
      <c r="S930" s="5">
        <f t="shared" si="72"/>
        <v>41637.25</v>
      </c>
      <c r="T930" s="5">
        <f t="shared" si="73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217.30909090909088</v>
      </c>
      <c r="G931" t="s">
        <v>20</v>
      </c>
      <c r="H931">
        <v>184</v>
      </c>
      <c r="I931">
        <f t="shared" si="7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1"/>
        <v>theater</v>
      </c>
      <c r="R931" t="str">
        <f>RIGHT(P931,LEN(P931)-SEARCH("/",P931))</f>
        <v>plays</v>
      </c>
      <c r="S931" s="5">
        <f t="shared" si="72"/>
        <v>42858.208333333328</v>
      </c>
      <c r="T931" s="5">
        <f t="shared" si="73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112.28571428571428</v>
      </c>
      <c r="G932" t="s">
        <v>20</v>
      </c>
      <c r="H932">
        <v>85</v>
      </c>
      <c r="I932">
        <f t="shared" si="74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1"/>
        <v>theater</v>
      </c>
      <c r="R932" t="str">
        <f>RIGHT(P932,LEN(P932)-SEARCH("/",P932))</f>
        <v>plays</v>
      </c>
      <c r="S932" s="5">
        <f t="shared" si="72"/>
        <v>42060.25</v>
      </c>
      <c r="T932" s="5">
        <f t="shared" si="73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72.51898734177216</v>
      </c>
      <c r="G933" t="s">
        <v>14</v>
      </c>
      <c r="H933">
        <v>112</v>
      </c>
      <c r="I933">
        <f t="shared" si="74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1"/>
        <v>theater</v>
      </c>
      <c r="R933" t="str">
        <f>RIGHT(P933,LEN(P933)-SEARCH("/",P933))</f>
        <v>plays</v>
      </c>
      <c r="S933" s="5">
        <f t="shared" si="72"/>
        <v>41818.208333333336</v>
      </c>
      <c r="T933" s="5">
        <f t="shared" si="73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212.30434782608697</v>
      </c>
      <c r="G934" t="s">
        <v>20</v>
      </c>
      <c r="H934">
        <v>144</v>
      </c>
      <c r="I934">
        <f t="shared" si="7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1"/>
        <v>music</v>
      </c>
      <c r="R934" t="str">
        <f>RIGHT(P934,LEN(P934)-SEARCH("/",P934))</f>
        <v>rock</v>
      </c>
      <c r="S934" s="5">
        <f t="shared" si="72"/>
        <v>41709.208333333336</v>
      </c>
      <c r="T934" s="5">
        <f t="shared" si="73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239.74657534246577</v>
      </c>
      <c r="G935" t="s">
        <v>20</v>
      </c>
      <c r="H935">
        <v>1902</v>
      </c>
      <c r="I935">
        <f t="shared" si="74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1"/>
        <v>theater</v>
      </c>
      <c r="R935" t="str">
        <f>RIGHT(P935,LEN(P935)-SEARCH("/",P935))</f>
        <v>plays</v>
      </c>
      <c r="S935" s="5">
        <f t="shared" si="72"/>
        <v>41372.208333333336</v>
      </c>
      <c r="T935" s="5">
        <f t="shared" si="73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181.93548387096774</v>
      </c>
      <c r="G936" t="s">
        <v>20</v>
      </c>
      <c r="H936">
        <v>105</v>
      </c>
      <c r="I936">
        <f t="shared" si="74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1"/>
        <v>theater</v>
      </c>
      <c r="R936" t="str">
        <f>RIGHT(P936,LEN(P936)-SEARCH("/",P936))</f>
        <v>plays</v>
      </c>
      <c r="S936" s="5">
        <f t="shared" si="72"/>
        <v>42422.25</v>
      </c>
      <c r="T936" s="5">
        <f t="shared" si="73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164.13114754098362</v>
      </c>
      <c r="G937" t="s">
        <v>20</v>
      </c>
      <c r="H937">
        <v>132</v>
      </c>
      <c r="I937">
        <f t="shared" si="7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1"/>
        <v>theater</v>
      </c>
      <c r="R937" t="str">
        <f>RIGHT(P937,LEN(P937)-SEARCH("/",P937))</f>
        <v>plays</v>
      </c>
      <c r="S937" s="5">
        <f t="shared" si="72"/>
        <v>42209.208333333328</v>
      </c>
      <c r="T937" s="5">
        <f t="shared" si="73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1.6375968992248062</v>
      </c>
      <c r="G938" t="s">
        <v>14</v>
      </c>
      <c r="H938">
        <v>21</v>
      </c>
      <c r="I938">
        <f t="shared" si="74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1"/>
        <v>theater</v>
      </c>
      <c r="R938" t="str">
        <f>RIGHT(P938,LEN(P938)-SEARCH("/",P938))</f>
        <v>plays</v>
      </c>
      <c r="S938" s="5">
        <f t="shared" si="72"/>
        <v>43668.208333333328</v>
      </c>
      <c r="T938" s="5">
        <f t="shared" si="73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49.64385964912281</v>
      </c>
      <c r="G939" t="s">
        <v>74</v>
      </c>
      <c r="H939">
        <v>976</v>
      </c>
      <c r="I939">
        <f t="shared" si="74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1"/>
        <v>film &amp; video</v>
      </c>
      <c r="R939" t="str">
        <f>RIGHT(P939,LEN(P939)-SEARCH("/",P939))</f>
        <v>documentary</v>
      </c>
      <c r="S939" s="5">
        <f t="shared" si="72"/>
        <v>42334.25</v>
      </c>
      <c r="T939" s="5">
        <f t="shared" si="73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109.70652173913042</v>
      </c>
      <c r="G940" t="s">
        <v>20</v>
      </c>
      <c r="H940">
        <v>96</v>
      </c>
      <c r="I940">
        <f t="shared" si="74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1"/>
        <v>publishing</v>
      </c>
      <c r="R940" t="str">
        <f>RIGHT(P940,LEN(P940)-SEARCH("/",P940))</f>
        <v>fiction</v>
      </c>
      <c r="S940" s="5">
        <f t="shared" si="72"/>
        <v>43263.208333333328</v>
      </c>
      <c r="T940" s="5">
        <f t="shared" si="73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49.217948717948715</v>
      </c>
      <c r="G941" t="s">
        <v>14</v>
      </c>
      <c r="H941">
        <v>67</v>
      </c>
      <c r="I941">
        <f t="shared" si="74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1"/>
        <v>games</v>
      </c>
      <c r="R941" t="str">
        <f>RIGHT(P941,LEN(P941)-SEARCH("/",P941))</f>
        <v>video games</v>
      </c>
      <c r="S941" s="5">
        <f t="shared" si="72"/>
        <v>40670.208333333336</v>
      </c>
      <c r="T941" s="5">
        <f t="shared" si="73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62.232323232323225</v>
      </c>
      <c r="G942" t="s">
        <v>47</v>
      </c>
      <c r="H942">
        <v>66</v>
      </c>
      <c r="I942">
        <f t="shared" si="74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1"/>
        <v>technology</v>
      </c>
      <c r="R942" t="str">
        <f>RIGHT(P942,LEN(P942)-SEARCH("/",P942))</f>
        <v>web</v>
      </c>
      <c r="S942" s="5">
        <f t="shared" si="72"/>
        <v>41244.25</v>
      </c>
      <c r="T942" s="5">
        <f t="shared" si="73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13.05813953488372</v>
      </c>
      <c r="G943" t="s">
        <v>14</v>
      </c>
      <c r="H943">
        <v>78</v>
      </c>
      <c r="I943">
        <f t="shared" si="7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1"/>
        <v>theater</v>
      </c>
      <c r="R943" t="str">
        <f>RIGHT(P943,LEN(P943)-SEARCH("/",P943))</f>
        <v>plays</v>
      </c>
      <c r="S943" s="5">
        <f t="shared" si="72"/>
        <v>40552.25</v>
      </c>
      <c r="T943" s="5">
        <f t="shared" si="73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64.635416666666671</v>
      </c>
      <c r="G944" t="s">
        <v>14</v>
      </c>
      <c r="H944">
        <v>67</v>
      </c>
      <c r="I944">
        <f t="shared" si="74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1"/>
        <v>theater</v>
      </c>
      <c r="R944" t="str">
        <f>RIGHT(P944,LEN(P944)-SEARCH("/",P944))</f>
        <v>plays</v>
      </c>
      <c r="S944" s="5">
        <f t="shared" si="72"/>
        <v>40568.25</v>
      </c>
      <c r="T944" s="5">
        <f t="shared" si="73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159.58666666666667</v>
      </c>
      <c r="G945" t="s">
        <v>20</v>
      </c>
      <c r="H945">
        <v>114</v>
      </c>
      <c r="I945">
        <f t="shared" si="74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1"/>
        <v>food</v>
      </c>
      <c r="R945" t="str">
        <f>RIGHT(P945,LEN(P945)-SEARCH("/",P945))</f>
        <v>food trucks</v>
      </c>
      <c r="S945" s="5">
        <f t="shared" si="72"/>
        <v>41906.208333333336</v>
      </c>
      <c r="T945" s="5">
        <f t="shared" si="73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81.42</v>
      </c>
      <c r="G946" t="s">
        <v>14</v>
      </c>
      <c r="H946">
        <v>263</v>
      </c>
      <c r="I946">
        <f t="shared" si="74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1"/>
        <v>photography</v>
      </c>
      <c r="R946" t="str">
        <f>RIGHT(P946,LEN(P946)-SEARCH("/",P946))</f>
        <v>photography books</v>
      </c>
      <c r="S946" s="5">
        <f t="shared" si="72"/>
        <v>42776.25</v>
      </c>
      <c r="T946" s="5">
        <f t="shared" si="73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32.444767441860463</v>
      </c>
      <c r="G947" t="s">
        <v>14</v>
      </c>
      <c r="H947">
        <v>1691</v>
      </c>
      <c r="I947">
        <f t="shared" si="74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1"/>
        <v>photography</v>
      </c>
      <c r="R947" t="str">
        <f>RIGHT(P947,LEN(P947)-SEARCH("/",P947))</f>
        <v>photography books</v>
      </c>
      <c r="S947" s="5">
        <f t="shared" si="72"/>
        <v>41004.208333333336</v>
      </c>
      <c r="T947" s="5">
        <f t="shared" si="73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</v>
      </c>
      <c r="G948" t="s">
        <v>14</v>
      </c>
      <c r="H948">
        <v>181</v>
      </c>
      <c r="I948">
        <f t="shared" si="74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1"/>
        <v>theater</v>
      </c>
      <c r="R948" t="str">
        <f>RIGHT(P948,LEN(P948)-SEARCH("/",P948))</f>
        <v>plays</v>
      </c>
      <c r="S948" s="5">
        <f t="shared" si="72"/>
        <v>40710.208333333336</v>
      </c>
      <c r="T948" s="5">
        <f t="shared" si="73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26.694444444444443</v>
      </c>
      <c r="G949" t="s">
        <v>14</v>
      </c>
      <c r="H949">
        <v>13</v>
      </c>
      <c r="I949">
        <f t="shared" si="74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1"/>
        <v>theater</v>
      </c>
      <c r="R949" t="str">
        <f>RIGHT(P949,LEN(P949)-SEARCH("/",P949))</f>
        <v>plays</v>
      </c>
      <c r="S949" s="5">
        <f t="shared" si="72"/>
        <v>41908.208333333336</v>
      </c>
      <c r="T949" s="5">
        <f t="shared" si="73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62.957446808510639</v>
      </c>
      <c r="G950" t="s">
        <v>74</v>
      </c>
      <c r="H950">
        <v>160</v>
      </c>
      <c r="I950">
        <f t="shared" si="74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1"/>
        <v>film &amp; video</v>
      </c>
      <c r="R950" t="str">
        <f>RIGHT(P950,LEN(P950)-SEARCH("/",P950))</f>
        <v>documentary</v>
      </c>
      <c r="S950" s="5">
        <f t="shared" si="72"/>
        <v>41985.25</v>
      </c>
      <c r="T950" s="5">
        <f t="shared" si="73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161.35593220338984</v>
      </c>
      <c r="G951" t="s">
        <v>20</v>
      </c>
      <c r="H951">
        <v>203</v>
      </c>
      <c r="I951">
        <f t="shared" si="74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1"/>
        <v>technology</v>
      </c>
      <c r="R951" t="str">
        <f>RIGHT(P951,LEN(P951)-SEARCH("/",P951))</f>
        <v>web</v>
      </c>
      <c r="S951" s="5">
        <f t="shared" si="72"/>
        <v>42112.208333333328</v>
      </c>
      <c r="T951" s="5">
        <f t="shared" si="73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5</v>
      </c>
      <c r="G952" t="s">
        <v>14</v>
      </c>
      <c r="H952">
        <v>1</v>
      </c>
      <c r="I952">
        <f t="shared" si="7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1"/>
        <v>theater</v>
      </c>
      <c r="R952" t="str">
        <f>RIGHT(P952,LEN(P952)-SEARCH("/",P952))</f>
        <v>plays</v>
      </c>
      <c r="S952" s="5">
        <f t="shared" si="72"/>
        <v>43571.208333333328</v>
      </c>
      <c r="T952" s="5">
        <f t="shared" si="73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1096.9379310344827</v>
      </c>
      <c r="G953" t="s">
        <v>20</v>
      </c>
      <c r="H953">
        <v>1559</v>
      </c>
      <c r="I953">
        <f t="shared" si="74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1"/>
        <v>music</v>
      </c>
      <c r="R953" t="str">
        <f>RIGHT(P953,LEN(P953)-SEARCH("/",P953))</f>
        <v>rock</v>
      </c>
      <c r="S953" s="5">
        <f t="shared" si="72"/>
        <v>42730.25</v>
      </c>
      <c r="T953" s="5">
        <f t="shared" si="73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70.094158075601371</v>
      </c>
      <c r="G954" t="s">
        <v>74</v>
      </c>
      <c r="H954">
        <v>2266</v>
      </c>
      <c r="I954">
        <f t="shared" si="74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1"/>
        <v>film &amp; video</v>
      </c>
      <c r="R954" t="str">
        <f>RIGHT(P954,LEN(P954)-SEARCH("/",P954))</f>
        <v>documentary</v>
      </c>
      <c r="S954" s="5">
        <f t="shared" si="72"/>
        <v>42591.208333333328</v>
      </c>
      <c r="T954" s="5">
        <f t="shared" si="73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60</v>
      </c>
      <c r="G955" t="s">
        <v>14</v>
      </c>
      <c r="H955">
        <v>21</v>
      </c>
      <c r="I955">
        <f t="shared" si="74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1"/>
        <v>film &amp; video</v>
      </c>
      <c r="R955" t="str">
        <f>RIGHT(P955,LEN(P955)-SEARCH("/",P955))</f>
        <v>science fiction</v>
      </c>
      <c r="S955" s="5">
        <f t="shared" si="72"/>
        <v>42358.25</v>
      </c>
      <c r="T955" s="5">
        <f t="shared" si="73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367.0985915492958</v>
      </c>
      <c r="G956" t="s">
        <v>20</v>
      </c>
      <c r="H956">
        <v>1548</v>
      </c>
      <c r="I956">
        <f t="shared" si="74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1"/>
        <v>technology</v>
      </c>
      <c r="R956" t="str">
        <f>RIGHT(P956,LEN(P956)-SEARCH("/",P956))</f>
        <v>web</v>
      </c>
      <c r="S956" s="5">
        <f t="shared" si="72"/>
        <v>41174.208333333336</v>
      </c>
      <c r="T956" s="5">
        <f t="shared" si="73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1109</v>
      </c>
      <c r="G957" t="s">
        <v>20</v>
      </c>
      <c r="H957">
        <v>80</v>
      </c>
      <c r="I957">
        <f t="shared" si="74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1"/>
        <v>theater</v>
      </c>
      <c r="R957" t="str">
        <f>RIGHT(P957,LEN(P957)-SEARCH("/",P957))</f>
        <v>plays</v>
      </c>
      <c r="S957" s="5">
        <f t="shared" si="72"/>
        <v>41238.25</v>
      </c>
      <c r="T957" s="5">
        <f t="shared" si="73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19.028784648187631</v>
      </c>
      <c r="G958" t="s">
        <v>14</v>
      </c>
      <c r="H958">
        <v>830</v>
      </c>
      <c r="I958">
        <f t="shared" si="74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1"/>
        <v>film &amp; video</v>
      </c>
      <c r="R958" t="str">
        <f>RIGHT(P958,LEN(P958)-SEARCH("/",P958))</f>
        <v>science fiction</v>
      </c>
      <c r="S958" s="5">
        <f t="shared" si="72"/>
        <v>42360.25</v>
      </c>
      <c r="T958" s="5">
        <f t="shared" si="73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126.87755102040816</v>
      </c>
      <c r="G959" t="s">
        <v>20</v>
      </c>
      <c r="H959">
        <v>131</v>
      </c>
      <c r="I959">
        <f t="shared" si="74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1"/>
        <v>theater</v>
      </c>
      <c r="R959" t="str">
        <f>RIGHT(P959,LEN(P959)-SEARCH("/",P959))</f>
        <v>plays</v>
      </c>
      <c r="S959" s="5">
        <f t="shared" si="72"/>
        <v>40955.25</v>
      </c>
      <c r="T959" s="5">
        <f t="shared" si="73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734.63636363636363</v>
      </c>
      <c r="G960" t="s">
        <v>20</v>
      </c>
      <c r="H960">
        <v>112</v>
      </c>
      <c r="I960">
        <f t="shared" si="7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1"/>
        <v>film &amp; video</v>
      </c>
      <c r="R960" t="str">
        <f>RIGHT(P960,LEN(P960)-SEARCH("/",P960))</f>
        <v>animation</v>
      </c>
      <c r="S960" s="5">
        <f t="shared" si="72"/>
        <v>40350.208333333336</v>
      </c>
      <c r="T960" s="5">
        <f t="shared" si="73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4.5731034482758623</v>
      </c>
      <c r="G961" t="s">
        <v>14</v>
      </c>
      <c r="H961">
        <v>130</v>
      </c>
      <c r="I961">
        <f t="shared" si="74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1"/>
        <v>publishing</v>
      </c>
      <c r="R961" t="str">
        <f>RIGHT(P961,LEN(P961)-SEARCH("/",P961))</f>
        <v>translations</v>
      </c>
      <c r="S961" s="5">
        <f t="shared" si="72"/>
        <v>40357.208333333336</v>
      </c>
      <c r="T961" s="5">
        <f t="shared" si="73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85.054545454545448</v>
      </c>
      <c r="G962" t="s">
        <v>14</v>
      </c>
      <c r="H962">
        <v>55</v>
      </c>
      <c r="I962">
        <f t="shared" si="74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1"/>
        <v>technology</v>
      </c>
      <c r="R962" t="str">
        <f>RIGHT(P962,LEN(P962)-SEARCH("/",P962))</f>
        <v>web</v>
      </c>
      <c r="S962" s="5">
        <f t="shared" si="72"/>
        <v>42408.25</v>
      </c>
      <c r="T962" s="5">
        <f t="shared" si="73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E963/D963*100</f>
        <v>119.29824561403508</v>
      </c>
      <c r="G963" t="s">
        <v>20</v>
      </c>
      <c r="H963">
        <v>155</v>
      </c>
      <c r="I963">
        <f t="shared" si="74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6">LEFT(P963, SEARCH("/", P963)-1)</f>
        <v>publishing</v>
      </c>
      <c r="R963" t="str">
        <f>RIGHT(P963,LEN(P963)-SEARCH("/",P963))</f>
        <v>translations</v>
      </c>
      <c r="S963" s="5">
        <f t="shared" ref="S963:S1001" si="77">(((L963/60)/60/24)+DATE(1970,1,1))</f>
        <v>40591.25</v>
      </c>
      <c r="T963" s="5">
        <f t="shared" ref="T963:T1001" si="78">(((M963/60)/60/24)+DATE(1970,1,1))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296.02777777777777</v>
      </c>
      <c r="G964" t="s">
        <v>20</v>
      </c>
      <c r="H964">
        <v>266</v>
      </c>
      <c r="I964">
        <f t="shared" ref="I964:I1001" si="79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6"/>
        <v>food</v>
      </c>
      <c r="R964" t="str">
        <f>RIGHT(P964,LEN(P964)-SEARCH("/",P964))</f>
        <v>food trucks</v>
      </c>
      <c r="S964" s="5">
        <f t="shared" si="77"/>
        <v>41592.25</v>
      </c>
      <c r="T964" s="5">
        <f t="shared" si="78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84.694915254237287</v>
      </c>
      <c r="G965" t="s">
        <v>14</v>
      </c>
      <c r="H965">
        <v>114</v>
      </c>
      <c r="I965">
        <f t="shared" si="79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6"/>
        <v>photography</v>
      </c>
      <c r="R965" t="str">
        <f>RIGHT(P965,LEN(P965)-SEARCH("/",P965))</f>
        <v>photography books</v>
      </c>
      <c r="S965" s="5">
        <f t="shared" si="77"/>
        <v>40607.25</v>
      </c>
      <c r="T965" s="5">
        <f t="shared" si="78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355.7837837837838</v>
      </c>
      <c r="G966" t="s">
        <v>20</v>
      </c>
      <c r="H966">
        <v>155</v>
      </c>
      <c r="I966">
        <f t="shared" si="79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6"/>
        <v>theater</v>
      </c>
      <c r="R966" t="str">
        <f>RIGHT(P966,LEN(P966)-SEARCH("/",P966))</f>
        <v>plays</v>
      </c>
      <c r="S966" s="5">
        <f t="shared" si="77"/>
        <v>42135.208333333328</v>
      </c>
      <c r="T966" s="5">
        <f t="shared" si="78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386.40909090909093</v>
      </c>
      <c r="G967" t="s">
        <v>20</v>
      </c>
      <c r="H967">
        <v>207</v>
      </c>
      <c r="I967">
        <f t="shared" si="79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6"/>
        <v>music</v>
      </c>
      <c r="R967" t="str">
        <f>RIGHT(P967,LEN(P967)-SEARCH("/",P967))</f>
        <v>rock</v>
      </c>
      <c r="S967" s="5">
        <f t="shared" si="77"/>
        <v>40203.25</v>
      </c>
      <c r="T967" s="5">
        <f t="shared" si="78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792.23529411764707</v>
      </c>
      <c r="G968" t="s">
        <v>20</v>
      </c>
      <c r="H968">
        <v>245</v>
      </c>
      <c r="I968">
        <f t="shared" si="79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6"/>
        <v>theater</v>
      </c>
      <c r="R968" t="str">
        <f>RIGHT(P968,LEN(P968)-SEARCH("/",P968))</f>
        <v>plays</v>
      </c>
      <c r="S968" s="5">
        <f t="shared" si="77"/>
        <v>42901.208333333328</v>
      </c>
      <c r="T968" s="5">
        <f t="shared" si="78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137.03393665158373</v>
      </c>
      <c r="G969" t="s">
        <v>20</v>
      </c>
      <c r="H969">
        <v>1573</v>
      </c>
      <c r="I969">
        <f t="shared" si="79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6"/>
        <v>music</v>
      </c>
      <c r="R969" t="str">
        <f>RIGHT(P969,LEN(P969)-SEARCH("/",P969))</f>
        <v>world music</v>
      </c>
      <c r="S969" s="5">
        <f t="shared" si="77"/>
        <v>41005.208333333336</v>
      </c>
      <c r="T969" s="5">
        <f t="shared" si="78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338.20833333333337</v>
      </c>
      <c r="G970" t="s">
        <v>20</v>
      </c>
      <c r="H970">
        <v>114</v>
      </c>
      <c r="I970">
        <f t="shared" si="79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6"/>
        <v>food</v>
      </c>
      <c r="R970" t="str">
        <f>RIGHT(P970,LEN(P970)-SEARCH("/",P970))</f>
        <v>food trucks</v>
      </c>
      <c r="S970" s="5">
        <f t="shared" si="77"/>
        <v>40544.25</v>
      </c>
      <c r="T970" s="5">
        <f t="shared" si="78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108.22784810126582</v>
      </c>
      <c r="G971" t="s">
        <v>20</v>
      </c>
      <c r="H971">
        <v>93</v>
      </c>
      <c r="I971">
        <f t="shared" si="79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6"/>
        <v>theater</v>
      </c>
      <c r="R971" t="str">
        <f>RIGHT(P971,LEN(P971)-SEARCH("/",P971))</f>
        <v>plays</v>
      </c>
      <c r="S971" s="5">
        <f t="shared" si="77"/>
        <v>43821.25</v>
      </c>
      <c r="T971" s="5">
        <f t="shared" si="78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60.757639620653315</v>
      </c>
      <c r="G972" t="s">
        <v>14</v>
      </c>
      <c r="H972">
        <v>594</v>
      </c>
      <c r="I972">
        <f t="shared" si="79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6"/>
        <v>theater</v>
      </c>
      <c r="R972" t="str">
        <f>RIGHT(P972,LEN(P972)-SEARCH("/",P972))</f>
        <v>plays</v>
      </c>
      <c r="S972" s="5">
        <f t="shared" si="77"/>
        <v>40672.208333333336</v>
      </c>
      <c r="T972" s="5">
        <f t="shared" si="78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27.725490196078432</v>
      </c>
      <c r="G973" t="s">
        <v>14</v>
      </c>
      <c r="H973">
        <v>24</v>
      </c>
      <c r="I973">
        <f t="shared" si="79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6"/>
        <v>film &amp; video</v>
      </c>
      <c r="R973" t="str">
        <f>RIGHT(P973,LEN(P973)-SEARCH("/",P973))</f>
        <v>television</v>
      </c>
      <c r="S973" s="5">
        <f t="shared" si="77"/>
        <v>41555.208333333336</v>
      </c>
      <c r="T973" s="5">
        <f t="shared" si="78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228.3934426229508</v>
      </c>
      <c r="G974" t="s">
        <v>20</v>
      </c>
      <c r="H974">
        <v>1681</v>
      </c>
      <c r="I974">
        <f t="shared" si="79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6"/>
        <v>technology</v>
      </c>
      <c r="R974" t="str">
        <f>RIGHT(P974,LEN(P974)-SEARCH("/",P974))</f>
        <v>web</v>
      </c>
      <c r="S974" s="5">
        <f t="shared" si="77"/>
        <v>41792.208333333336</v>
      </c>
      <c r="T974" s="5">
        <f t="shared" si="78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21.615194054500414</v>
      </c>
      <c r="G975" t="s">
        <v>14</v>
      </c>
      <c r="H975">
        <v>252</v>
      </c>
      <c r="I975">
        <f t="shared" si="79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6"/>
        <v>theater</v>
      </c>
      <c r="R975" t="str">
        <f>RIGHT(P975,LEN(P975)-SEARCH("/",P975))</f>
        <v>plays</v>
      </c>
      <c r="S975" s="5">
        <f t="shared" si="77"/>
        <v>40522.25</v>
      </c>
      <c r="T975" s="5">
        <f t="shared" si="78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373.875</v>
      </c>
      <c r="G976" t="s">
        <v>20</v>
      </c>
      <c r="H976">
        <v>32</v>
      </c>
      <c r="I976">
        <f t="shared" si="79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6"/>
        <v>music</v>
      </c>
      <c r="R976" t="str">
        <f>RIGHT(P976,LEN(P976)-SEARCH("/",P976))</f>
        <v>indie rock</v>
      </c>
      <c r="S976" s="5">
        <f t="shared" si="77"/>
        <v>41412.208333333336</v>
      </c>
      <c r="T976" s="5">
        <f t="shared" si="78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154.92592592592592</v>
      </c>
      <c r="G977" t="s">
        <v>20</v>
      </c>
      <c r="H977">
        <v>135</v>
      </c>
      <c r="I977">
        <f t="shared" si="79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6"/>
        <v>theater</v>
      </c>
      <c r="R977" t="str">
        <f>RIGHT(P977,LEN(P977)-SEARCH("/",P977))</f>
        <v>plays</v>
      </c>
      <c r="S977" s="5">
        <f t="shared" si="77"/>
        <v>42337.25</v>
      </c>
      <c r="T977" s="5">
        <f t="shared" si="78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322.14999999999998</v>
      </c>
      <c r="G978" t="s">
        <v>20</v>
      </c>
      <c r="H978">
        <v>140</v>
      </c>
      <c r="I978">
        <f t="shared" si="79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6"/>
        <v>theater</v>
      </c>
      <c r="R978" t="str">
        <f>RIGHT(P978,LEN(P978)-SEARCH("/",P978))</f>
        <v>plays</v>
      </c>
      <c r="S978" s="5">
        <f t="shared" si="77"/>
        <v>40571.25</v>
      </c>
      <c r="T978" s="5">
        <f t="shared" si="78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73.957142857142856</v>
      </c>
      <c r="G979" t="s">
        <v>14</v>
      </c>
      <c r="H979">
        <v>67</v>
      </c>
      <c r="I979">
        <f t="shared" si="79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6"/>
        <v>food</v>
      </c>
      <c r="R979" t="str">
        <f>RIGHT(P979,LEN(P979)-SEARCH("/",P979))</f>
        <v>food trucks</v>
      </c>
      <c r="S979" s="5">
        <f t="shared" si="77"/>
        <v>43138.25</v>
      </c>
      <c r="T979" s="5">
        <f t="shared" si="78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864.1</v>
      </c>
      <c r="G980" t="s">
        <v>20</v>
      </c>
      <c r="H980">
        <v>92</v>
      </c>
      <c r="I980">
        <f t="shared" si="79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6"/>
        <v>games</v>
      </c>
      <c r="R980" t="str">
        <f>RIGHT(P980,LEN(P980)-SEARCH("/",P980))</f>
        <v>video games</v>
      </c>
      <c r="S980" s="5">
        <f t="shared" si="77"/>
        <v>42686.25</v>
      </c>
      <c r="T980" s="5">
        <f t="shared" si="78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143.26245847176079</v>
      </c>
      <c r="G981" t="s">
        <v>20</v>
      </c>
      <c r="H981">
        <v>1015</v>
      </c>
      <c r="I981">
        <f t="shared" si="79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6"/>
        <v>theater</v>
      </c>
      <c r="R981" t="str">
        <f>RIGHT(P981,LEN(P981)-SEARCH("/",P981))</f>
        <v>plays</v>
      </c>
      <c r="S981" s="5">
        <f t="shared" si="77"/>
        <v>42078.208333333328</v>
      </c>
      <c r="T981" s="5">
        <f t="shared" si="78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40.281762295081968</v>
      </c>
      <c r="G982" t="s">
        <v>14</v>
      </c>
      <c r="H982">
        <v>742</v>
      </c>
      <c r="I982">
        <f t="shared" si="79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6"/>
        <v>publishing</v>
      </c>
      <c r="R982" t="str">
        <f>RIGHT(P982,LEN(P982)-SEARCH("/",P982))</f>
        <v>nonfiction</v>
      </c>
      <c r="S982" s="5">
        <f t="shared" si="77"/>
        <v>42307.208333333328</v>
      </c>
      <c r="T982" s="5">
        <f t="shared" si="78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178.22388059701493</v>
      </c>
      <c r="G983" t="s">
        <v>20</v>
      </c>
      <c r="H983">
        <v>323</v>
      </c>
      <c r="I983">
        <f t="shared" si="79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6"/>
        <v>technology</v>
      </c>
      <c r="R983" t="str">
        <f>RIGHT(P983,LEN(P983)-SEARCH("/",P983))</f>
        <v>web</v>
      </c>
      <c r="S983" s="5">
        <f t="shared" si="77"/>
        <v>43094.25</v>
      </c>
      <c r="T983" s="5">
        <f t="shared" si="78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84.930555555555557</v>
      </c>
      <c r="G984" t="s">
        <v>14</v>
      </c>
      <c r="H984">
        <v>75</v>
      </c>
      <c r="I984">
        <f t="shared" si="79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6"/>
        <v>film &amp; video</v>
      </c>
      <c r="R984" t="str">
        <f>RIGHT(P984,LEN(P984)-SEARCH("/",P984))</f>
        <v>documentary</v>
      </c>
      <c r="S984" s="5">
        <f t="shared" si="77"/>
        <v>40743.208333333336</v>
      </c>
      <c r="T984" s="5">
        <f t="shared" si="78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145.93648334624322</v>
      </c>
      <c r="G985" t="s">
        <v>20</v>
      </c>
      <c r="H985">
        <v>2326</v>
      </c>
      <c r="I985">
        <f t="shared" si="79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6"/>
        <v>film &amp; video</v>
      </c>
      <c r="R985" t="str">
        <f>RIGHT(P985,LEN(P985)-SEARCH("/",P985))</f>
        <v>documentary</v>
      </c>
      <c r="S985" s="5">
        <f t="shared" si="77"/>
        <v>43681.208333333328</v>
      </c>
      <c r="T985" s="5">
        <f t="shared" si="78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152.46153846153848</v>
      </c>
      <c r="G986" t="s">
        <v>20</v>
      </c>
      <c r="H986">
        <v>381</v>
      </c>
      <c r="I986">
        <f t="shared" si="79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6"/>
        <v>theater</v>
      </c>
      <c r="R986" t="str">
        <f>RIGHT(P986,LEN(P986)-SEARCH("/",P986))</f>
        <v>plays</v>
      </c>
      <c r="S986" s="5">
        <f t="shared" si="77"/>
        <v>43716.208333333328</v>
      </c>
      <c r="T986" s="5">
        <f t="shared" si="78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67.129542790152414</v>
      </c>
      <c r="G987" t="s">
        <v>14</v>
      </c>
      <c r="H987">
        <v>4405</v>
      </c>
      <c r="I987">
        <f t="shared" si="79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6"/>
        <v>music</v>
      </c>
      <c r="R987" t="str">
        <f>RIGHT(P987,LEN(P987)-SEARCH("/",P987))</f>
        <v>rock</v>
      </c>
      <c r="S987" s="5">
        <f t="shared" si="77"/>
        <v>41614.25</v>
      </c>
      <c r="T987" s="5">
        <f t="shared" si="78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40.307692307692307</v>
      </c>
      <c r="G988" t="s">
        <v>14</v>
      </c>
      <c r="H988">
        <v>92</v>
      </c>
      <c r="I988">
        <f t="shared" si="79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6"/>
        <v>music</v>
      </c>
      <c r="R988" t="str">
        <f>RIGHT(P988,LEN(P988)-SEARCH("/",P988))</f>
        <v>rock</v>
      </c>
      <c r="S988" s="5">
        <f t="shared" si="77"/>
        <v>40638.208333333336</v>
      </c>
      <c r="T988" s="5">
        <f t="shared" si="78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216.79032258064518</v>
      </c>
      <c r="G989" t="s">
        <v>20</v>
      </c>
      <c r="H989">
        <v>480</v>
      </c>
      <c r="I989">
        <f t="shared" si="79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6"/>
        <v>film &amp; video</v>
      </c>
      <c r="R989" t="str">
        <f>RIGHT(P989,LEN(P989)-SEARCH("/",P989))</f>
        <v>documentary</v>
      </c>
      <c r="S989" s="5">
        <f t="shared" si="77"/>
        <v>42852.208333333328</v>
      </c>
      <c r="T989" s="5">
        <f t="shared" si="78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52.117021276595743</v>
      </c>
      <c r="G990" t="s">
        <v>14</v>
      </c>
      <c r="H990">
        <v>64</v>
      </c>
      <c r="I990">
        <f t="shared" si="79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6"/>
        <v>publishing</v>
      </c>
      <c r="R990" t="str">
        <f>RIGHT(P990,LEN(P990)-SEARCH("/",P990))</f>
        <v>radio &amp; podcasts</v>
      </c>
      <c r="S990" s="5">
        <f t="shared" si="77"/>
        <v>42686.25</v>
      </c>
      <c r="T990" s="5">
        <f t="shared" si="78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499.58333333333337</v>
      </c>
      <c r="G991" t="s">
        <v>20</v>
      </c>
      <c r="H991">
        <v>226</v>
      </c>
      <c r="I991">
        <f t="shared" si="79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6"/>
        <v>publishing</v>
      </c>
      <c r="R991" t="str">
        <f>RIGHT(P991,LEN(P991)-SEARCH("/",P991))</f>
        <v>translations</v>
      </c>
      <c r="S991" s="5">
        <f t="shared" si="77"/>
        <v>43571.208333333328</v>
      </c>
      <c r="T991" s="5">
        <f t="shared" si="78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87.679487179487182</v>
      </c>
      <c r="G992" t="s">
        <v>14</v>
      </c>
      <c r="H992">
        <v>64</v>
      </c>
      <c r="I992">
        <f t="shared" si="79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6"/>
        <v>film &amp; video</v>
      </c>
      <c r="R992" t="str">
        <f>RIGHT(P992,LEN(P992)-SEARCH("/",P992))</f>
        <v>drama</v>
      </c>
      <c r="S992" s="5">
        <f t="shared" si="77"/>
        <v>42432.25</v>
      </c>
      <c r="T992" s="5">
        <f t="shared" si="78"/>
        <v>42454.208333333328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113.17346938775511</v>
      </c>
      <c r="G993" t="s">
        <v>20</v>
      </c>
      <c r="H993">
        <v>241</v>
      </c>
      <c r="I993">
        <f t="shared" si="79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6"/>
        <v>music</v>
      </c>
      <c r="R993" t="str">
        <f>RIGHT(P993,LEN(P993)-SEARCH("/",P993))</f>
        <v>rock</v>
      </c>
      <c r="S993" s="5">
        <f t="shared" si="77"/>
        <v>41907.208333333336</v>
      </c>
      <c r="T993" s="5">
        <f t="shared" si="78"/>
        <v>41911.208333333336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426.54838709677421</v>
      </c>
      <c r="G994" t="s">
        <v>20</v>
      </c>
      <c r="H994">
        <v>132</v>
      </c>
      <c r="I994">
        <f t="shared" si="79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6"/>
        <v>film &amp; video</v>
      </c>
      <c r="R994" t="str">
        <f>RIGHT(P994,LEN(P994)-SEARCH("/",P994))</f>
        <v>drama</v>
      </c>
      <c r="S994" s="5">
        <f t="shared" si="77"/>
        <v>43227.208333333328</v>
      </c>
      <c r="T994" s="5">
        <f t="shared" si="78"/>
        <v>43241.208333333328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77.632653061224488</v>
      </c>
      <c r="G995" t="s">
        <v>74</v>
      </c>
      <c r="H995">
        <v>75</v>
      </c>
      <c r="I995">
        <f t="shared" si="79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6"/>
        <v>photography</v>
      </c>
      <c r="R995" t="str">
        <f>RIGHT(P995,LEN(P995)-SEARCH("/",P995))</f>
        <v>photography books</v>
      </c>
      <c r="S995" s="5">
        <f t="shared" si="77"/>
        <v>42362.25</v>
      </c>
      <c r="T995" s="5">
        <f t="shared" si="78"/>
        <v>42379.25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52.496810772501767</v>
      </c>
      <c r="G996" t="s">
        <v>14</v>
      </c>
      <c r="H996">
        <v>842</v>
      </c>
      <c r="I996">
        <f t="shared" si="79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6"/>
        <v>publishing</v>
      </c>
      <c r="R996" t="str">
        <f>RIGHT(P996,LEN(P996)-SEARCH("/",P996))</f>
        <v>translations</v>
      </c>
      <c r="S996" s="5">
        <f t="shared" si="77"/>
        <v>41929.208333333336</v>
      </c>
      <c r="T996" s="5">
        <f t="shared" si="78"/>
        <v>41935.208333333336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157.46762589928059</v>
      </c>
      <c r="G997" t="s">
        <v>20</v>
      </c>
      <c r="H997">
        <v>2043</v>
      </c>
      <c r="I997">
        <f t="shared" si="79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6"/>
        <v>food</v>
      </c>
      <c r="R997" t="str">
        <f>RIGHT(P997,LEN(P997)-SEARCH("/",P997))</f>
        <v>food trucks</v>
      </c>
      <c r="S997" s="5">
        <f t="shared" si="77"/>
        <v>43408.208333333328</v>
      </c>
      <c r="T997" s="5">
        <f t="shared" si="78"/>
        <v>43437.25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72.939393939393938</v>
      </c>
      <c r="G998" t="s">
        <v>14</v>
      </c>
      <c r="H998">
        <v>112</v>
      </c>
      <c r="I998">
        <f t="shared" si="79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6"/>
        <v>theater</v>
      </c>
      <c r="R998" t="str">
        <f>RIGHT(P998,LEN(P998)-SEARCH("/",P998))</f>
        <v>plays</v>
      </c>
      <c r="S998" s="5">
        <f t="shared" si="77"/>
        <v>41276.25</v>
      </c>
      <c r="T998" s="5">
        <f t="shared" si="78"/>
        <v>41306.25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60.565789473684205</v>
      </c>
      <c r="G999" t="s">
        <v>74</v>
      </c>
      <c r="H999">
        <v>139</v>
      </c>
      <c r="I999">
        <f t="shared" si="79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6"/>
        <v>theater</v>
      </c>
      <c r="R999" t="str">
        <f>RIGHT(P999,LEN(P999)-SEARCH("/",P999))</f>
        <v>plays</v>
      </c>
      <c r="S999" s="5">
        <f t="shared" si="77"/>
        <v>41659.25</v>
      </c>
      <c r="T999" s="5">
        <f t="shared" si="78"/>
        <v>41664.25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56.791291291291287</v>
      </c>
      <c r="G1000" t="s">
        <v>14</v>
      </c>
      <c r="H1000">
        <v>374</v>
      </c>
      <c r="I1000">
        <f t="shared" si="79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6"/>
        <v>music</v>
      </c>
      <c r="R1000" t="str">
        <f>RIGHT(P1000,LEN(P1000)-SEARCH("/",P1000))</f>
        <v>indie rock</v>
      </c>
      <c r="S1000" s="5">
        <f t="shared" si="77"/>
        <v>40220.25</v>
      </c>
      <c r="T1000" s="5">
        <f t="shared" si="78"/>
        <v>40234.25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56.542754275427541</v>
      </c>
      <c r="G1001" t="s">
        <v>74</v>
      </c>
      <c r="H1001">
        <v>1122</v>
      </c>
      <c r="I1001">
        <f t="shared" si="79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6"/>
        <v>food</v>
      </c>
      <c r="R1001" t="str">
        <f>RIGHT(P1001,LEN(P1001)-SEARCH("/",P1001))</f>
        <v>food trucks</v>
      </c>
      <c r="S1001" s="5">
        <f t="shared" si="77"/>
        <v>42550.208333333328</v>
      </c>
      <c r="T1001" s="5">
        <f t="shared" si="78"/>
        <v>42557.208333333328</v>
      </c>
    </row>
    <row r="1002" spans="1:21" x14ac:dyDescent="0.3">
      <c r="S1002" s="6"/>
      <c r="T1002" s="7"/>
      <c r="U1002" s="8"/>
    </row>
    <row r="1003" spans="1:21" x14ac:dyDescent="0.3">
      <c r="S1003" s="9"/>
      <c r="T1003" s="10"/>
      <c r="U1003" s="11"/>
    </row>
    <row r="1004" spans="1:21" x14ac:dyDescent="0.3">
      <c r="S1004" s="9"/>
      <c r="T1004" s="10"/>
      <c r="U1004" s="11"/>
    </row>
    <row r="1005" spans="1:21" x14ac:dyDescent="0.3">
      <c r="S1005" s="9"/>
      <c r="T1005" s="10"/>
      <c r="U1005" s="11"/>
    </row>
    <row r="1006" spans="1:21" x14ac:dyDescent="0.3">
      <c r="S1006" s="9"/>
      <c r="T1006" s="10"/>
      <c r="U1006" s="11"/>
    </row>
    <row r="1007" spans="1:21" x14ac:dyDescent="0.3">
      <c r="S1007" s="9"/>
      <c r="T1007" s="10"/>
      <c r="U1007" s="11"/>
    </row>
    <row r="1008" spans="1:21" x14ac:dyDescent="0.3">
      <c r="S1008" s="9"/>
      <c r="T1008" s="10"/>
      <c r="U1008" s="11"/>
    </row>
    <row r="1009" spans="19:21" x14ac:dyDescent="0.3">
      <c r="S1009" s="9"/>
      <c r="T1009" s="10"/>
      <c r="U1009" s="11"/>
    </row>
    <row r="1010" spans="19:21" x14ac:dyDescent="0.3">
      <c r="S1010" s="9"/>
      <c r="T1010" s="10"/>
      <c r="U1010" s="11"/>
    </row>
    <row r="1011" spans="19:21" x14ac:dyDescent="0.3">
      <c r="S1011" s="9"/>
      <c r="T1011" s="10"/>
      <c r="U1011" s="11"/>
    </row>
    <row r="1012" spans="19:21" x14ac:dyDescent="0.3">
      <c r="S1012" s="9"/>
      <c r="T1012" s="10"/>
      <c r="U1012" s="11"/>
    </row>
    <row r="1013" spans="19:21" x14ac:dyDescent="0.3">
      <c r="S1013" s="9"/>
      <c r="T1013" s="10"/>
      <c r="U1013" s="11"/>
    </row>
    <row r="1014" spans="19:21" x14ac:dyDescent="0.3">
      <c r="S1014" s="9"/>
      <c r="T1014" s="10"/>
      <c r="U1014" s="11"/>
    </row>
    <row r="1015" spans="19:21" x14ac:dyDescent="0.3">
      <c r="S1015" s="9"/>
      <c r="T1015" s="10"/>
      <c r="U1015" s="11"/>
    </row>
    <row r="1016" spans="19:21" x14ac:dyDescent="0.3">
      <c r="S1016" s="9"/>
      <c r="T1016" s="10"/>
      <c r="U1016" s="11"/>
    </row>
    <row r="1017" spans="19:21" x14ac:dyDescent="0.3">
      <c r="S1017" s="9"/>
      <c r="T1017" s="10"/>
      <c r="U1017" s="11"/>
    </row>
    <row r="1018" spans="19:21" x14ac:dyDescent="0.3">
      <c r="S1018" s="9"/>
      <c r="T1018" s="10"/>
      <c r="U1018" s="11"/>
    </row>
    <row r="1019" spans="19:21" x14ac:dyDescent="0.3">
      <c r="S1019" s="12"/>
      <c r="T1019" s="13"/>
      <c r="U1019" s="14"/>
    </row>
  </sheetData>
  <conditionalFormatting sqref="G2:G1001">
    <cfRule type="containsText" dxfId="10" priority="9" operator="containsText" text="Live">
      <formula>NOT(ISERROR(SEARCH("Live",G2)))</formula>
    </cfRule>
    <cfRule type="containsText" dxfId="9" priority="10" operator="containsText" text="Successful">
      <formula>NOT(ISERROR(SEARCH("Successful",G2)))</formula>
    </cfRule>
    <cfRule type="containsText" dxfId="8" priority="11" operator="containsText" text="canceled">
      <formula>NOT(ISERROR(SEARCH("canceled",G2)))</formula>
    </cfRule>
    <cfRule type="containsText" dxfId="7" priority="12" operator="containsText" text="Cancelled">
      <formula>NOT(ISERROR(SEARCH("Cancelled",G2)))</formula>
    </cfRule>
    <cfRule type="containsText" dxfId="6" priority="13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8EC0"/>
      </colorScale>
    </cfRule>
    <cfRule type="colorScale" priority="2">
      <colorScale>
        <cfvo type="min"/>
        <cfvo type="percentile" val="50"/>
        <cfvo type="max"/>
        <color rgb="FFFF3B3B"/>
        <color rgb="FF00B050"/>
        <color rgb="FF00B0F0"/>
      </colorScale>
    </cfRule>
    <cfRule type="colorScale" priority="3">
      <colorScale>
        <cfvo type="min"/>
        <cfvo type="num" val="100"/>
        <cfvo type="max"/>
        <color rgb="FFF8696B"/>
        <color rgb="FF92D050"/>
        <color rgb="FF00B0F0"/>
      </colorScale>
    </cfRule>
    <cfRule type="colorScale" priority="4">
      <colorScale>
        <cfvo type="min"/>
        <cfvo type="num" val="100"/>
        <cfvo type="num" val="200"/>
        <color rgb="FFF8696B"/>
        <color rgb="FF92D050"/>
        <color theme="4" tint="-0.249977111117893"/>
      </colorScale>
    </cfRule>
    <cfRule type="cellIs" dxfId="5" priority="5" operator="greaterThanOrEqual">
      <formula>200</formula>
    </cfRule>
    <cfRule type="cellIs" dxfId="4" priority="6" operator="greaterThanOrEqual">
      <formula>200</formula>
    </cfRule>
    <cfRule type="cellIs" dxfId="3" priority="7" operator="between">
      <formula>100</formula>
      <formula>199</formula>
    </cfRule>
    <cfRule type="cellIs" dxfId="2" priority="8" operator="between">
      <formula>0</formula>
      <formula>99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58D3-084E-4CDD-BD87-22C75881465E}">
  <dimension ref="A1:F14"/>
  <sheetViews>
    <sheetView workbookViewId="0">
      <selection activeCell="K14" sqref="K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15" t="s">
        <v>6</v>
      </c>
      <c r="B1" t="s">
        <v>2047</v>
      </c>
    </row>
    <row r="3" spans="1:6" x14ac:dyDescent="0.3">
      <c r="A3" s="15" t="s">
        <v>2046</v>
      </c>
      <c r="B3" s="15" t="s">
        <v>2045</v>
      </c>
    </row>
    <row r="4" spans="1:6" x14ac:dyDescent="0.3">
      <c r="A4" s="1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16" t="s">
        <v>2036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3">
      <c r="A6" s="16" t="s">
        <v>2037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3">
      <c r="A7" s="16" t="s">
        <v>2038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3">
      <c r="A8" s="16" t="s">
        <v>2039</v>
      </c>
      <c r="B8" s="17"/>
      <c r="C8" s="17"/>
      <c r="D8" s="17"/>
      <c r="E8" s="17">
        <v>4</v>
      </c>
      <c r="F8" s="17">
        <v>4</v>
      </c>
    </row>
    <row r="9" spans="1:6" x14ac:dyDescent="0.3">
      <c r="A9" s="16" t="s">
        <v>2040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3">
      <c r="A10" s="16" t="s">
        <v>2041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3">
      <c r="A11" s="16" t="s">
        <v>2042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3">
      <c r="A12" s="16" t="s">
        <v>2043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3">
      <c r="A13" s="16" t="s">
        <v>2044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3">
      <c r="A14" s="16" t="s">
        <v>2035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8588-8199-4C02-A10C-B243C2D2CA62}">
  <dimension ref="A1:F30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24" width="17.5" bestFit="1" customWidth="1"/>
    <col min="25" max="25" width="10.8984375" bestFit="1" customWidth="1"/>
  </cols>
  <sheetData>
    <row r="1" spans="1:6" x14ac:dyDescent="0.3">
      <c r="A1" s="15" t="s">
        <v>6</v>
      </c>
      <c r="B1" t="s">
        <v>2047</v>
      </c>
    </row>
    <row r="2" spans="1:6" x14ac:dyDescent="0.3">
      <c r="A2" s="15" t="s">
        <v>2030</v>
      </c>
      <c r="B2" t="s">
        <v>2047</v>
      </c>
    </row>
    <row r="4" spans="1:6" x14ac:dyDescent="0.3">
      <c r="A4" s="15" t="s">
        <v>2046</v>
      </c>
      <c r="B4" s="15" t="s">
        <v>2045</v>
      </c>
    </row>
    <row r="5" spans="1:6" x14ac:dyDescent="0.3">
      <c r="A5" s="1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16" t="s">
        <v>2048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3">
      <c r="A7" s="16" t="s">
        <v>2049</v>
      </c>
      <c r="B7" s="17"/>
      <c r="C7" s="17"/>
      <c r="D7" s="17"/>
      <c r="E7" s="17">
        <v>4</v>
      </c>
      <c r="F7" s="17">
        <v>4</v>
      </c>
    </row>
    <row r="8" spans="1:6" x14ac:dyDescent="0.3">
      <c r="A8" s="16" t="s">
        <v>2050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3">
      <c r="A9" s="16" t="s">
        <v>2051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3">
      <c r="A10" s="16" t="s">
        <v>2052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3">
      <c r="A11" s="16" t="s">
        <v>2053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3">
      <c r="A12" s="16" t="s">
        <v>2054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3">
      <c r="A13" s="16" t="s">
        <v>2055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3">
      <c r="A14" s="16" t="s">
        <v>2056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3">
      <c r="A15" s="16" t="s">
        <v>2057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3">
      <c r="A16" s="16" t="s">
        <v>2058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3">
      <c r="A17" s="16" t="s">
        <v>2059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3">
      <c r="A18" s="16" t="s">
        <v>2060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3">
      <c r="A19" s="16" t="s">
        <v>2061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3">
      <c r="A20" s="16" t="s">
        <v>2062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3">
      <c r="A21" s="16" t="s">
        <v>2063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3">
      <c r="A22" s="16" t="s">
        <v>2064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3">
      <c r="A23" s="16" t="s">
        <v>2065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3">
      <c r="A24" s="16" t="s">
        <v>2066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3">
      <c r="A25" s="16" t="s">
        <v>2067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3">
      <c r="A26" s="16" t="s">
        <v>2068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3">
      <c r="A27" s="16" t="s">
        <v>2069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3">
      <c r="A28" s="16" t="s">
        <v>2070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3">
      <c r="A29" s="16" t="s">
        <v>2071</v>
      </c>
      <c r="B29" s="17"/>
      <c r="C29" s="17"/>
      <c r="D29" s="17"/>
      <c r="E29" s="17">
        <v>3</v>
      </c>
      <c r="F29" s="17">
        <v>3</v>
      </c>
    </row>
    <row r="30" spans="1:6" x14ac:dyDescent="0.3">
      <c r="A30" s="16" t="s">
        <v>2035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7D35-3751-4A8A-88E0-B447B99DDADA}">
  <dimension ref="A1:J18"/>
  <sheetViews>
    <sheetView topLeftCell="A13" zoomScale="55" zoomScaleNormal="55" workbookViewId="0">
      <selection activeCell="N10" sqref="N10"/>
    </sheetView>
  </sheetViews>
  <sheetFormatPr defaultRowHeight="15.6" x14ac:dyDescent="0.3"/>
  <cols>
    <col min="1" max="1" width="21.3984375" bestFit="1" customWidth="1"/>
    <col min="2" max="2" width="22.09765625" bestFit="1" customWidth="1"/>
    <col min="3" max="3" width="7.8984375" bestFit="1" customWidth="1"/>
    <col min="4" max="4" width="5.59765625" bestFit="1" customWidth="1"/>
    <col min="5" max="5" width="13.69921875" bestFit="1" customWidth="1"/>
    <col min="6" max="6" width="15" bestFit="1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  <col min="12" max="12" width="16.19921875" bestFit="1" customWidth="1"/>
    <col min="13" max="13" width="29.3984375" bestFit="1" customWidth="1"/>
    <col min="14" max="14" width="16.19921875" bestFit="1" customWidth="1"/>
    <col min="15" max="15" width="29.3984375" bestFit="1" customWidth="1"/>
    <col min="16" max="16" width="16.19921875" bestFit="1" customWidth="1"/>
    <col min="17" max="17" width="29.3984375" bestFit="1" customWidth="1"/>
    <col min="18" max="18" width="16.19921875" bestFit="1" customWidth="1"/>
    <col min="19" max="19" width="29.3984375" bestFit="1" customWidth="1"/>
    <col min="20" max="20" width="16.19921875" bestFit="1" customWidth="1"/>
    <col min="21" max="21" width="29.3984375" bestFit="1" customWidth="1"/>
    <col min="22" max="22" width="16.19921875" bestFit="1" customWidth="1"/>
    <col min="23" max="23" width="29.3984375" bestFit="1" customWidth="1"/>
    <col min="24" max="24" width="16.19921875" bestFit="1" customWidth="1"/>
    <col min="25" max="25" width="29.3984375" bestFit="1" customWidth="1"/>
    <col min="26" max="26" width="16.19921875" bestFit="1" customWidth="1"/>
    <col min="27" max="27" width="29.3984375" bestFit="1" customWidth="1"/>
    <col min="28" max="28" width="16.19921875" bestFit="1" customWidth="1"/>
    <col min="29" max="29" width="29.3984375" bestFit="1" customWidth="1"/>
    <col min="30" max="30" width="16.19921875" bestFit="1" customWidth="1"/>
    <col min="31" max="31" width="29.3984375" bestFit="1" customWidth="1"/>
    <col min="32" max="32" width="16.19921875" bestFit="1" customWidth="1"/>
    <col min="33" max="33" width="29.3984375" bestFit="1" customWidth="1"/>
    <col min="34" max="34" width="16.19921875" bestFit="1" customWidth="1"/>
    <col min="35" max="35" width="29.3984375" bestFit="1" customWidth="1"/>
    <col min="36" max="36" width="16.19921875" bestFit="1" customWidth="1"/>
    <col min="37" max="37" width="29.3984375" bestFit="1" customWidth="1"/>
    <col min="38" max="38" width="16.19921875" bestFit="1" customWidth="1"/>
    <col min="39" max="39" width="29.3984375" bestFit="1" customWidth="1"/>
    <col min="40" max="40" width="16.19921875" bestFit="1" customWidth="1"/>
    <col min="41" max="41" width="29.3984375" bestFit="1" customWidth="1"/>
    <col min="42" max="42" width="16.19921875" bestFit="1" customWidth="1"/>
    <col min="43" max="43" width="29.3984375" bestFit="1" customWidth="1"/>
    <col min="44" max="44" width="16.19921875" bestFit="1" customWidth="1"/>
    <col min="45" max="45" width="29.3984375" bestFit="1" customWidth="1"/>
    <col min="46" max="46" width="16.19921875" bestFit="1" customWidth="1"/>
    <col min="47" max="47" width="29.3984375" bestFit="1" customWidth="1"/>
    <col min="48" max="48" width="16.19921875" bestFit="1" customWidth="1"/>
    <col min="49" max="49" width="29.3984375" bestFit="1" customWidth="1"/>
    <col min="50" max="50" width="16.19921875" bestFit="1" customWidth="1"/>
    <col min="51" max="51" width="29.3984375" bestFit="1" customWidth="1"/>
    <col min="52" max="52" width="16.19921875" bestFit="1" customWidth="1"/>
    <col min="53" max="53" width="29.3984375" bestFit="1" customWidth="1"/>
    <col min="54" max="54" width="16.19921875" bestFit="1" customWidth="1"/>
    <col min="55" max="55" width="29.3984375" bestFit="1" customWidth="1"/>
    <col min="56" max="56" width="16.19921875" bestFit="1" customWidth="1"/>
    <col min="57" max="57" width="29.3984375" bestFit="1" customWidth="1"/>
    <col min="58" max="58" width="16.19921875" bestFit="1" customWidth="1"/>
    <col min="59" max="59" width="29.3984375" bestFit="1" customWidth="1"/>
    <col min="60" max="60" width="16.19921875" bestFit="1" customWidth="1"/>
    <col min="61" max="61" width="29.3984375" bestFit="1" customWidth="1"/>
    <col min="62" max="62" width="16.19921875" bestFit="1" customWidth="1"/>
    <col min="63" max="63" width="29.3984375" bestFit="1" customWidth="1"/>
    <col min="64" max="64" width="16.19921875" bestFit="1" customWidth="1"/>
    <col min="65" max="65" width="29.3984375" bestFit="1" customWidth="1"/>
    <col min="66" max="66" width="16.19921875" bestFit="1" customWidth="1"/>
    <col min="67" max="67" width="29.3984375" bestFit="1" customWidth="1"/>
    <col min="68" max="68" width="16.19921875" bestFit="1" customWidth="1"/>
    <col min="69" max="69" width="29.3984375" bestFit="1" customWidth="1"/>
    <col min="70" max="70" width="16.19921875" bestFit="1" customWidth="1"/>
    <col min="71" max="71" width="29.3984375" bestFit="1" customWidth="1"/>
    <col min="72" max="72" width="16.19921875" bestFit="1" customWidth="1"/>
    <col min="73" max="73" width="29.3984375" bestFit="1" customWidth="1"/>
    <col min="74" max="74" width="16.19921875" bestFit="1" customWidth="1"/>
    <col min="75" max="75" width="29.3984375" bestFit="1" customWidth="1"/>
    <col min="76" max="76" width="16.19921875" bestFit="1" customWidth="1"/>
    <col min="77" max="77" width="29.3984375" bestFit="1" customWidth="1"/>
    <col min="78" max="78" width="16.19921875" bestFit="1" customWidth="1"/>
    <col min="79" max="79" width="29.3984375" bestFit="1" customWidth="1"/>
    <col min="80" max="80" width="16.19921875" bestFit="1" customWidth="1"/>
    <col min="81" max="81" width="29.3984375" bestFit="1" customWidth="1"/>
    <col min="82" max="82" width="16.19921875" bestFit="1" customWidth="1"/>
    <col min="83" max="83" width="29.3984375" bestFit="1" customWidth="1"/>
    <col min="84" max="84" width="16.19921875" bestFit="1" customWidth="1"/>
    <col min="85" max="85" width="29.3984375" bestFit="1" customWidth="1"/>
    <col min="86" max="86" width="16.19921875" bestFit="1" customWidth="1"/>
    <col min="87" max="87" width="29.3984375" bestFit="1" customWidth="1"/>
    <col min="88" max="88" width="16.19921875" bestFit="1" customWidth="1"/>
    <col min="89" max="89" width="29.3984375" bestFit="1" customWidth="1"/>
    <col min="90" max="90" width="16.19921875" bestFit="1" customWidth="1"/>
    <col min="91" max="91" width="29.3984375" bestFit="1" customWidth="1"/>
    <col min="92" max="92" width="16.19921875" bestFit="1" customWidth="1"/>
    <col min="93" max="93" width="29.3984375" bestFit="1" customWidth="1"/>
    <col min="94" max="94" width="16.19921875" bestFit="1" customWidth="1"/>
    <col min="95" max="95" width="29.3984375" bestFit="1" customWidth="1"/>
    <col min="96" max="96" width="16.19921875" bestFit="1" customWidth="1"/>
    <col min="97" max="97" width="29.3984375" bestFit="1" customWidth="1"/>
    <col min="98" max="98" width="16.19921875" bestFit="1" customWidth="1"/>
    <col min="99" max="99" width="29.3984375" bestFit="1" customWidth="1"/>
    <col min="100" max="100" width="16.19921875" bestFit="1" customWidth="1"/>
    <col min="101" max="101" width="29.3984375" bestFit="1" customWidth="1"/>
    <col min="102" max="102" width="16.19921875" bestFit="1" customWidth="1"/>
    <col min="103" max="103" width="29.3984375" bestFit="1" customWidth="1"/>
    <col min="104" max="104" width="16.19921875" bestFit="1" customWidth="1"/>
    <col min="105" max="105" width="29.3984375" bestFit="1" customWidth="1"/>
    <col min="106" max="106" width="16.19921875" bestFit="1" customWidth="1"/>
    <col min="107" max="107" width="29.3984375" bestFit="1" customWidth="1"/>
    <col min="108" max="108" width="16.19921875" bestFit="1" customWidth="1"/>
    <col min="109" max="109" width="29.3984375" bestFit="1" customWidth="1"/>
    <col min="110" max="110" width="16.19921875" bestFit="1" customWidth="1"/>
    <col min="111" max="111" width="29.3984375" bestFit="1" customWidth="1"/>
    <col min="112" max="112" width="16.19921875" bestFit="1" customWidth="1"/>
    <col min="113" max="113" width="29.3984375" bestFit="1" customWidth="1"/>
    <col min="114" max="114" width="16.19921875" bestFit="1" customWidth="1"/>
    <col min="115" max="115" width="29.3984375" bestFit="1" customWidth="1"/>
    <col min="116" max="116" width="16.19921875" bestFit="1" customWidth="1"/>
    <col min="117" max="117" width="29.3984375" bestFit="1" customWidth="1"/>
    <col min="118" max="118" width="16.19921875" bestFit="1" customWidth="1"/>
    <col min="119" max="119" width="29.3984375" bestFit="1" customWidth="1"/>
    <col min="120" max="120" width="16.19921875" bestFit="1" customWidth="1"/>
    <col min="121" max="121" width="29.3984375" bestFit="1" customWidth="1"/>
    <col min="122" max="122" width="16.19921875" bestFit="1" customWidth="1"/>
    <col min="123" max="123" width="29.3984375" bestFit="1" customWidth="1"/>
    <col min="124" max="124" width="16.19921875" bestFit="1" customWidth="1"/>
    <col min="125" max="125" width="29.3984375" bestFit="1" customWidth="1"/>
    <col min="126" max="126" width="16.19921875" bestFit="1" customWidth="1"/>
    <col min="127" max="127" width="29.3984375" bestFit="1" customWidth="1"/>
    <col min="128" max="128" width="16.19921875" bestFit="1" customWidth="1"/>
    <col min="129" max="129" width="29.3984375" bestFit="1" customWidth="1"/>
    <col min="130" max="130" width="16.19921875" bestFit="1" customWidth="1"/>
    <col min="131" max="131" width="29.3984375" bestFit="1" customWidth="1"/>
    <col min="132" max="132" width="16.19921875" bestFit="1" customWidth="1"/>
    <col min="133" max="133" width="29.3984375" bestFit="1" customWidth="1"/>
    <col min="134" max="134" width="16.19921875" bestFit="1" customWidth="1"/>
    <col min="135" max="135" width="29.3984375" bestFit="1" customWidth="1"/>
    <col min="136" max="136" width="16.19921875" bestFit="1" customWidth="1"/>
    <col min="137" max="137" width="29.3984375" bestFit="1" customWidth="1"/>
    <col min="138" max="138" width="16.19921875" bestFit="1" customWidth="1"/>
    <col min="139" max="139" width="29.3984375" bestFit="1" customWidth="1"/>
    <col min="140" max="140" width="16.19921875" bestFit="1" customWidth="1"/>
    <col min="141" max="141" width="29.3984375" bestFit="1" customWidth="1"/>
    <col min="142" max="142" width="16.19921875" bestFit="1" customWidth="1"/>
    <col min="143" max="143" width="29.3984375" bestFit="1" customWidth="1"/>
    <col min="144" max="144" width="16.19921875" bestFit="1" customWidth="1"/>
    <col min="145" max="145" width="29.3984375" bestFit="1" customWidth="1"/>
    <col min="146" max="146" width="16.19921875" bestFit="1" customWidth="1"/>
    <col min="147" max="147" width="29.3984375" bestFit="1" customWidth="1"/>
    <col min="148" max="148" width="16.19921875" bestFit="1" customWidth="1"/>
    <col min="149" max="149" width="29.3984375" bestFit="1" customWidth="1"/>
    <col min="150" max="150" width="16.19921875" bestFit="1" customWidth="1"/>
    <col min="151" max="151" width="29.3984375" bestFit="1" customWidth="1"/>
    <col min="152" max="152" width="16.19921875" bestFit="1" customWidth="1"/>
    <col min="153" max="153" width="29.3984375" bestFit="1" customWidth="1"/>
    <col min="154" max="154" width="16.19921875" bestFit="1" customWidth="1"/>
    <col min="155" max="155" width="29.3984375" bestFit="1" customWidth="1"/>
    <col min="156" max="156" width="16.19921875" bestFit="1" customWidth="1"/>
    <col min="157" max="157" width="29.3984375" bestFit="1" customWidth="1"/>
    <col min="158" max="158" width="16.19921875" bestFit="1" customWidth="1"/>
    <col min="159" max="159" width="29.3984375" bestFit="1" customWidth="1"/>
    <col min="160" max="160" width="16.19921875" bestFit="1" customWidth="1"/>
    <col min="161" max="161" width="29.3984375" bestFit="1" customWidth="1"/>
    <col min="162" max="162" width="16.19921875" bestFit="1" customWidth="1"/>
    <col min="163" max="163" width="29.3984375" bestFit="1" customWidth="1"/>
    <col min="164" max="164" width="16.19921875" bestFit="1" customWidth="1"/>
    <col min="165" max="165" width="29.3984375" bestFit="1" customWidth="1"/>
    <col min="166" max="166" width="16.19921875" bestFit="1" customWidth="1"/>
    <col min="167" max="167" width="29.3984375" bestFit="1" customWidth="1"/>
    <col min="168" max="168" width="16.19921875" bestFit="1" customWidth="1"/>
    <col min="169" max="169" width="29.3984375" bestFit="1" customWidth="1"/>
    <col min="170" max="170" width="16.19921875" bestFit="1" customWidth="1"/>
    <col min="171" max="171" width="29.3984375" bestFit="1" customWidth="1"/>
    <col min="172" max="172" width="16.19921875" bestFit="1" customWidth="1"/>
    <col min="173" max="173" width="29.3984375" bestFit="1" customWidth="1"/>
    <col min="174" max="174" width="16.19921875" bestFit="1" customWidth="1"/>
    <col min="175" max="175" width="29.3984375" bestFit="1" customWidth="1"/>
    <col min="176" max="176" width="16.19921875" bestFit="1" customWidth="1"/>
    <col min="177" max="177" width="29.3984375" bestFit="1" customWidth="1"/>
    <col min="178" max="178" width="16.19921875" bestFit="1" customWidth="1"/>
    <col min="179" max="179" width="29.3984375" bestFit="1" customWidth="1"/>
    <col min="180" max="180" width="16.19921875" bestFit="1" customWidth="1"/>
    <col min="181" max="181" width="29.3984375" bestFit="1" customWidth="1"/>
    <col min="182" max="182" width="16.19921875" bestFit="1" customWidth="1"/>
    <col min="183" max="183" width="29.3984375" bestFit="1" customWidth="1"/>
    <col min="184" max="184" width="16.19921875" bestFit="1" customWidth="1"/>
    <col min="185" max="185" width="29.3984375" bestFit="1" customWidth="1"/>
    <col min="186" max="186" width="16.19921875" bestFit="1" customWidth="1"/>
    <col min="187" max="187" width="29.3984375" bestFit="1" customWidth="1"/>
    <col min="188" max="188" width="16.19921875" bestFit="1" customWidth="1"/>
    <col min="189" max="189" width="29.3984375" bestFit="1" customWidth="1"/>
    <col min="190" max="190" width="16.19921875" bestFit="1" customWidth="1"/>
    <col min="191" max="191" width="29.3984375" bestFit="1" customWidth="1"/>
    <col min="192" max="192" width="16.19921875" bestFit="1" customWidth="1"/>
    <col min="193" max="193" width="29.3984375" bestFit="1" customWidth="1"/>
    <col min="194" max="194" width="16.19921875" bestFit="1" customWidth="1"/>
    <col min="195" max="195" width="29.3984375" bestFit="1" customWidth="1"/>
    <col min="196" max="196" width="16.19921875" bestFit="1" customWidth="1"/>
    <col min="197" max="197" width="29.3984375" bestFit="1" customWidth="1"/>
    <col min="198" max="198" width="16.19921875" bestFit="1" customWidth="1"/>
    <col min="199" max="199" width="29.3984375" bestFit="1" customWidth="1"/>
    <col min="200" max="200" width="16.19921875" bestFit="1" customWidth="1"/>
    <col min="201" max="201" width="29.3984375" bestFit="1" customWidth="1"/>
    <col min="202" max="202" width="16.19921875" bestFit="1" customWidth="1"/>
    <col min="203" max="203" width="29.3984375" bestFit="1" customWidth="1"/>
    <col min="204" max="204" width="16.19921875" bestFit="1" customWidth="1"/>
    <col min="205" max="205" width="29.3984375" bestFit="1" customWidth="1"/>
    <col min="206" max="206" width="16.19921875" bestFit="1" customWidth="1"/>
    <col min="207" max="207" width="29.3984375" bestFit="1" customWidth="1"/>
    <col min="208" max="208" width="16.19921875" bestFit="1" customWidth="1"/>
    <col min="209" max="209" width="29.3984375" bestFit="1" customWidth="1"/>
    <col min="210" max="210" width="16.19921875" bestFit="1" customWidth="1"/>
    <col min="211" max="211" width="29.3984375" bestFit="1" customWidth="1"/>
    <col min="212" max="212" width="16.19921875" bestFit="1" customWidth="1"/>
    <col min="213" max="213" width="29.3984375" bestFit="1" customWidth="1"/>
    <col min="214" max="214" width="16.19921875" bestFit="1" customWidth="1"/>
    <col min="215" max="215" width="29.3984375" bestFit="1" customWidth="1"/>
    <col min="216" max="216" width="16.19921875" bestFit="1" customWidth="1"/>
    <col min="217" max="217" width="29.3984375" bestFit="1" customWidth="1"/>
    <col min="218" max="218" width="16.19921875" bestFit="1" customWidth="1"/>
    <col min="219" max="219" width="29.3984375" bestFit="1" customWidth="1"/>
    <col min="220" max="220" width="16.19921875" bestFit="1" customWidth="1"/>
    <col min="221" max="221" width="29.3984375" bestFit="1" customWidth="1"/>
    <col min="222" max="222" width="16.19921875" bestFit="1" customWidth="1"/>
    <col min="223" max="223" width="29.3984375" bestFit="1" customWidth="1"/>
    <col min="224" max="224" width="16.19921875" bestFit="1" customWidth="1"/>
    <col min="225" max="225" width="29.3984375" bestFit="1" customWidth="1"/>
    <col min="226" max="226" width="16.19921875" bestFit="1" customWidth="1"/>
    <col min="227" max="227" width="29.3984375" bestFit="1" customWidth="1"/>
    <col min="228" max="228" width="16.19921875" bestFit="1" customWidth="1"/>
    <col min="229" max="229" width="29.3984375" bestFit="1" customWidth="1"/>
    <col min="230" max="230" width="16.19921875" bestFit="1" customWidth="1"/>
    <col min="231" max="231" width="29.3984375" bestFit="1" customWidth="1"/>
    <col min="232" max="232" width="16.19921875" bestFit="1" customWidth="1"/>
    <col min="233" max="233" width="29.3984375" bestFit="1" customWidth="1"/>
    <col min="234" max="234" width="16.19921875" bestFit="1" customWidth="1"/>
    <col min="235" max="235" width="29.3984375" bestFit="1" customWidth="1"/>
    <col min="236" max="236" width="16.19921875" bestFit="1" customWidth="1"/>
    <col min="237" max="237" width="29.3984375" bestFit="1" customWidth="1"/>
    <col min="238" max="238" width="16.19921875" bestFit="1" customWidth="1"/>
    <col min="239" max="239" width="29.3984375" bestFit="1" customWidth="1"/>
    <col min="240" max="240" width="16.19921875" bestFit="1" customWidth="1"/>
    <col min="241" max="241" width="29.3984375" bestFit="1" customWidth="1"/>
    <col min="242" max="242" width="16.19921875" bestFit="1" customWidth="1"/>
    <col min="243" max="243" width="29.3984375" bestFit="1" customWidth="1"/>
    <col min="244" max="244" width="16.19921875" bestFit="1" customWidth="1"/>
    <col min="245" max="245" width="29.3984375" bestFit="1" customWidth="1"/>
    <col min="246" max="246" width="16.19921875" bestFit="1" customWidth="1"/>
    <col min="247" max="247" width="29.3984375" bestFit="1" customWidth="1"/>
    <col min="248" max="248" width="16.19921875" bestFit="1" customWidth="1"/>
    <col min="249" max="249" width="29.3984375" bestFit="1" customWidth="1"/>
    <col min="250" max="250" width="16.19921875" bestFit="1" customWidth="1"/>
    <col min="251" max="251" width="29.3984375" bestFit="1" customWidth="1"/>
    <col min="252" max="252" width="16.19921875" bestFit="1" customWidth="1"/>
    <col min="253" max="253" width="29.3984375" bestFit="1" customWidth="1"/>
    <col min="254" max="254" width="16.19921875" bestFit="1" customWidth="1"/>
    <col min="255" max="255" width="29.3984375" bestFit="1" customWidth="1"/>
    <col min="256" max="256" width="16.19921875" bestFit="1" customWidth="1"/>
    <col min="257" max="257" width="29.3984375" bestFit="1" customWidth="1"/>
    <col min="258" max="258" width="16.19921875" bestFit="1" customWidth="1"/>
    <col min="259" max="259" width="29.3984375" bestFit="1" customWidth="1"/>
    <col min="260" max="260" width="16.19921875" bestFit="1" customWidth="1"/>
    <col min="261" max="261" width="29.3984375" bestFit="1" customWidth="1"/>
    <col min="262" max="262" width="16.19921875" bestFit="1" customWidth="1"/>
    <col min="263" max="263" width="29.3984375" bestFit="1" customWidth="1"/>
    <col min="264" max="264" width="16.19921875" bestFit="1" customWidth="1"/>
    <col min="265" max="265" width="29.3984375" bestFit="1" customWidth="1"/>
    <col min="266" max="266" width="16.19921875" bestFit="1" customWidth="1"/>
    <col min="267" max="267" width="29.3984375" bestFit="1" customWidth="1"/>
    <col min="268" max="268" width="16.19921875" bestFit="1" customWidth="1"/>
    <col min="269" max="269" width="29.3984375" bestFit="1" customWidth="1"/>
    <col min="270" max="270" width="16.19921875" bestFit="1" customWidth="1"/>
    <col min="271" max="271" width="29.3984375" bestFit="1" customWidth="1"/>
    <col min="272" max="272" width="16.19921875" bestFit="1" customWidth="1"/>
    <col min="273" max="273" width="29.3984375" bestFit="1" customWidth="1"/>
    <col min="274" max="274" width="16.19921875" bestFit="1" customWidth="1"/>
    <col min="275" max="275" width="29.3984375" bestFit="1" customWidth="1"/>
    <col min="276" max="276" width="16.19921875" bestFit="1" customWidth="1"/>
    <col min="277" max="277" width="29.3984375" bestFit="1" customWidth="1"/>
    <col min="278" max="278" width="16.19921875" bestFit="1" customWidth="1"/>
    <col min="279" max="279" width="29.3984375" bestFit="1" customWidth="1"/>
    <col min="280" max="280" width="16.19921875" bestFit="1" customWidth="1"/>
    <col min="281" max="281" width="29.3984375" bestFit="1" customWidth="1"/>
    <col min="282" max="282" width="16.19921875" bestFit="1" customWidth="1"/>
    <col min="283" max="283" width="29.3984375" bestFit="1" customWidth="1"/>
    <col min="284" max="284" width="16.19921875" bestFit="1" customWidth="1"/>
    <col min="285" max="285" width="29.3984375" bestFit="1" customWidth="1"/>
    <col min="286" max="286" width="16.19921875" bestFit="1" customWidth="1"/>
    <col min="287" max="287" width="29.3984375" bestFit="1" customWidth="1"/>
    <col min="288" max="288" width="16.19921875" bestFit="1" customWidth="1"/>
    <col min="289" max="289" width="29.3984375" bestFit="1" customWidth="1"/>
    <col min="290" max="290" width="16.19921875" bestFit="1" customWidth="1"/>
    <col min="291" max="291" width="29.3984375" bestFit="1" customWidth="1"/>
    <col min="292" max="292" width="16.19921875" bestFit="1" customWidth="1"/>
    <col min="293" max="293" width="29.3984375" bestFit="1" customWidth="1"/>
    <col min="294" max="294" width="16.19921875" bestFit="1" customWidth="1"/>
    <col min="295" max="295" width="29.3984375" bestFit="1" customWidth="1"/>
    <col min="296" max="296" width="16.19921875" bestFit="1" customWidth="1"/>
    <col min="297" max="297" width="29.3984375" bestFit="1" customWidth="1"/>
    <col min="298" max="298" width="16.19921875" bestFit="1" customWidth="1"/>
    <col min="299" max="299" width="29.3984375" bestFit="1" customWidth="1"/>
    <col min="300" max="300" width="16.19921875" bestFit="1" customWidth="1"/>
    <col min="301" max="301" width="29.3984375" bestFit="1" customWidth="1"/>
    <col min="302" max="302" width="16.19921875" bestFit="1" customWidth="1"/>
    <col min="303" max="303" width="29.3984375" bestFit="1" customWidth="1"/>
    <col min="304" max="304" width="16.19921875" bestFit="1" customWidth="1"/>
    <col min="305" max="305" width="29.3984375" bestFit="1" customWidth="1"/>
    <col min="306" max="306" width="16.19921875" bestFit="1" customWidth="1"/>
    <col min="307" max="307" width="29.3984375" bestFit="1" customWidth="1"/>
    <col min="308" max="308" width="16.19921875" bestFit="1" customWidth="1"/>
    <col min="309" max="309" width="29.3984375" bestFit="1" customWidth="1"/>
    <col min="310" max="310" width="16.19921875" bestFit="1" customWidth="1"/>
    <col min="311" max="311" width="29.3984375" bestFit="1" customWidth="1"/>
    <col min="312" max="312" width="16.19921875" bestFit="1" customWidth="1"/>
    <col min="313" max="313" width="29.3984375" bestFit="1" customWidth="1"/>
    <col min="314" max="314" width="16.19921875" bestFit="1" customWidth="1"/>
    <col min="315" max="315" width="29.3984375" bestFit="1" customWidth="1"/>
    <col min="316" max="316" width="16.19921875" bestFit="1" customWidth="1"/>
    <col min="317" max="317" width="29.3984375" bestFit="1" customWidth="1"/>
    <col min="318" max="318" width="16.19921875" bestFit="1" customWidth="1"/>
    <col min="319" max="319" width="29.3984375" bestFit="1" customWidth="1"/>
    <col min="320" max="320" width="16.19921875" bestFit="1" customWidth="1"/>
    <col min="321" max="321" width="29.3984375" bestFit="1" customWidth="1"/>
    <col min="322" max="322" width="16.19921875" bestFit="1" customWidth="1"/>
    <col min="323" max="323" width="29.3984375" bestFit="1" customWidth="1"/>
    <col min="324" max="324" width="16.19921875" bestFit="1" customWidth="1"/>
    <col min="325" max="325" width="29.3984375" bestFit="1" customWidth="1"/>
    <col min="326" max="326" width="16.19921875" bestFit="1" customWidth="1"/>
    <col min="327" max="327" width="29.3984375" bestFit="1" customWidth="1"/>
    <col min="328" max="328" width="16.19921875" bestFit="1" customWidth="1"/>
    <col min="329" max="329" width="29.3984375" bestFit="1" customWidth="1"/>
    <col min="330" max="330" width="16.19921875" bestFit="1" customWidth="1"/>
    <col min="331" max="331" width="29.3984375" bestFit="1" customWidth="1"/>
    <col min="332" max="332" width="16.19921875" bestFit="1" customWidth="1"/>
    <col min="333" max="333" width="29.3984375" bestFit="1" customWidth="1"/>
    <col min="334" max="334" width="16.19921875" bestFit="1" customWidth="1"/>
    <col min="335" max="335" width="29.3984375" bestFit="1" customWidth="1"/>
    <col min="336" max="336" width="16.19921875" bestFit="1" customWidth="1"/>
    <col min="337" max="337" width="29.3984375" bestFit="1" customWidth="1"/>
    <col min="338" max="338" width="16.19921875" bestFit="1" customWidth="1"/>
    <col min="339" max="339" width="29.3984375" bestFit="1" customWidth="1"/>
    <col min="340" max="340" width="16.19921875" bestFit="1" customWidth="1"/>
    <col min="341" max="341" width="29.3984375" bestFit="1" customWidth="1"/>
    <col min="342" max="342" width="16.19921875" bestFit="1" customWidth="1"/>
    <col min="343" max="343" width="29.3984375" bestFit="1" customWidth="1"/>
    <col min="344" max="344" width="16.19921875" bestFit="1" customWidth="1"/>
    <col min="345" max="345" width="29.3984375" bestFit="1" customWidth="1"/>
    <col min="346" max="346" width="16.19921875" bestFit="1" customWidth="1"/>
    <col min="347" max="347" width="29.3984375" bestFit="1" customWidth="1"/>
    <col min="348" max="348" width="16.19921875" bestFit="1" customWidth="1"/>
    <col min="349" max="349" width="29.3984375" bestFit="1" customWidth="1"/>
    <col min="350" max="350" width="16.19921875" bestFit="1" customWidth="1"/>
    <col min="351" max="351" width="29.3984375" bestFit="1" customWidth="1"/>
    <col min="352" max="352" width="16.19921875" bestFit="1" customWidth="1"/>
    <col min="353" max="353" width="29.3984375" bestFit="1" customWidth="1"/>
    <col min="354" max="354" width="16.19921875" bestFit="1" customWidth="1"/>
    <col min="355" max="355" width="29.3984375" bestFit="1" customWidth="1"/>
    <col min="356" max="356" width="16.19921875" bestFit="1" customWidth="1"/>
    <col min="357" max="357" width="29.3984375" bestFit="1" customWidth="1"/>
    <col min="358" max="358" width="16.19921875" bestFit="1" customWidth="1"/>
    <col min="359" max="359" width="29.3984375" bestFit="1" customWidth="1"/>
    <col min="360" max="360" width="16.19921875" bestFit="1" customWidth="1"/>
    <col min="361" max="361" width="29.3984375" bestFit="1" customWidth="1"/>
    <col min="362" max="362" width="16.19921875" bestFit="1" customWidth="1"/>
    <col min="363" max="363" width="29.3984375" bestFit="1" customWidth="1"/>
    <col min="364" max="364" width="16.19921875" bestFit="1" customWidth="1"/>
    <col min="365" max="365" width="29.3984375" bestFit="1" customWidth="1"/>
    <col min="366" max="366" width="16.19921875" bestFit="1" customWidth="1"/>
    <col min="367" max="367" width="29.3984375" bestFit="1" customWidth="1"/>
    <col min="368" max="368" width="16.19921875" bestFit="1" customWidth="1"/>
    <col min="369" max="369" width="29.3984375" bestFit="1" customWidth="1"/>
    <col min="370" max="370" width="16.19921875" bestFit="1" customWidth="1"/>
    <col min="371" max="371" width="29.3984375" bestFit="1" customWidth="1"/>
    <col min="372" max="372" width="16.19921875" bestFit="1" customWidth="1"/>
    <col min="373" max="373" width="29.3984375" bestFit="1" customWidth="1"/>
    <col min="374" max="374" width="16.19921875" bestFit="1" customWidth="1"/>
    <col min="375" max="375" width="29.3984375" bestFit="1" customWidth="1"/>
    <col min="376" max="376" width="16.19921875" bestFit="1" customWidth="1"/>
    <col min="377" max="377" width="29.3984375" bestFit="1" customWidth="1"/>
    <col min="378" max="378" width="16.19921875" bestFit="1" customWidth="1"/>
    <col min="379" max="379" width="29.3984375" bestFit="1" customWidth="1"/>
    <col min="380" max="380" width="16.19921875" bestFit="1" customWidth="1"/>
    <col min="381" max="381" width="29.3984375" bestFit="1" customWidth="1"/>
    <col min="382" max="382" width="16.19921875" bestFit="1" customWidth="1"/>
    <col min="383" max="383" width="29.3984375" bestFit="1" customWidth="1"/>
    <col min="384" max="384" width="16.19921875" bestFit="1" customWidth="1"/>
    <col min="385" max="385" width="29.3984375" bestFit="1" customWidth="1"/>
    <col min="386" max="386" width="16.19921875" bestFit="1" customWidth="1"/>
    <col min="387" max="387" width="29.3984375" bestFit="1" customWidth="1"/>
    <col min="388" max="388" width="16.19921875" bestFit="1" customWidth="1"/>
    <col min="389" max="389" width="29.3984375" bestFit="1" customWidth="1"/>
    <col min="390" max="390" width="16.19921875" bestFit="1" customWidth="1"/>
    <col min="391" max="391" width="29.3984375" bestFit="1" customWidth="1"/>
    <col min="392" max="392" width="16.19921875" bestFit="1" customWidth="1"/>
    <col min="393" max="393" width="29.3984375" bestFit="1" customWidth="1"/>
    <col min="394" max="394" width="16.19921875" bestFit="1" customWidth="1"/>
    <col min="395" max="395" width="29.3984375" bestFit="1" customWidth="1"/>
    <col min="396" max="396" width="16.19921875" bestFit="1" customWidth="1"/>
    <col min="397" max="397" width="29.3984375" bestFit="1" customWidth="1"/>
    <col min="398" max="398" width="16.19921875" bestFit="1" customWidth="1"/>
    <col min="399" max="399" width="29.3984375" bestFit="1" customWidth="1"/>
    <col min="400" max="400" width="16.19921875" bestFit="1" customWidth="1"/>
    <col min="401" max="401" width="29.3984375" bestFit="1" customWidth="1"/>
    <col min="402" max="402" width="16.19921875" bestFit="1" customWidth="1"/>
    <col min="403" max="403" width="29.3984375" bestFit="1" customWidth="1"/>
    <col min="404" max="404" width="16.19921875" bestFit="1" customWidth="1"/>
    <col min="405" max="405" width="29.3984375" bestFit="1" customWidth="1"/>
    <col min="406" max="406" width="16.19921875" bestFit="1" customWidth="1"/>
    <col min="407" max="407" width="29.3984375" bestFit="1" customWidth="1"/>
    <col min="408" max="408" width="16.19921875" bestFit="1" customWidth="1"/>
    <col min="409" max="409" width="29.3984375" bestFit="1" customWidth="1"/>
    <col min="410" max="410" width="16.19921875" bestFit="1" customWidth="1"/>
    <col min="411" max="411" width="29.3984375" bestFit="1" customWidth="1"/>
    <col min="412" max="412" width="16.19921875" bestFit="1" customWidth="1"/>
    <col min="413" max="413" width="29.3984375" bestFit="1" customWidth="1"/>
    <col min="414" max="414" width="16.19921875" bestFit="1" customWidth="1"/>
    <col min="415" max="415" width="29.3984375" bestFit="1" customWidth="1"/>
    <col min="416" max="416" width="16.19921875" bestFit="1" customWidth="1"/>
    <col min="417" max="417" width="29.3984375" bestFit="1" customWidth="1"/>
    <col min="418" max="418" width="16.19921875" bestFit="1" customWidth="1"/>
    <col min="419" max="419" width="29.3984375" bestFit="1" customWidth="1"/>
    <col min="420" max="420" width="16.19921875" bestFit="1" customWidth="1"/>
    <col min="421" max="421" width="29.3984375" bestFit="1" customWidth="1"/>
    <col min="422" max="422" width="16.19921875" bestFit="1" customWidth="1"/>
    <col min="423" max="423" width="29.3984375" bestFit="1" customWidth="1"/>
    <col min="424" max="424" width="16.19921875" bestFit="1" customWidth="1"/>
    <col min="425" max="425" width="29.3984375" bestFit="1" customWidth="1"/>
    <col min="426" max="426" width="16.19921875" bestFit="1" customWidth="1"/>
    <col min="427" max="427" width="29.3984375" bestFit="1" customWidth="1"/>
    <col min="428" max="428" width="16.19921875" bestFit="1" customWidth="1"/>
    <col min="429" max="429" width="29.3984375" bestFit="1" customWidth="1"/>
    <col min="430" max="430" width="16.19921875" bestFit="1" customWidth="1"/>
    <col min="431" max="431" width="29.3984375" bestFit="1" customWidth="1"/>
    <col min="432" max="432" width="16.19921875" bestFit="1" customWidth="1"/>
    <col min="433" max="433" width="29.3984375" bestFit="1" customWidth="1"/>
    <col min="434" max="434" width="16.19921875" bestFit="1" customWidth="1"/>
    <col min="435" max="435" width="29.3984375" bestFit="1" customWidth="1"/>
    <col min="436" max="436" width="16.19921875" bestFit="1" customWidth="1"/>
    <col min="437" max="437" width="29.3984375" bestFit="1" customWidth="1"/>
    <col min="438" max="438" width="16.19921875" bestFit="1" customWidth="1"/>
    <col min="439" max="439" width="29.3984375" bestFit="1" customWidth="1"/>
    <col min="440" max="440" width="16.19921875" bestFit="1" customWidth="1"/>
    <col min="441" max="441" width="29.3984375" bestFit="1" customWidth="1"/>
    <col min="442" max="442" width="16.19921875" bestFit="1" customWidth="1"/>
    <col min="443" max="443" width="29.3984375" bestFit="1" customWidth="1"/>
    <col min="444" max="444" width="16.19921875" bestFit="1" customWidth="1"/>
    <col min="445" max="445" width="29.3984375" bestFit="1" customWidth="1"/>
    <col min="446" max="446" width="16.19921875" bestFit="1" customWidth="1"/>
    <col min="447" max="447" width="29.3984375" bestFit="1" customWidth="1"/>
    <col min="448" max="448" width="16.19921875" bestFit="1" customWidth="1"/>
    <col min="449" max="449" width="29.3984375" bestFit="1" customWidth="1"/>
    <col min="450" max="450" width="16.19921875" bestFit="1" customWidth="1"/>
    <col min="451" max="451" width="29.3984375" bestFit="1" customWidth="1"/>
    <col min="452" max="452" width="16.19921875" bestFit="1" customWidth="1"/>
    <col min="453" max="453" width="29.3984375" bestFit="1" customWidth="1"/>
    <col min="454" max="454" width="16.19921875" bestFit="1" customWidth="1"/>
    <col min="455" max="455" width="29.3984375" bestFit="1" customWidth="1"/>
    <col min="456" max="456" width="16.19921875" bestFit="1" customWidth="1"/>
    <col min="457" max="457" width="29.3984375" bestFit="1" customWidth="1"/>
    <col min="458" max="458" width="16.19921875" bestFit="1" customWidth="1"/>
    <col min="459" max="459" width="29.3984375" bestFit="1" customWidth="1"/>
    <col min="460" max="460" width="16.19921875" bestFit="1" customWidth="1"/>
    <col min="461" max="461" width="29.3984375" bestFit="1" customWidth="1"/>
    <col min="462" max="462" width="16.19921875" bestFit="1" customWidth="1"/>
    <col min="463" max="463" width="29.3984375" bestFit="1" customWidth="1"/>
    <col min="464" max="464" width="16.19921875" bestFit="1" customWidth="1"/>
    <col min="465" max="465" width="29.3984375" bestFit="1" customWidth="1"/>
    <col min="466" max="466" width="16.19921875" bestFit="1" customWidth="1"/>
    <col min="467" max="467" width="29.3984375" bestFit="1" customWidth="1"/>
    <col min="468" max="468" width="16.19921875" bestFit="1" customWidth="1"/>
    <col min="469" max="469" width="29.3984375" bestFit="1" customWidth="1"/>
    <col min="470" max="470" width="16.19921875" bestFit="1" customWidth="1"/>
    <col min="471" max="471" width="29.3984375" bestFit="1" customWidth="1"/>
    <col min="472" max="472" width="16.19921875" bestFit="1" customWidth="1"/>
    <col min="473" max="473" width="29.3984375" bestFit="1" customWidth="1"/>
    <col min="474" max="474" width="16.19921875" bestFit="1" customWidth="1"/>
    <col min="475" max="475" width="29.3984375" bestFit="1" customWidth="1"/>
    <col min="476" max="476" width="16.19921875" bestFit="1" customWidth="1"/>
    <col min="477" max="477" width="29.3984375" bestFit="1" customWidth="1"/>
    <col min="478" max="478" width="16.19921875" bestFit="1" customWidth="1"/>
    <col min="479" max="479" width="29.3984375" bestFit="1" customWidth="1"/>
    <col min="480" max="480" width="16.19921875" bestFit="1" customWidth="1"/>
    <col min="481" max="481" width="29.3984375" bestFit="1" customWidth="1"/>
    <col min="482" max="482" width="16.19921875" bestFit="1" customWidth="1"/>
    <col min="483" max="483" width="29.3984375" bestFit="1" customWidth="1"/>
    <col min="484" max="484" width="16.19921875" bestFit="1" customWidth="1"/>
    <col min="485" max="485" width="29.3984375" bestFit="1" customWidth="1"/>
    <col min="486" max="486" width="16.19921875" bestFit="1" customWidth="1"/>
    <col min="487" max="487" width="29.3984375" bestFit="1" customWidth="1"/>
    <col min="488" max="488" width="16.19921875" bestFit="1" customWidth="1"/>
    <col min="489" max="489" width="29.3984375" bestFit="1" customWidth="1"/>
    <col min="490" max="490" width="16.19921875" bestFit="1" customWidth="1"/>
    <col min="491" max="491" width="29.3984375" bestFit="1" customWidth="1"/>
    <col min="492" max="492" width="16.19921875" bestFit="1" customWidth="1"/>
    <col min="493" max="493" width="29.3984375" bestFit="1" customWidth="1"/>
    <col min="494" max="494" width="16.19921875" bestFit="1" customWidth="1"/>
    <col min="495" max="495" width="29.3984375" bestFit="1" customWidth="1"/>
    <col min="496" max="496" width="16.19921875" bestFit="1" customWidth="1"/>
    <col min="497" max="497" width="29.3984375" bestFit="1" customWidth="1"/>
    <col min="498" max="498" width="16.19921875" bestFit="1" customWidth="1"/>
    <col min="499" max="499" width="29.3984375" bestFit="1" customWidth="1"/>
    <col min="500" max="500" width="16.19921875" bestFit="1" customWidth="1"/>
    <col min="501" max="501" width="29.3984375" bestFit="1" customWidth="1"/>
    <col min="502" max="502" width="16.19921875" bestFit="1" customWidth="1"/>
    <col min="503" max="503" width="29.3984375" bestFit="1" customWidth="1"/>
    <col min="504" max="504" width="16.19921875" bestFit="1" customWidth="1"/>
    <col min="505" max="505" width="29.3984375" bestFit="1" customWidth="1"/>
    <col min="506" max="506" width="16.19921875" bestFit="1" customWidth="1"/>
    <col min="507" max="507" width="29.3984375" bestFit="1" customWidth="1"/>
    <col min="508" max="508" width="16.19921875" bestFit="1" customWidth="1"/>
    <col min="509" max="509" width="29.3984375" bestFit="1" customWidth="1"/>
    <col min="510" max="510" width="16.19921875" bestFit="1" customWidth="1"/>
    <col min="511" max="511" width="29.3984375" bestFit="1" customWidth="1"/>
    <col min="512" max="512" width="16.19921875" bestFit="1" customWidth="1"/>
    <col min="513" max="513" width="29.3984375" bestFit="1" customWidth="1"/>
    <col min="514" max="514" width="16.19921875" bestFit="1" customWidth="1"/>
    <col min="515" max="515" width="29.3984375" bestFit="1" customWidth="1"/>
    <col min="516" max="516" width="16.19921875" bestFit="1" customWidth="1"/>
    <col min="517" max="517" width="29.3984375" bestFit="1" customWidth="1"/>
    <col min="518" max="518" width="16.19921875" bestFit="1" customWidth="1"/>
    <col min="519" max="519" width="29.3984375" bestFit="1" customWidth="1"/>
    <col min="520" max="520" width="16.19921875" bestFit="1" customWidth="1"/>
    <col min="521" max="521" width="29.3984375" bestFit="1" customWidth="1"/>
    <col min="522" max="522" width="16.19921875" bestFit="1" customWidth="1"/>
    <col min="523" max="523" width="29.3984375" bestFit="1" customWidth="1"/>
    <col min="524" max="524" width="16.19921875" bestFit="1" customWidth="1"/>
    <col min="525" max="525" width="29.3984375" bestFit="1" customWidth="1"/>
    <col min="526" max="526" width="16.19921875" bestFit="1" customWidth="1"/>
    <col min="527" max="527" width="29.3984375" bestFit="1" customWidth="1"/>
    <col min="528" max="528" width="16.19921875" bestFit="1" customWidth="1"/>
    <col min="529" max="529" width="29.3984375" bestFit="1" customWidth="1"/>
    <col min="530" max="530" width="16.19921875" bestFit="1" customWidth="1"/>
    <col min="531" max="531" width="29.3984375" bestFit="1" customWidth="1"/>
    <col min="532" max="532" width="16.19921875" bestFit="1" customWidth="1"/>
    <col min="533" max="533" width="29.3984375" bestFit="1" customWidth="1"/>
    <col min="534" max="534" width="16.19921875" bestFit="1" customWidth="1"/>
    <col min="535" max="535" width="29.3984375" bestFit="1" customWidth="1"/>
    <col min="536" max="536" width="16.19921875" bestFit="1" customWidth="1"/>
    <col min="537" max="537" width="29.3984375" bestFit="1" customWidth="1"/>
    <col min="538" max="538" width="16.19921875" bestFit="1" customWidth="1"/>
    <col min="539" max="539" width="29.3984375" bestFit="1" customWidth="1"/>
    <col min="540" max="540" width="16.19921875" bestFit="1" customWidth="1"/>
    <col min="541" max="541" width="29.3984375" bestFit="1" customWidth="1"/>
    <col min="542" max="542" width="16.19921875" bestFit="1" customWidth="1"/>
    <col min="543" max="543" width="29.3984375" bestFit="1" customWidth="1"/>
    <col min="544" max="544" width="16.19921875" bestFit="1" customWidth="1"/>
    <col min="545" max="545" width="29.3984375" bestFit="1" customWidth="1"/>
    <col min="546" max="546" width="16.19921875" bestFit="1" customWidth="1"/>
    <col min="547" max="547" width="29.3984375" bestFit="1" customWidth="1"/>
    <col min="548" max="548" width="16.19921875" bestFit="1" customWidth="1"/>
    <col min="549" max="549" width="29.3984375" bestFit="1" customWidth="1"/>
    <col min="550" max="550" width="16.19921875" bestFit="1" customWidth="1"/>
    <col min="551" max="551" width="29.3984375" bestFit="1" customWidth="1"/>
    <col min="552" max="552" width="16.19921875" bestFit="1" customWidth="1"/>
    <col min="553" max="553" width="29.3984375" bestFit="1" customWidth="1"/>
    <col min="554" max="554" width="16.19921875" bestFit="1" customWidth="1"/>
    <col min="555" max="555" width="29.3984375" bestFit="1" customWidth="1"/>
    <col min="556" max="556" width="16.19921875" bestFit="1" customWidth="1"/>
    <col min="557" max="557" width="29.3984375" bestFit="1" customWidth="1"/>
    <col min="558" max="558" width="16.19921875" bestFit="1" customWidth="1"/>
    <col min="559" max="559" width="29.3984375" bestFit="1" customWidth="1"/>
    <col min="560" max="560" width="16.19921875" bestFit="1" customWidth="1"/>
    <col min="561" max="561" width="29.3984375" bestFit="1" customWidth="1"/>
    <col min="562" max="562" width="16.19921875" bestFit="1" customWidth="1"/>
    <col min="563" max="563" width="29.3984375" bestFit="1" customWidth="1"/>
    <col min="564" max="564" width="16.19921875" bestFit="1" customWidth="1"/>
    <col min="565" max="565" width="29.3984375" bestFit="1" customWidth="1"/>
    <col min="566" max="566" width="16.19921875" bestFit="1" customWidth="1"/>
    <col min="567" max="567" width="29.3984375" bestFit="1" customWidth="1"/>
    <col min="568" max="568" width="16.19921875" bestFit="1" customWidth="1"/>
    <col min="569" max="569" width="29.3984375" bestFit="1" customWidth="1"/>
    <col min="570" max="570" width="16.19921875" bestFit="1" customWidth="1"/>
    <col min="571" max="571" width="29.3984375" bestFit="1" customWidth="1"/>
    <col min="572" max="572" width="16.19921875" bestFit="1" customWidth="1"/>
    <col min="573" max="573" width="29.3984375" bestFit="1" customWidth="1"/>
    <col min="574" max="574" width="16.19921875" bestFit="1" customWidth="1"/>
    <col min="575" max="575" width="29.3984375" bestFit="1" customWidth="1"/>
    <col min="576" max="576" width="16.19921875" bestFit="1" customWidth="1"/>
    <col min="577" max="577" width="29.3984375" bestFit="1" customWidth="1"/>
    <col min="578" max="578" width="16.19921875" bestFit="1" customWidth="1"/>
    <col min="579" max="579" width="29.3984375" bestFit="1" customWidth="1"/>
    <col min="580" max="580" width="16.19921875" bestFit="1" customWidth="1"/>
    <col min="581" max="581" width="29.3984375" bestFit="1" customWidth="1"/>
    <col min="582" max="582" width="16.19921875" bestFit="1" customWidth="1"/>
    <col min="583" max="583" width="29.3984375" bestFit="1" customWidth="1"/>
    <col min="584" max="584" width="16.19921875" bestFit="1" customWidth="1"/>
    <col min="585" max="585" width="29.3984375" bestFit="1" customWidth="1"/>
    <col min="586" max="586" width="16.19921875" bestFit="1" customWidth="1"/>
    <col min="587" max="587" width="29.3984375" bestFit="1" customWidth="1"/>
    <col min="588" max="588" width="16.19921875" bestFit="1" customWidth="1"/>
    <col min="589" max="589" width="29.3984375" bestFit="1" customWidth="1"/>
    <col min="590" max="590" width="16.19921875" bestFit="1" customWidth="1"/>
    <col min="591" max="591" width="29.3984375" bestFit="1" customWidth="1"/>
    <col min="592" max="592" width="16.19921875" bestFit="1" customWidth="1"/>
    <col min="593" max="593" width="29.3984375" bestFit="1" customWidth="1"/>
    <col min="594" max="594" width="16.19921875" bestFit="1" customWidth="1"/>
    <col min="595" max="595" width="29.3984375" bestFit="1" customWidth="1"/>
    <col min="596" max="596" width="16.19921875" bestFit="1" customWidth="1"/>
    <col min="597" max="597" width="29.3984375" bestFit="1" customWidth="1"/>
    <col min="598" max="598" width="16.19921875" bestFit="1" customWidth="1"/>
    <col min="599" max="599" width="29.3984375" bestFit="1" customWidth="1"/>
    <col min="600" max="600" width="16.19921875" bestFit="1" customWidth="1"/>
    <col min="601" max="601" width="29.3984375" bestFit="1" customWidth="1"/>
    <col min="602" max="602" width="16.19921875" bestFit="1" customWidth="1"/>
    <col min="603" max="603" width="29.3984375" bestFit="1" customWidth="1"/>
    <col min="604" max="604" width="16.19921875" bestFit="1" customWidth="1"/>
    <col min="605" max="605" width="29.3984375" bestFit="1" customWidth="1"/>
    <col min="606" max="606" width="16.19921875" bestFit="1" customWidth="1"/>
    <col min="607" max="607" width="29.3984375" bestFit="1" customWidth="1"/>
    <col min="608" max="608" width="16.19921875" bestFit="1" customWidth="1"/>
    <col min="609" max="609" width="29.3984375" bestFit="1" customWidth="1"/>
    <col min="610" max="610" width="16.19921875" bestFit="1" customWidth="1"/>
    <col min="611" max="611" width="29.3984375" bestFit="1" customWidth="1"/>
    <col min="612" max="612" width="16.19921875" bestFit="1" customWidth="1"/>
    <col min="613" max="613" width="29.3984375" bestFit="1" customWidth="1"/>
    <col min="614" max="614" width="16.19921875" bestFit="1" customWidth="1"/>
    <col min="615" max="615" width="29.3984375" bestFit="1" customWidth="1"/>
    <col min="616" max="616" width="16.19921875" bestFit="1" customWidth="1"/>
    <col min="617" max="617" width="29.3984375" bestFit="1" customWidth="1"/>
    <col min="618" max="618" width="16.19921875" bestFit="1" customWidth="1"/>
    <col min="619" max="619" width="29.3984375" bestFit="1" customWidth="1"/>
    <col min="620" max="620" width="16.19921875" bestFit="1" customWidth="1"/>
    <col min="621" max="621" width="29.3984375" bestFit="1" customWidth="1"/>
    <col min="622" max="622" width="16.19921875" bestFit="1" customWidth="1"/>
    <col min="623" max="623" width="29.3984375" bestFit="1" customWidth="1"/>
    <col min="624" max="624" width="16.19921875" bestFit="1" customWidth="1"/>
    <col min="625" max="625" width="29.3984375" bestFit="1" customWidth="1"/>
    <col min="626" max="626" width="16.19921875" bestFit="1" customWidth="1"/>
    <col min="627" max="627" width="29.3984375" bestFit="1" customWidth="1"/>
    <col min="628" max="628" width="16.19921875" bestFit="1" customWidth="1"/>
    <col min="629" max="629" width="29.3984375" bestFit="1" customWidth="1"/>
    <col min="630" max="630" width="16.19921875" bestFit="1" customWidth="1"/>
    <col min="631" max="631" width="29.3984375" bestFit="1" customWidth="1"/>
    <col min="632" max="632" width="16.19921875" bestFit="1" customWidth="1"/>
    <col min="633" max="633" width="29.3984375" bestFit="1" customWidth="1"/>
    <col min="634" max="634" width="16.19921875" bestFit="1" customWidth="1"/>
    <col min="635" max="635" width="29.3984375" bestFit="1" customWidth="1"/>
    <col min="636" max="636" width="16.19921875" bestFit="1" customWidth="1"/>
    <col min="637" max="637" width="29.3984375" bestFit="1" customWidth="1"/>
    <col min="638" max="638" width="16.19921875" bestFit="1" customWidth="1"/>
    <col min="639" max="639" width="29.3984375" bestFit="1" customWidth="1"/>
    <col min="640" max="640" width="16.19921875" bestFit="1" customWidth="1"/>
    <col min="641" max="641" width="29.3984375" bestFit="1" customWidth="1"/>
    <col min="642" max="642" width="16.19921875" bestFit="1" customWidth="1"/>
    <col min="643" max="643" width="29.3984375" bestFit="1" customWidth="1"/>
    <col min="644" max="644" width="16.19921875" bestFit="1" customWidth="1"/>
    <col min="645" max="645" width="29.3984375" bestFit="1" customWidth="1"/>
    <col min="646" max="646" width="16.19921875" bestFit="1" customWidth="1"/>
    <col min="647" max="647" width="29.3984375" bestFit="1" customWidth="1"/>
    <col min="648" max="648" width="16.19921875" bestFit="1" customWidth="1"/>
    <col min="649" max="649" width="29.3984375" bestFit="1" customWidth="1"/>
    <col min="650" max="650" width="16.19921875" bestFit="1" customWidth="1"/>
    <col min="651" max="651" width="29.3984375" bestFit="1" customWidth="1"/>
    <col min="652" max="652" width="16.19921875" bestFit="1" customWidth="1"/>
    <col min="653" max="653" width="29.3984375" bestFit="1" customWidth="1"/>
    <col min="654" max="654" width="16.19921875" bestFit="1" customWidth="1"/>
    <col min="655" max="655" width="29.3984375" bestFit="1" customWidth="1"/>
    <col min="656" max="656" width="16.19921875" bestFit="1" customWidth="1"/>
    <col min="657" max="657" width="29.3984375" bestFit="1" customWidth="1"/>
    <col min="658" max="658" width="16.19921875" bestFit="1" customWidth="1"/>
    <col min="659" max="659" width="29.3984375" bestFit="1" customWidth="1"/>
    <col min="660" max="660" width="16.19921875" bestFit="1" customWidth="1"/>
    <col min="661" max="661" width="29.3984375" bestFit="1" customWidth="1"/>
    <col min="662" max="662" width="16.19921875" bestFit="1" customWidth="1"/>
    <col min="663" max="663" width="29.3984375" bestFit="1" customWidth="1"/>
    <col min="664" max="664" width="16.19921875" bestFit="1" customWidth="1"/>
    <col min="665" max="665" width="29.3984375" bestFit="1" customWidth="1"/>
    <col min="666" max="666" width="16.19921875" bestFit="1" customWidth="1"/>
    <col min="667" max="667" width="29.3984375" bestFit="1" customWidth="1"/>
    <col min="668" max="668" width="16.19921875" bestFit="1" customWidth="1"/>
    <col min="669" max="669" width="29.3984375" bestFit="1" customWidth="1"/>
    <col min="670" max="670" width="16.19921875" bestFit="1" customWidth="1"/>
    <col min="671" max="671" width="29.3984375" bestFit="1" customWidth="1"/>
    <col min="672" max="672" width="16.19921875" bestFit="1" customWidth="1"/>
    <col min="673" max="673" width="29.3984375" bestFit="1" customWidth="1"/>
    <col min="674" max="674" width="16.19921875" bestFit="1" customWidth="1"/>
    <col min="675" max="675" width="29.3984375" bestFit="1" customWidth="1"/>
    <col min="676" max="676" width="16.19921875" bestFit="1" customWidth="1"/>
    <col min="677" max="677" width="29.3984375" bestFit="1" customWidth="1"/>
    <col min="678" max="678" width="16.19921875" bestFit="1" customWidth="1"/>
    <col min="679" max="679" width="29.3984375" bestFit="1" customWidth="1"/>
    <col min="680" max="680" width="16.19921875" bestFit="1" customWidth="1"/>
    <col min="681" max="681" width="29.3984375" bestFit="1" customWidth="1"/>
    <col min="682" max="682" width="16.19921875" bestFit="1" customWidth="1"/>
    <col min="683" max="683" width="29.3984375" bestFit="1" customWidth="1"/>
    <col min="684" max="684" width="16.19921875" bestFit="1" customWidth="1"/>
    <col min="685" max="685" width="29.3984375" bestFit="1" customWidth="1"/>
    <col min="686" max="686" width="16.19921875" bestFit="1" customWidth="1"/>
    <col min="687" max="687" width="29.3984375" bestFit="1" customWidth="1"/>
    <col min="688" max="688" width="16.19921875" bestFit="1" customWidth="1"/>
    <col min="689" max="689" width="29.3984375" bestFit="1" customWidth="1"/>
    <col min="690" max="690" width="16.19921875" bestFit="1" customWidth="1"/>
    <col min="691" max="691" width="29.3984375" bestFit="1" customWidth="1"/>
    <col min="692" max="692" width="16.19921875" bestFit="1" customWidth="1"/>
    <col min="693" max="693" width="29.3984375" bestFit="1" customWidth="1"/>
    <col min="694" max="694" width="16.19921875" bestFit="1" customWidth="1"/>
    <col min="695" max="695" width="29.3984375" bestFit="1" customWidth="1"/>
    <col min="696" max="696" width="16.19921875" bestFit="1" customWidth="1"/>
    <col min="697" max="697" width="29.3984375" bestFit="1" customWidth="1"/>
    <col min="698" max="698" width="16.19921875" bestFit="1" customWidth="1"/>
    <col min="699" max="699" width="29.3984375" bestFit="1" customWidth="1"/>
    <col min="700" max="700" width="16.19921875" bestFit="1" customWidth="1"/>
    <col min="701" max="701" width="29.3984375" bestFit="1" customWidth="1"/>
    <col min="702" max="702" width="16.19921875" bestFit="1" customWidth="1"/>
    <col min="703" max="703" width="29.3984375" bestFit="1" customWidth="1"/>
    <col min="704" max="704" width="16.19921875" bestFit="1" customWidth="1"/>
    <col min="705" max="705" width="29.3984375" bestFit="1" customWidth="1"/>
    <col min="706" max="706" width="16.19921875" bestFit="1" customWidth="1"/>
    <col min="707" max="707" width="29.3984375" bestFit="1" customWidth="1"/>
    <col min="708" max="708" width="16.19921875" bestFit="1" customWidth="1"/>
    <col min="709" max="709" width="29.3984375" bestFit="1" customWidth="1"/>
    <col min="710" max="710" width="16.19921875" bestFit="1" customWidth="1"/>
    <col min="711" max="711" width="29.3984375" bestFit="1" customWidth="1"/>
    <col min="712" max="712" width="16.19921875" bestFit="1" customWidth="1"/>
    <col min="713" max="713" width="29.3984375" bestFit="1" customWidth="1"/>
    <col min="714" max="714" width="16.19921875" bestFit="1" customWidth="1"/>
    <col min="715" max="715" width="29.3984375" bestFit="1" customWidth="1"/>
    <col min="716" max="716" width="16.19921875" bestFit="1" customWidth="1"/>
    <col min="717" max="717" width="29.3984375" bestFit="1" customWidth="1"/>
    <col min="718" max="718" width="16.19921875" bestFit="1" customWidth="1"/>
    <col min="719" max="719" width="29.3984375" bestFit="1" customWidth="1"/>
    <col min="720" max="720" width="16.19921875" bestFit="1" customWidth="1"/>
    <col min="721" max="721" width="29.3984375" bestFit="1" customWidth="1"/>
    <col min="722" max="722" width="16.19921875" bestFit="1" customWidth="1"/>
    <col min="723" max="723" width="29.3984375" bestFit="1" customWidth="1"/>
    <col min="724" max="724" width="16.19921875" bestFit="1" customWidth="1"/>
    <col min="725" max="725" width="29.3984375" bestFit="1" customWidth="1"/>
    <col min="726" max="726" width="16.19921875" bestFit="1" customWidth="1"/>
    <col min="727" max="727" width="29.3984375" bestFit="1" customWidth="1"/>
    <col min="728" max="728" width="16.19921875" bestFit="1" customWidth="1"/>
    <col min="729" max="729" width="29.3984375" bestFit="1" customWidth="1"/>
    <col min="730" max="730" width="16.19921875" bestFit="1" customWidth="1"/>
    <col min="731" max="731" width="29.3984375" bestFit="1" customWidth="1"/>
    <col min="732" max="732" width="16.19921875" bestFit="1" customWidth="1"/>
    <col min="733" max="733" width="29.3984375" bestFit="1" customWidth="1"/>
    <col min="734" max="734" width="16.19921875" bestFit="1" customWidth="1"/>
    <col min="735" max="735" width="29.3984375" bestFit="1" customWidth="1"/>
    <col min="736" max="736" width="16.19921875" bestFit="1" customWidth="1"/>
    <col min="737" max="737" width="29.3984375" bestFit="1" customWidth="1"/>
    <col min="738" max="738" width="16.19921875" bestFit="1" customWidth="1"/>
    <col min="739" max="739" width="29.3984375" bestFit="1" customWidth="1"/>
    <col min="740" max="740" width="16.19921875" bestFit="1" customWidth="1"/>
    <col min="741" max="741" width="29.3984375" bestFit="1" customWidth="1"/>
    <col min="742" max="742" width="16.19921875" bestFit="1" customWidth="1"/>
    <col min="743" max="743" width="29.3984375" bestFit="1" customWidth="1"/>
    <col min="744" max="744" width="16.19921875" bestFit="1" customWidth="1"/>
    <col min="745" max="745" width="29.3984375" bestFit="1" customWidth="1"/>
    <col min="746" max="746" width="16.19921875" bestFit="1" customWidth="1"/>
    <col min="747" max="747" width="29.3984375" bestFit="1" customWidth="1"/>
    <col min="748" max="748" width="16.19921875" bestFit="1" customWidth="1"/>
    <col min="749" max="749" width="29.3984375" bestFit="1" customWidth="1"/>
    <col min="750" max="750" width="16.19921875" bestFit="1" customWidth="1"/>
    <col min="751" max="751" width="29.3984375" bestFit="1" customWidth="1"/>
    <col min="752" max="752" width="16.19921875" bestFit="1" customWidth="1"/>
    <col min="753" max="753" width="29.3984375" bestFit="1" customWidth="1"/>
    <col min="754" max="754" width="16.19921875" bestFit="1" customWidth="1"/>
    <col min="755" max="755" width="29.3984375" bestFit="1" customWidth="1"/>
    <col min="756" max="756" width="16.19921875" bestFit="1" customWidth="1"/>
    <col min="757" max="757" width="29.3984375" bestFit="1" customWidth="1"/>
    <col min="758" max="758" width="16.19921875" bestFit="1" customWidth="1"/>
    <col min="759" max="759" width="29.3984375" bestFit="1" customWidth="1"/>
    <col min="760" max="760" width="16.19921875" bestFit="1" customWidth="1"/>
    <col min="761" max="761" width="29.3984375" bestFit="1" customWidth="1"/>
    <col min="762" max="762" width="16.19921875" bestFit="1" customWidth="1"/>
    <col min="763" max="763" width="29.3984375" bestFit="1" customWidth="1"/>
    <col min="764" max="764" width="16.19921875" bestFit="1" customWidth="1"/>
    <col min="765" max="765" width="29.3984375" bestFit="1" customWidth="1"/>
    <col min="766" max="766" width="16.19921875" bestFit="1" customWidth="1"/>
    <col min="767" max="767" width="29.3984375" bestFit="1" customWidth="1"/>
    <col min="768" max="768" width="16.19921875" bestFit="1" customWidth="1"/>
    <col min="769" max="769" width="29.3984375" bestFit="1" customWidth="1"/>
    <col min="770" max="770" width="16.19921875" bestFit="1" customWidth="1"/>
    <col min="771" max="771" width="29.3984375" bestFit="1" customWidth="1"/>
    <col min="772" max="772" width="16.19921875" bestFit="1" customWidth="1"/>
    <col min="773" max="773" width="29.3984375" bestFit="1" customWidth="1"/>
    <col min="774" max="774" width="16.19921875" bestFit="1" customWidth="1"/>
    <col min="775" max="775" width="29.3984375" bestFit="1" customWidth="1"/>
    <col min="776" max="776" width="16.19921875" bestFit="1" customWidth="1"/>
    <col min="777" max="777" width="29.3984375" bestFit="1" customWidth="1"/>
    <col min="778" max="778" width="16.19921875" bestFit="1" customWidth="1"/>
    <col min="779" max="779" width="29.3984375" bestFit="1" customWidth="1"/>
    <col min="780" max="780" width="16.19921875" bestFit="1" customWidth="1"/>
    <col min="781" max="781" width="29.3984375" bestFit="1" customWidth="1"/>
    <col min="782" max="782" width="16.19921875" bestFit="1" customWidth="1"/>
    <col min="783" max="783" width="29.3984375" bestFit="1" customWidth="1"/>
    <col min="784" max="784" width="16.19921875" bestFit="1" customWidth="1"/>
    <col min="785" max="785" width="29.3984375" bestFit="1" customWidth="1"/>
    <col min="786" max="786" width="16.19921875" bestFit="1" customWidth="1"/>
    <col min="787" max="787" width="29.3984375" bestFit="1" customWidth="1"/>
    <col min="788" max="788" width="16.19921875" bestFit="1" customWidth="1"/>
    <col min="789" max="789" width="29.3984375" bestFit="1" customWidth="1"/>
    <col min="790" max="790" width="16.19921875" bestFit="1" customWidth="1"/>
    <col min="791" max="791" width="29.3984375" bestFit="1" customWidth="1"/>
    <col min="792" max="792" width="16.19921875" bestFit="1" customWidth="1"/>
    <col min="793" max="793" width="29.3984375" bestFit="1" customWidth="1"/>
    <col min="794" max="794" width="16.19921875" bestFit="1" customWidth="1"/>
    <col min="795" max="795" width="29.3984375" bestFit="1" customWidth="1"/>
    <col min="796" max="796" width="16.19921875" bestFit="1" customWidth="1"/>
    <col min="797" max="797" width="29.3984375" bestFit="1" customWidth="1"/>
    <col min="798" max="798" width="16.19921875" bestFit="1" customWidth="1"/>
    <col min="799" max="799" width="29.3984375" bestFit="1" customWidth="1"/>
    <col min="800" max="800" width="16.19921875" bestFit="1" customWidth="1"/>
    <col min="801" max="801" width="29.3984375" bestFit="1" customWidth="1"/>
    <col min="802" max="802" width="16.19921875" bestFit="1" customWidth="1"/>
    <col min="803" max="803" width="29.3984375" bestFit="1" customWidth="1"/>
    <col min="804" max="804" width="16.19921875" bestFit="1" customWidth="1"/>
    <col min="805" max="805" width="29.3984375" bestFit="1" customWidth="1"/>
    <col min="806" max="806" width="16.19921875" bestFit="1" customWidth="1"/>
    <col min="807" max="807" width="29.3984375" bestFit="1" customWidth="1"/>
    <col min="808" max="808" width="16.19921875" bestFit="1" customWidth="1"/>
    <col min="809" max="809" width="29.3984375" bestFit="1" customWidth="1"/>
    <col min="810" max="810" width="16.19921875" bestFit="1" customWidth="1"/>
    <col min="811" max="811" width="29.3984375" bestFit="1" customWidth="1"/>
    <col min="812" max="812" width="16.19921875" bestFit="1" customWidth="1"/>
    <col min="813" max="813" width="29.3984375" bestFit="1" customWidth="1"/>
    <col min="814" max="814" width="16.19921875" bestFit="1" customWidth="1"/>
    <col min="815" max="815" width="29.3984375" bestFit="1" customWidth="1"/>
    <col min="816" max="816" width="16.19921875" bestFit="1" customWidth="1"/>
    <col min="817" max="817" width="29.3984375" bestFit="1" customWidth="1"/>
    <col min="818" max="818" width="16.19921875" bestFit="1" customWidth="1"/>
    <col min="819" max="819" width="29.3984375" bestFit="1" customWidth="1"/>
    <col min="820" max="820" width="16.19921875" bestFit="1" customWidth="1"/>
    <col min="821" max="821" width="29.3984375" bestFit="1" customWidth="1"/>
    <col min="822" max="822" width="16.19921875" bestFit="1" customWidth="1"/>
    <col min="823" max="823" width="29.3984375" bestFit="1" customWidth="1"/>
    <col min="824" max="824" width="16.19921875" bestFit="1" customWidth="1"/>
    <col min="825" max="825" width="29.3984375" bestFit="1" customWidth="1"/>
    <col min="826" max="826" width="16.19921875" bestFit="1" customWidth="1"/>
    <col min="827" max="827" width="29.3984375" bestFit="1" customWidth="1"/>
    <col min="828" max="828" width="16.19921875" bestFit="1" customWidth="1"/>
    <col min="829" max="829" width="29.3984375" bestFit="1" customWidth="1"/>
    <col min="830" max="830" width="16.19921875" bestFit="1" customWidth="1"/>
    <col min="831" max="831" width="29.3984375" bestFit="1" customWidth="1"/>
    <col min="832" max="832" width="16.19921875" bestFit="1" customWidth="1"/>
    <col min="833" max="833" width="29.3984375" bestFit="1" customWidth="1"/>
    <col min="834" max="834" width="16.19921875" bestFit="1" customWidth="1"/>
    <col min="835" max="835" width="29.3984375" bestFit="1" customWidth="1"/>
    <col min="836" max="836" width="16.19921875" bestFit="1" customWidth="1"/>
    <col min="837" max="837" width="29.3984375" bestFit="1" customWidth="1"/>
    <col min="838" max="838" width="16.19921875" bestFit="1" customWidth="1"/>
    <col min="839" max="839" width="29.3984375" bestFit="1" customWidth="1"/>
    <col min="840" max="840" width="16.19921875" bestFit="1" customWidth="1"/>
    <col min="841" max="841" width="29.3984375" bestFit="1" customWidth="1"/>
    <col min="842" max="842" width="16.19921875" bestFit="1" customWidth="1"/>
    <col min="843" max="843" width="29.3984375" bestFit="1" customWidth="1"/>
    <col min="844" max="844" width="16.19921875" bestFit="1" customWidth="1"/>
    <col min="845" max="845" width="29.3984375" bestFit="1" customWidth="1"/>
    <col min="846" max="846" width="16.19921875" bestFit="1" customWidth="1"/>
    <col min="847" max="847" width="29.3984375" bestFit="1" customWidth="1"/>
    <col min="848" max="848" width="16.19921875" bestFit="1" customWidth="1"/>
    <col min="849" max="849" width="29.3984375" bestFit="1" customWidth="1"/>
    <col min="850" max="850" width="16.19921875" bestFit="1" customWidth="1"/>
    <col min="851" max="851" width="29.3984375" bestFit="1" customWidth="1"/>
    <col min="852" max="852" width="16.19921875" bestFit="1" customWidth="1"/>
    <col min="853" max="853" width="29.3984375" bestFit="1" customWidth="1"/>
    <col min="854" max="854" width="16.19921875" bestFit="1" customWidth="1"/>
    <col min="855" max="855" width="29.3984375" bestFit="1" customWidth="1"/>
    <col min="856" max="856" width="16.19921875" bestFit="1" customWidth="1"/>
    <col min="857" max="857" width="29.3984375" bestFit="1" customWidth="1"/>
    <col min="858" max="858" width="16.19921875" bestFit="1" customWidth="1"/>
    <col min="859" max="859" width="29.3984375" bestFit="1" customWidth="1"/>
    <col min="860" max="860" width="16.19921875" bestFit="1" customWidth="1"/>
    <col min="861" max="861" width="29.3984375" bestFit="1" customWidth="1"/>
    <col min="862" max="862" width="16.19921875" bestFit="1" customWidth="1"/>
    <col min="863" max="863" width="29.3984375" bestFit="1" customWidth="1"/>
    <col min="864" max="864" width="16.19921875" bestFit="1" customWidth="1"/>
    <col min="865" max="865" width="29.3984375" bestFit="1" customWidth="1"/>
    <col min="866" max="866" width="16.19921875" bestFit="1" customWidth="1"/>
    <col min="867" max="867" width="29.3984375" bestFit="1" customWidth="1"/>
    <col min="868" max="868" width="16.19921875" bestFit="1" customWidth="1"/>
    <col min="869" max="869" width="29.3984375" bestFit="1" customWidth="1"/>
    <col min="870" max="870" width="16.19921875" bestFit="1" customWidth="1"/>
    <col min="871" max="871" width="29.3984375" bestFit="1" customWidth="1"/>
    <col min="872" max="872" width="16.19921875" bestFit="1" customWidth="1"/>
    <col min="873" max="873" width="29.3984375" bestFit="1" customWidth="1"/>
    <col min="874" max="874" width="16.19921875" bestFit="1" customWidth="1"/>
    <col min="875" max="875" width="29.3984375" bestFit="1" customWidth="1"/>
    <col min="876" max="876" width="16.19921875" bestFit="1" customWidth="1"/>
    <col min="877" max="877" width="29.3984375" bestFit="1" customWidth="1"/>
    <col min="878" max="878" width="16.19921875" bestFit="1" customWidth="1"/>
    <col min="879" max="879" width="29.3984375" bestFit="1" customWidth="1"/>
    <col min="880" max="880" width="16.19921875" bestFit="1" customWidth="1"/>
    <col min="881" max="881" width="29.3984375" bestFit="1" customWidth="1"/>
    <col min="882" max="882" width="16.19921875" bestFit="1" customWidth="1"/>
    <col min="883" max="883" width="29.3984375" bestFit="1" customWidth="1"/>
    <col min="884" max="884" width="16.19921875" bestFit="1" customWidth="1"/>
    <col min="885" max="885" width="29.3984375" bestFit="1" customWidth="1"/>
    <col min="886" max="886" width="16.19921875" bestFit="1" customWidth="1"/>
    <col min="887" max="887" width="29.3984375" bestFit="1" customWidth="1"/>
    <col min="888" max="888" width="16.19921875" bestFit="1" customWidth="1"/>
    <col min="889" max="889" width="29.3984375" bestFit="1" customWidth="1"/>
    <col min="890" max="890" width="16.19921875" bestFit="1" customWidth="1"/>
    <col min="891" max="891" width="29.3984375" bestFit="1" customWidth="1"/>
    <col min="892" max="892" width="16.19921875" bestFit="1" customWidth="1"/>
    <col min="893" max="893" width="29.3984375" bestFit="1" customWidth="1"/>
    <col min="894" max="894" width="16.19921875" bestFit="1" customWidth="1"/>
    <col min="895" max="895" width="29.3984375" bestFit="1" customWidth="1"/>
    <col min="896" max="896" width="16.19921875" bestFit="1" customWidth="1"/>
    <col min="897" max="897" width="29.3984375" bestFit="1" customWidth="1"/>
    <col min="898" max="898" width="16.19921875" bestFit="1" customWidth="1"/>
    <col min="899" max="899" width="29.3984375" bestFit="1" customWidth="1"/>
    <col min="900" max="900" width="16.19921875" bestFit="1" customWidth="1"/>
    <col min="901" max="901" width="29.3984375" bestFit="1" customWidth="1"/>
    <col min="902" max="902" width="16.19921875" bestFit="1" customWidth="1"/>
    <col min="903" max="903" width="29.3984375" bestFit="1" customWidth="1"/>
    <col min="904" max="904" width="16.19921875" bestFit="1" customWidth="1"/>
    <col min="905" max="905" width="29.3984375" bestFit="1" customWidth="1"/>
    <col min="906" max="906" width="16.19921875" bestFit="1" customWidth="1"/>
    <col min="907" max="907" width="29.3984375" bestFit="1" customWidth="1"/>
    <col min="908" max="908" width="16.19921875" bestFit="1" customWidth="1"/>
    <col min="909" max="909" width="29.3984375" bestFit="1" customWidth="1"/>
    <col min="910" max="910" width="16.19921875" bestFit="1" customWidth="1"/>
    <col min="911" max="911" width="29.3984375" bestFit="1" customWidth="1"/>
    <col min="912" max="912" width="16.19921875" bestFit="1" customWidth="1"/>
    <col min="913" max="913" width="29.3984375" bestFit="1" customWidth="1"/>
    <col min="914" max="914" width="16.19921875" bestFit="1" customWidth="1"/>
    <col min="915" max="915" width="29.3984375" bestFit="1" customWidth="1"/>
    <col min="916" max="916" width="16.19921875" bestFit="1" customWidth="1"/>
    <col min="917" max="917" width="29.3984375" bestFit="1" customWidth="1"/>
    <col min="918" max="918" width="16.19921875" bestFit="1" customWidth="1"/>
    <col min="919" max="919" width="29.3984375" bestFit="1" customWidth="1"/>
    <col min="920" max="920" width="16.19921875" bestFit="1" customWidth="1"/>
    <col min="921" max="921" width="29.3984375" bestFit="1" customWidth="1"/>
    <col min="922" max="922" width="16.19921875" bestFit="1" customWidth="1"/>
    <col min="923" max="923" width="29.3984375" bestFit="1" customWidth="1"/>
    <col min="924" max="924" width="16.19921875" bestFit="1" customWidth="1"/>
    <col min="925" max="925" width="29.3984375" bestFit="1" customWidth="1"/>
    <col min="926" max="926" width="16.19921875" bestFit="1" customWidth="1"/>
    <col min="927" max="927" width="29.3984375" bestFit="1" customWidth="1"/>
    <col min="928" max="928" width="16.19921875" bestFit="1" customWidth="1"/>
    <col min="929" max="929" width="29.3984375" bestFit="1" customWidth="1"/>
    <col min="930" max="930" width="16.19921875" bestFit="1" customWidth="1"/>
    <col min="931" max="931" width="29.3984375" bestFit="1" customWidth="1"/>
    <col min="932" max="932" width="16.19921875" bestFit="1" customWidth="1"/>
    <col min="933" max="933" width="29.3984375" bestFit="1" customWidth="1"/>
    <col min="934" max="934" width="16.19921875" bestFit="1" customWidth="1"/>
    <col min="935" max="935" width="29.3984375" bestFit="1" customWidth="1"/>
    <col min="936" max="936" width="16.19921875" bestFit="1" customWidth="1"/>
    <col min="937" max="937" width="29.3984375" bestFit="1" customWidth="1"/>
    <col min="938" max="938" width="16.19921875" bestFit="1" customWidth="1"/>
    <col min="939" max="939" width="29.3984375" bestFit="1" customWidth="1"/>
    <col min="940" max="940" width="16.19921875" bestFit="1" customWidth="1"/>
    <col min="941" max="941" width="29.3984375" bestFit="1" customWidth="1"/>
    <col min="942" max="942" width="16.19921875" bestFit="1" customWidth="1"/>
    <col min="943" max="943" width="29.3984375" bestFit="1" customWidth="1"/>
    <col min="944" max="944" width="16.19921875" bestFit="1" customWidth="1"/>
    <col min="945" max="945" width="29.3984375" bestFit="1" customWidth="1"/>
    <col min="946" max="946" width="16.19921875" bestFit="1" customWidth="1"/>
    <col min="947" max="947" width="29.3984375" bestFit="1" customWidth="1"/>
    <col min="948" max="948" width="16.19921875" bestFit="1" customWidth="1"/>
    <col min="949" max="949" width="29.3984375" bestFit="1" customWidth="1"/>
    <col min="950" max="950" width="16.19921875" bestFit="1" customWidth="1"/>
    <col min="951" max="951" width="29.3984375" bestFit="1" customWidth="1"/>
    <col min="952" max="952" width="16.19921875" bestFit="1" customWidth="1"/>
    <col min="953" max="953" width="29.3984375" bestFit="1" customWidth="1"/>
    <col min="954" max="954" width="16.19921875" bestFit="1" customWidth="1"/>
    <col min="955" max="955" width="29.3984375" bestFit="1" customWidth="1"/>
    <col min="956" max="956" width="16.19921875" bestFit="1" customWidth="1"/>
    <col min="957" max="957" width="29.3984375" bestFit="1" customWidth="1"/>
    <col min="958" max="958" width="16.19921875" bestFit="1" customWidth="1"/>
    <col min="959" max="959" width="29.3984375" bestFit="1" customWidth="1"/>
    <col min="960" max="960" width="16.19921875" bestFit="1" customWidth="1"/>
    <col min="961" max="961" width="29.3984375" bestFit="1" customWidth="1"/>
    <col min="962" max="962" width="16.19921875" bestFit="1" customWidth="1"/>
    <col min="963" max="963" width="29.3984375" bestFit="1" customWidth="1"/>
    <col min="964" max="964" width="16.19921875" bestFit="1" customWidth="1"/>
    <col min="965" max="965" width="29.3984375" bestFit="1" customWidth="1"/>
    <col min="966" max="966" width="16.19921875" bestFit="1" customWidth="1"/>
    <col min="967" max="967" width="29.3984375" bestFit="1" customWidth="1"/>
    <col min="968" max="968" width="16.19921875" bestFit="1" customWidth="1"/>
    <col min="969" max="969" width="29.3984375" bestFit="1" customWidth="1"/>
    <col min="970" max="970" width="16.19921875" bestFit="1" customWidth="1"/>
    <col min="971" max="971" width="29.3984375" bestFit="1" customWidth="1"/>
    <col min="972" max="972" width="16.19921875" bestFit="1" customWidth="1"/>
    <col min="973" max="973" width="29.3984375" bestFit="1" customWidth="1"/>
    <col min="974" max="974" width="16.19921875" bestFit="1" customWidth="1"/>
    <col min="975" max="975" width="29.3984375" bestFit="1" customWidth="1"/>
    <col min="976" max="976" width="16.19921875" bestFit="1" customWidth="1"/>
    <col min="977" max="977" width="29.3984375" bestFit="1" customWidth="1"/>
    <col min="978" max="978" width="16.19921875" bestFit="1" customWidth="1"/>
    <col min="979" max="979" width="29.3984375" bestFit="1" customWidth="1"/>
    <col min="980" max="980" width="16.19921875" bestFit="1" customWidth="1"/>
    <col min="981" max="981" width="29.3984375" bestFit="1" customWidth="1"/>
    <col min="982" max="982" width="16.19921875" bestFit="1" customWidth="1"/>
    <col min="983" max="983" width="29.3984375" bestFit="1" customWidth="1"/>
    <col min="984" max="984" width="16.19921875" bestFit="1" customWidth="1"/>
    <col min="985" max="985" width="29.3984375" bestFit="1" customWidth="1"/>
    <col min="986" max="986" width="16.19921875" bestFit="1" customWidth="1"/>
    <col min="987" max="987" width="29.3984375" bestFit="1" customWidth="1"/>
    <col min="988" max="988" width="16.19921875" bestFit="1" customWidth="1"/>
    <col min="989" max="989" width="29.3984375" bestFit="1" customWidth="1"/>
    <col min="990" max="990" width="16.19921875" bestFit="1" customWidth="1"/>
    <col min="991" max="991" width="29.3984375" bestFit="1" customWidth="1"/>
    <col min="992" max="992" width="16.19921875" bestFit="1" customWidth="1"/>
    <col min="993" max="993" width="29.3984375" bestFit="1" customWidth="1"/>
    <col min="994" max="994" width="16.19921875" bestFit="1" customWidth="1"/>
    <col min="995" max="995" width="29.3984375" bestFit="1" customWidth="1"/>
    <col min="996" max="996" width="16.19921875" bestFit="1" customWidth="1"/>
    <col min="997" max="997" width="29.3984375" bestFit="1" customWidth="1"/>
    <col min="998" max="998" width="16.19921875" bestFit="1" customWidth="1"/>
    <col min="999" max="999" width="29.3984375" bestFit="1" customWidth="1"/>
    <col min="1000" max="1000" width="16.19921875" bestFit="1" customWidth="1"/>
    <col min="1001" max="1001" width="29.3984375" bestFit="1" customWidth="1"/>
    <col min="1002" max="1002" width="16.19921875" bestFit="1" customWidth="1"/>
    <col min="1003" max="1003" width="29.3984375" bestFit="1" customWidth="1"/>
    <col min="1004" max="1004" width="16.19921875" bestFit="1" customWidth="1"/>
    <col min="1005" max="1005" width="29.3984375" bestFit="1" customWidth="1"/>
    <col min="1006" max="1006" width="16.19921875" bestFit="1" customWidth="1"/>
    <col min="1007" max="1007" width="29.3984375" bestFit="1" customWidth="1"/>
    <col min="1008" max="1008" width="16.19921875" bestFit="1" customWidth="1"/>
    <col min="1009" max="1009" width="29.3984375" bestFit="1" customWidth="1"/>
    <col min="1010" max="1010" width="16.19921875" bestFit="1" customWidth="1"/>
    <col min="1011" max="1011" width="29.3984375" bestFit="1" customWidth="1"/>
    <col min="1012" max="1012" width="16.19921875" bestFit="1" customWidth="1"/>
    <col min="1013" max="1013" width="29.3984375" bestFit="1" customWidth="1"/>
    <col min="1014" max="1014" width="16.19921875" bestFit="1" customWidth="1"/>
    <col min="1015" max="1015" width="29.3984375" bestFit="1" customWidth="1"/>
    <col min="1016" max="1016" width="16.19921875" bestFit="1" customWidth="1"/>
    <col min="1017" max="1017" width="29.3984375" bestFit="1" customWidth="1"/>
    <col min="1018" max="1018" width="16.19921875" bestFit="1" customWidth="1"/>
    <col min="1019" max="1019" width="29.3984375" bestFit="1" customWidth="1"/>
    <col min="1020" max="1020" width="16.19921875" bestFit="1" customWidth="1"/>
    <col min="1021" max="1021" width="29.3984375" bestFit="1" customWidth="1"/>
    <col min="1022" max="1022" width="16.19921875" bestFit="1" customWidth="1"/>
    <col min="1023" max="1023" width="29.3984375" bestFit="1" customWidth="1"/>
    <col min="1024" max="1024" width="16.19921875" bestFit="1" customWidth="1"/>
    <col min="1025" max="1025" width="29.3984375" bestFit="1" customWidth="1"/>
    <col min="1026" max="1026" width="16.19921875" bestFit="1" customWidth="1"/>
    <col min="1027" max="1027" width="29.3984375" bestFit="1" customWidth="1"/>
    <col min="1028" max="1028" width="16.19921875" bestFit="1" customWidth="1"/>
    <col min="1029" max="1029" width="29.3984375" bestFit="1" customWidth="1"/>
    <col min="1030" max="1030" width="16.19921875" bestFit="1" customWidth="1"/>
    <col min="1031" max="1031" width="29.3984375" bestFit="1" customWidth="1"/>
    <col min="1032" max="1032" width="16.19921875" bestFit="1" customWidth="1"/>
    <col min="1033" max="1033" width="29.3984375" bestFit="1" customWidth="1"/>
    <col min="1034" max="1034" width="16.19921875" bestFit="1" customWidth="1"/>
    <col min="1035" max="1035" width="29.3984375" bestFit="1" customWidth="1"/>
    <col min="1036" max="1036" width="16.19921875" bestFit="1" customWidth="1"/>
    <col min="1037" max="1037" width="29.3984375" bestFit="1" customWidth="1"/>
    <col min="1038" max="1038" width="16.19921875" bestFit="1" customWidth="1"/>
    <col min="1039" max="1039" width="29.3984375" bestFit="1" customWidth="1"/>
    <col min="1040" max="1040" width="16.19921875" bestFit="1" customWidth="1"/>
    <col min="1041" max="1041" width="29.3984375" bestFit="1" customWidth="1"/>
    <col min="1042" max="1042" width="16.19921875" bestFit="1" customWidth="1"/>
    <col min="1043" max="1043" width="29.3984375" bestFit="1" customWidth="1"/>
    <col min="1044" max="1044" width="16.19921875" bestFit="1" customWidth="1"/>
    <col min="1045" max="1045" width="29.3984375" bestFit="1" customWidth="1"/>
    <col min="1046" max="1046" width="16.19921875" bestFit="1" customWidth="1"/>
    <col min="1047" max="1047" width="29.3984375" bestFit="1" customWidth="1"/>
    <col min="1048" max="1048" width="16.19921875" bestFit="1" customWidth="1"/>
    <col min="1049" max="1049" width="29.3984375" bestFit="1" customWidth="1"/>
    <col min="1050" max="1050" width="16.19921875" bestFit="1" customWidth="1"/>
    <col min="1051" max="1051" width="29.3984375" bestFit="1" customWidth="1"/>
    <col min="1052" max="1052" width="16.19921875" bestFit="1" customWidth="1"/>
    <col min="1053" max="1053" width="29.3984375" bestFit="1" customWidth="1"/>
    <col min="1054" max="1054" width="16.19921875" bestFit="1" customWidth="1"/>
    <col min="1055" max="1055" width="29.3984375" bestFit="1" customWidth="1"/>
    <col min="1056" max="1056" width="16.19921875" bestFit="1" customWidth="1"/>
    <col min="1057" max="1057" width="29.3984375" bestFit="1" customWidth="1"/>
    <col min="1058" max="1058" width="16.19921875" bestFit="1" customWidth="1"/>
    <col min="1059" max="1059" width="29.3984375" bestFit="1" customWidth="1"/>
    <col min="1060" max="1060" width="16.19921875" bestFit="1" customWidth="1"/>
    <col min="1061" max="1061" width="29.3984375" bestFit="1" customWidth="1"/>
    <col min="1062" max="1062" width="16.19921875" bestFit="1" customWidth="1"/>
    <col min="1063" max="1063" width="29.3984375" bestFit="1" customWidth="1"/>
    <col min="1064" max="1064" width="16.19921875" bestFit="1" customWidth="1"/>
    <col min="1065" max="1065" width="29.3984375" bestFit="1" customWidth="1"/>
    <col min="1066" max="1066" width="16.19921875" bestFit="1" customWidth="1"/>
    <col min="1067" max="1067" width="29.3984375" bestFit="1" customWidth="1"/>
    <col min="1068" max="1068" width="16.19921875" bestFit="1" customWidth="1"/>
    <col min="1069" max="1069" width="29.3984375" bestFit="1" customWidth="1"/>
    <col min="1070" max="1070" width="16.19921875" bestFit="1" customWidth="1"/>
    <col min="1071" max="1071" width="29.3984375" bestFit="1" customWidth="1"/>
    <col min="1072" max="1072" width="16.19921875" bestFit="1" customWidth="1"/>
    <col min="1073" max="1073" width="29.3984375" bestFit="1" customWidth="1"/>
    <col min="1074" max="1074" width="16.19921875" bestFit="1" customWidth="1"/>
    <col min="1075" max="1075" width="29.3984375" bestFit="1" customWidth="1"/>
    <col min="1076" max="1076" width="16.19921875" bestFit="1" customWidth="1"/>
    <col min="1077" max="1077" width="29.3984375" bestFit="1" customWidth="1"/>
    <col min="1078" max="1078" width="16.19921875" bestFit="1" customWidth="1"/>
    <col min="1079" max="1079" width="29.3984375" bestFit="1" customWidth="1"/>
    <col min="1080" max="1080" width="16.19921875" bestFit="1" customWidth="1"/>
    <col min="1081" max="1081" width="29.3984375" bestFit="1" customWidth="1"/>
    <col min="1082" max="1082" width="16.19921875" bestFit="1" customWidth="1"/>
    <col min="1083" max="1083" width="29.3984375" bestFit="1" customWidth="1"/>
    <col min="1084" max="1084" width="16.19921875" bestFit="1" customWidth="1"/>
    <col min="1085" max="1085" width="29.3984375" bestFit="1" customWidth="1"/>
    <col min="1086" max="1086" width="16.19921875" bestFit="1" customWidth="1"/>
    <col min="1087" max="1087" width="29.3984375" bestFit="1" customWidth="1"/>
    <col min="1088" max="1088" width="16.19921875" bestFit="1" customWidth="1"/>
    <col min="1089" max="1089" width="29.3984375" bestFit="1" customWidth="1"/>
    <col min="1090" max="1090" width="16.19921875" bestFit="1" customWidth="1"/>
    <col min="1091" max="1091" width="29.3984375" bestFit="1" customWidth="1"/>
    <col min="1092" max="1092" width="16.19921875" bestFit="1" customWidth="1"/>
    <col min="1093" max="1093" width="29.3984375" bestFit="1" customWidth="1"/>
    <col min="1094" max="1094" width="16.19921875" bestFit="1" customWidth="1"/>
    <col min="1095" max="1095" width="29.3984375" bestFit="1" customWidth="1"/>
    <col min="1096" max="1096" width="16.19921875" bestFit="1" customWidth="1"/>
    <col min="1097" max="1097" width="29.3984375" bestFit="1" customWidth="1"/>
    <col min="1098" max="1098" width="16.19921875" bestFit="1" customWidth="1"/>
    <col min="1099" max="1099" width="29.3984375" bestFit="1" customWidth="1"/>
    <col min="1100" max="1100" width="16.19921875" bestFit="1" customWidth="1"/>
    <col min="1101" max="1101" width="29.3984375" bestFit="1" customWidth="1"/>
    <col min="1102" max="1102" width="16.19921875" bestFit="1" customWidth="1"/>
    <col min="1103" max="1103" width="29.3984375" bestFit="1" customWidth="1"/>
    <col min="1104" max="1104" width="16.19921875" bestFit="1" customWidth="1"/>
    <col min="1105" max="1105" width="29.3984375" bestFit="1" customWidth="1"/>
    <col min="1106" max="1106" width="16.19921875" bestFit="1" customWidth="1"/>
    <col min="1107" max="1107" width="29.3984375" bestFit="1" customWidth="1"/>
    <col min="1108" max="1108" width="16.19921875" bestFit="1" customWidth="1"/>
    <col min="1109" max="1109" width="29.3984375" bestFit="1" customWidth="1"/>
    <col min="1110" max="1110" width="16.19921875" bestFit="1" customWidth="1"/>
    <col min="1111" max="1111" width="29.3984375" bestFit="1" customWidth="1"/>
    <col min="1112" max="1112" width="16.19921875" bestFit="1" customWidth="1"/>
    <col min="1113" max="1113" width="29.3984375" bestFit="1" customWidth="1"/>
    <col min="1114" max="1114" width="16.19921875" bestFit="1" customWidth="1"/>
    <col min="1115" max="1115" width="29.3984375" bestFit="1" customWidth="1"/>
    <col min="1116" max="1116" width="16.19921875" bestFit="1" customWidth="1"/>
    <col min="1117" max="1117" width="29.3984375" bestFit="1" customWidth="1"/>
    <col min="1118" max="1118" width="16.19921875" bestFit="1" customWidth="1"/>
    <col min="1119" max="1119" width="29.3984375" bestFit="1" customWidth="1"/>
    <col min="1120" max="1120" width="16.19921875" bestFit="1" customWidth="1"/>
    <col min="1121" max="1121" width="29.3984375" bestFit="1" customWidth="1"/>
    <col min="1122" max="1122" width="16.19921875" bestFit="1" customWidth="1"/>
    <col min="1123" max="1123" width="29.3984375" bestFit="1" customWidth="1"/>
    <col min="1124" max="1124" width="16.19921875" bestFit="1" customWidth="1"/>
    <col min="1125" max="1125" width="29.3984375" bestFit="1" customWidth="1"/>
    <col min="1126" max="1126" width="16.19921875" bestFit="1" customWidth="1"/>
    <col min="1127" max="1127" width="29.3984375" bestFit="1" customWidth="1"/>
    <col min="1128" max="1128" width="16.19921875" bestFit="1" customWidth="1"/>
    <col min="1129" max="1129" width="29.3984375" bestFit="1" customWidth="1"/>
    <col min="1130" max="1130" width="16.19921875" bestFit="1" customWidth="1"/>
    <col min="1131" max="1131" width="29.3984375" bestFit="1" customWidth="1"/>
    <col min="1132" max="1132" width="16.19921875" bestFit="1" customWidth="1"/>
    <col min="1133" max="1133" width="29.3984375" bestFit="1" customWidth="1"/>
    <col min="1134" max="1134" width="16.19921875" bestFit="1" customWidth="1"/>
    <col min="1135" max="1135" width="29.3984375" bestFit="1" customWidth="1"/>
    <col min="1136" max="1136" width="16.19921875" bestFit="1" customWidth="1"/>
    <col min="1137" max="1137" width="29.3984375" bestFit="1" customWidth="1"/>
    <col min="1138" max="1138" width="16.19921875" bestFit="1" customWidth="1"/>
    <col min="1139" max="1139" width="29.3984375" bestFit="1" customWidth="1"/>
    <col min="1140" max="1140" width="16.19921875" bestFit="1" customWidth="1"/>
    <col min="1141" max="1141" width="29.3984375" bestFit="1" customWidth="1"/>
    <col min="1142" max="1142" width="16.19921875" bestFit="1" customWidth="1"/>
    <col min="1143" max="1143" width="29.3984375" bestFit="1" customWidth="1"/>
    <col min="1144" max="1144" width="16.19921875" bestFit="1" customWidth="1"/>
    <col min="1145" max="1145" width="29.3984375" bestFit="1" customWidth="1"/>
    <col min="1146" max="1146" width="16.19921875" bestFit="1" customWidth="1"/>
    <col min="1147" max="1147" width="29.3984375" bestFit="1" customWidth="1"/>
    <col min="1148" max="1148" width="16.19921875" bestFit="1" customWidth="1"/>
    <col min="1149" max="1149" width="29.3984375" bestFit="1" customWidth="1"/>
    <col min="1150" max="1150" width="16.19921875" bestFit="1" customWidth="1"/>
    <col min="1151" max="1151" width="29.3984375" bestFit="1" customWidth="1"/>
    <col min="1152" max="1152" width="16.19921875" bestFit="1" customWidth="1"/>
    <col min="1153" max="1153" width="29.3984375" bestFit="1" customWidth="1"/>
    <col min="1154" max="1154" width="16.19921875" bestFit="1" customWidth="1"/>
    <col min="1155" max="1155" width="29.3984375" bestFit="1" customWidth="1"/>
    <col min="1156" max="1156" width="16.19921875" bestFit="1" customWidth="1"/>
    <col min="1157" max="1157" width="29.3984375" bestFit="1" customWidth="1"/>
    <col min="1158" max="1158" width="16.19921875" bestFit="1" customWidth="1"/>
    <col min="1159" max="1159" width="29.3984375" bestFit="1" customWidth="1"/>
    <col min="1160" max="1160" width="16.19921875" bestFit="1" customWidth="1"/>
    <col min="1161" max="1161" width="29.3984375" bestFit="1" customWidth="1"/>
    <col min="1162" max="1162" width="16.19921875" bestFit="1" customWidth="1"/>
    <col min="1163" max="1163" width="29.3984375" bestFit="1" customWidth="1"/>
    <col min="1164" max="1164" width="16.19921875" bestFit="1" customWidth="1"/>
    <col min="1165" max="1165" width="29.3984375" bestFit="1" customWidth="1"/>
    <col min="1166" max="1166" width="16.19921875" bestFit="1" customWidth="1"/>
    <col min="1167" max="1167" width="29.3984375" bestFit="1" customWidth="1"/>
    <col min="1168" max="1168" width="16.19921875" bestFit="1" customWidth="1"/>
    <col min="1169" max="1169" width="29.3984375" bestFit="1" customWidth="1"/>
    <col min="1170" max="1170" width="16.19921875" bestFit="1" customWidth="1"/>
    <col min="1171" max="1171" width="29.3984375" bestFit="1" customWidth="1"/>
    <col min="1172" max="1172" width="16.19921875" bestFit="1" customWidth="1"/>
    <col min="1173" max="1173" width="29.3984375" bestFit="1" customWidth="1"/>
    <col min="1174" max="1174" width="16.19921875" bestFit="1" customWidth="1"/>
    <col min="1175" max="1175" width="29.3984375" bestFit="1" customWidth="1"/>
    <col min="1176" max="1176" width="16.19921875" bestFit="1" customWidth="1"/>
    <col min="1177" max="1177" width="29.3984375" bestFit="1" customWidth="1"/>
    <col min="1178" max="1178" width="16.19921875" bestFit="1" customWidth="1"/>
    <col min="1179" max="1179" width="29.3984375" bestFit="1" customWidth="1"/>
    <col min="1180" max="1180" width="16.19921875" bestFit="1" customWidth="1"/>
    <col min="1181" max="1181" width="29.3984375" bestFit="1" customWidth="1"/>
    <col min="1182" max="1182" width="16.19921875" bestFit="1" customWidth="1"/>
    <col min="1183" max="1183" width="29.3984375" bestFit="1" customWidth="1"/>
    <col min="1184" max="1184" width="16.19921875" bestFit="1" customWidth="1"/>
    <col min="1185" max="1185" width="29.3984375" bestFit="1" customWidth="1"/>
    <col min="1186" max="1186" width="16.19921875" bestFit="1" customWidth="1"/>
    <col min="1187" max="1187" width="29.3984375" bestFit="1" customWidth="1"/>
    <col min="1188" max="1188" width="16.19921875" bestFit="1" customWidth="1"/>
    <col min="1189" max="1189" width="29.3984375" bestFit="1" customWidth="1"/>
    <col min="1190" max="1190" width="16.19921875" bestFit="1" customWidth="1"/>
    <col min="1191" max="1191" width="29.3984375" bestFit="1" customWidth="1"/>
    <col min="1192" max="1192" width="16.19921875" bestFit="1" customWidth="1"/>
    <col min="1193" max="1193" width="29.3984375" bestFit="1" customWidth="1"/>
    <col min="1194" max="1194" width="16.19921875" bestFit="1" customWidth="1"/>
    <col min="1195" max="1195" width="29.3984375" bestFit="1" customWidth="1"/>
    <col min="1196" max="1196" width="16.19921875" bestFit="1" customWidth="1"/>
    <col min="1197" max="1197" width="29.3984375" bestFit="1" customWidth="1"/>
    <col min="1198" max="1198" width="16.19921875" bestFit="1" customWidth="1"/>
    <col min="1199" max="1199" width="29.3984375" bestFit="1" customWidth="1"/>
    <col min="1200" max="1200" width="16.19921875" bestFit="1" customWidth="1"/>
    <col min="1201" max="1201" width="29.3984375" bestFit="1" customWidth="1"/>
    <col min="1202" max="1202" width="16.19921875" bestFit="1" customWidth="1"/>
    <col min="1203" max="1203" width="29.3984375" bestFit="1" customWidth="1"/>
    <col min="1204" max="1204" width="16.19921875" bestFit="1" customWidth="1"/>
    <col min="1205" max="1205" width="29.3984375" bestFit="1" customWidth="1"/>
    <col min="1206" max="1206" width="16.19921875" bestFit="1" customWidth="1"/>
    <col min="1207" max="1207" width="29.3984375" bestFit="1" customWidth="1"/>
    <col min="1208" max="1208" width="16.19921875" bestFit="1" customWidth="1"/>
    <col min="1209" max="1209" width="29.3984375" bestFit="1" customWidth="1"/>
    <col min="1210" max="1210" width="16.19921875" bestFit="1" customWidth="1"/>
    <col min="1211" max="1211" width="29.3984375" bestFit="1" customWidth="1"/>
    <col min="1212" max="1212" width="16.19921875" bestFit="1" customWidth="1"/>
    <col min="1213" max="1213" width="29.3984375" bestFit="1" customWidth="1"/>
    <col min="1214" max="1214" width="16.19921875" bestFit="1" customWidth="1"/>
    <col min="1215" max="1215" width="29.3984375" bestFit="1" customWidth="1"/>
    <col min="1216" max="1216" width="16.19921875" bestFit="1" customWidth="1"/>
    <col min="1217" max="1217" width="29.3984375" bestFit="1" customWidth="1"/>
    <col min="1218" max="1218" width="16.19921875" bestFit="1" customWidth="1"/>
    <col min="1219" max="1219" width="29.3984375" bestFit="1" customWidth="1"/>
    <col min="1220" max="1220" width="16.19921875" bestFit="1" customWidth="1"/>
    <col min="1221" max="1221" width="29.3984375" bestFit="1" customWidth="1"/>
    <col min="1222" max="1222" width="16.19921875" bestFit="1" customWidth="1"/>
    <col min="1223" max="1223" width="29.3984375" bestFit="1" customWidth="1"/>
    <col min="1224" max="1224" width="16.19921875" bestFit="1" customWidth="1"/>
    <col min="1225" max="1225" width="29.3984375" bestFit="1" customWidth="1"/>
    <col min="1226" max="1226" width="16.19921875" bestFit="1" customWidth="1"/>
    <col min="1227" max="1227" width="29.3984375" bestFit="1" customWidth="1"/>
    <col min="1228" max="1228" width="16.19921875" bestFit="1" customWidth="1"/>
    <col min="1229" max="1229" width="29.3984375" bestFit="1" customWidth="1"/>
    <col min="1230" max="1230" width="16.19921875" bestFit="1" customWidth="1"/>
    <col min="1231" max="1231" width="29.3984375" bestFit="1" customWidth="1"/>
    <col min="1232" max="1232" width="16.19921875" bestFit="1" customWidth="1"/>
    <col min="1233" max="1233" width="29.3984375" bestFit="1" customWidth="1"/>
    <col min="1234" max="1234" width="16.19921875" bestFit="1" customWidth="1"/>
    <col min="1235" max="1235" width="29.3984375" bestFit="1" customWidth="1"/>
    <col min="1236" max="1236" width="16.19921875" bestFit="1" customWidth="1"/>
    <col min="1237" max="1237" width="29.3984375" bestFit="1" customWidth="1"/>
    <col min="1238" max="1238" width="16.19921875" bestFit="1" customWidth="1"/>
    <col min="1239" max="1239" width="29.3984375" bestFit="1" customWidth="1"/>
    <col min="1240" max="1240" width="16.19921875" bestFit="1" customWidth="1"/>
    <col min="1241" max="1241" width="29.3984375" bestFit="1" customWidth="1"/>
    <col min="1242" max="1242" width="16.19921875" bestFit="1" customWidth="1"/>
    <col min="1243" max="1243" width="29.3984375" bestFit="1" customWidth="1"/>
    <col min="1244" max="1244" width="16.19921875" bestFit="1" customWidth="1"/>
    <col min="1245" max="1245" width="29.3984375" bestFit="1" customWidth="1"/>
    <col min="1246" max="1246" width="16.19921875" bestFit="1" customWidth="1"/>
    <col min="1247" max="1247" width="29.3984375" bestFit="1" customWidth="1"/>
    <col min="1248" max="1248" width="16.19921875" bestFit="1" customWidth="1"/>
    <col min="1249" max="1249" width="29.3984375" bestFit="1" customWidth="1"/>
    <col min="1250" max="1250" width="16.19921875" bestFit="1" customWidth="1"/>
    <col min="1251" max="1251" width="29.3984375" bestFit="1" customWidth="1"/>
    <col min="1252" max="1252" width="16.19921875" bestFit="1" customWidth="1"/>
    <col min="1253" max="1253" width="29.3984375" bestFit="1" customWidth="1"/>
    <col min="1254" max="1254" width="16.19921875" bestFit="1" customWidth="1"/>
    <col min="1255" max="1255" width="29.3984375" bestFit="1" customWidth="1"/>
    <col min="1256" max="1256" width="16.19921875" bestFit="1" customWidth="1"/>
    <col min="1257" max="1257" width="29.3984375" bestFit="1" customWidth="1"/>
    <col min="1258" max="1258" width="16.19921875" bestFit="1" customWidth="1"/>
    <col min="1259" max="1259" width="29.3984375" bestFit="1" customWidth="1"/>
    <col min="1260" max="1260" width="16.19921875" bestFit="1" customWidth="1"/>
    <col min="1261" max="1261" width="29.3984375" bestFit="1" customWidth="1"/>
    <col min="1262" max="1262" width="16.19921875" bestFit="1" customWidth="1"/>
    <col min="1263" max="1263" width="29.3984375" bestFit="1" customWidth="1"/>
    <col min="1264" max="1264" width="16.19921875" bestFit="1" customWidth="1"/>
    <col min="1265" max="1265" width="29.3984375" bestFit="1" customWidth="1"/>
    <col min="1266" max="1266" width="16.19921875" bestFit="1" customWidth="1"/>
    <col min="1267" max="1267" width="29.3984375" bestFit="1" customWidth="1"/>
    <col min="1268" max="1268" width="16.19921875" bestFit="1" customWidth="1"/>
    <col min="1269" max="1269" width="29.3984375" bestFit="1" customWidth="1"/>
    <col min="1270" max="1270" width="16.19921875" bestFit="1" customWidth="1"/>
    <col min="1271" max="1271" width="29.3984375" bestFit="1" customWidth="1"/>
    <col min="1272" max="1272" width="16.19921875" bestFit="1" customWidth="1"/>
    <col min="1273" max="1273" width="29.3984375" bestFit="1" customWidth="1"/>
    <col min="1274" max="1274" width="16.19921875" bestFit="1" customWidth="1"/>
    <col min="1275" max="1275" width="29.3984375" bestFit="1" customWidth="1"/>
    <col min="1276" max="1276" width="16.19921875" bestFit="1" customWidth="1"/>
    <col min="1277" max="1277" width="29.3984375" bestFit="1" customWidth="1"/>
    <col min="1278" max="1278" width="16.19921875" bestFit="1" customWidth="1"/>
    <col min="1279" max="1279" width="29.3984375" bestFit="1" customWidth="1"/>
    <col min="1280" max="1280" width="16.19921875" bestFit="1" customWidth="1"/>
    <col min="1281" max="1281" width="29.3984375" bestFit="1" customWidth="1"/>
    <col min="1282" max="1282" width="16.19921875" bestFit="1" customWidth="1"/>
    <col min="1283" max="1283" width="29.3984375" bestFit="1" customWidth="1"/>
    <col min="1284" max="1284" width="16.19921875" bestFit="1" customWidth="1"/>
    <col min="1285" max="1285" width="29.3984375" bestFit="1" customWidth="1"/>
    <col min="1286" max="1286" width="16.19921875" bestFit="1" customWidth="1"/>
    <col min="1287" max="1287" width="29.3984375" bestFit="1" customWidth="1"/>
    <col min="1288" max="1288" width="16.19921875" bestFit="1" customWidth="1"/>
    <col min="1289" max="1289" width="29.3984375" bestFit="1" customWidth="1"/>
    <col min="1290" max="1290" width="16.19921875" bestFit="1" customWidth="1"/>
    <col min="1291" max="1291" width="29.3984375" bestFit="1" customWidth="1"/>
    <col min="1292" max="1292" width="16.19921875" bestFit="1" customWidth="1"/>
    <col min="1293" max="1293" width="29.3984375" bestFit="1" customWidth="1"/>
    <col min="1294" max="1294" width="16.19921875" bestFit="1" customWidth="1"/>
    <col min="1295" max="1295" width="29.3984375" bestFit="1" customWidth="1"/>
    <col min="1296" max="1296" width="16.19921875" bestFit="1" customWidth="1"/>
    <col min="1297" max="1297" width="29.3984375" bestFit="1" customWidth="1"/>
    <col min="1298" max="1298" width="16.19921875" bestFit="1" customWidth="1"/>
    <col min="1299" max="1299" width="29.3984375" bestFit="1" customWidth="1"/>
    <col min="1300" max="1300" width="16.19921875" bestFit="1" customWidth="1"/>
    <col min="1301" max="1301" width="29.3984375" bestFit="1" customWidth="1"/>
    <col min="1302" max="1302" width="16.19921875" bestFit="1" customWidth="1"/>
    <col min="1303" max="1303" width="29.3984375" bestFit="1" customWidth="1"/>
    <col min="1304" max="1304" width="16.19921875" bestFit="1" customWidth="1"/>
    <col min="1305" max="1305" width="29.3984375" bestFit="1" customWidth="1"/>
    <col min="1306" max="1306" width="16.19921875" bestFit="1" customWidth="1"/>
    <col min="1307" max="1307" width="29.3984375" bestFit="1" customWidth="1"/>
    <col min="1308" max="1308" width="16.19921875" bestFit="1" customWidth="1"/>
    <col min="1309" max="1309" width="29.3984375" bestFit="1" customWidth="1"/>
    <col min="1310" max="1310" width="16.19921875" bestFit="1" customWidth="1"/>
    <col min="1311" max="1311" width="29.3984375" bestFit="1" customWidth="1"/>
    <col min="1312" max="1312" width="16.19921875" bestFit="1" customWidth="1"/>
    <col min="1313" max="1313" width="29.3984375" bestFit="1" customWidth="1"/>
    <col min="1314" max="1314" width="16.19921875" bestFit="1" customWidth="1"/>
    <col min="1315" max="1315" width="29.3984375" bestFit="1" customWidth="1"/>
    <col min="1316" max="1316" width="16.19921875" bestFit="1" customWidth="1"/>
    <col min="1317" max="1317" width="29.3984375" bestFit="1" customWidth="1"/>
    <col min="1318" max="1318" width="16.19921875" bestFit="1" customWidth="1"/>
    <col min="1319" max="1319" width="29.3984375" bestFit="1" customWidth="1"/>
    <col min="1320" max="1320" width="16.19921875" bestFit="1" customWidth="1"/>
    <col min="1321" max="1321" width="29.3984375" bestFit="1" customWidth="1"/>
    <col min="1322" max="1322" width="16.19921875" bestFit="1" customWidth="1"/>
    <col min="1323" max="1323" width="29.3984375" bestFit="1" customWidth="1"/>
    <col min="1324" max="1324" width="16.19921875" bestFit="1" customWidth="1"/>
    <col min="1325" max="1325" width="29.3984375" bestFit="1" customWidth="1"/>
    <col min="1326" max="1326" width="16.19921875" bestFit="1" customWidth="1"/>
    <col min="1327" max="1327" width="29.3984375" bestFit="1" customWidth="1"/>
    <col min="1328" max="1328" width="16.19921875" bestFit="1" customWidth="1"/>
    <col min="1329" max="1329" width="29.3984375" bestFit="1" customWidth="1"/>
    <col min="1330" max="1330" width="16.19921875" bestFit="1" customWidth="1"/>
    <col min="1331" max="1331" width="29.3984375" bestFit="1" customWidth="1"/>
    <col min="1332" max="1332" width="16.19921875" bestFit="1" customWidth="1"/>
    <col min="1333" max="1333" width="29.3984375" bestFit="1" customWidth="1"/>
    <col min="1334" max="1334" width="16.19921875" bestFit="1" customWidth="1"/>
    <col min="1335" max="1335" width="29.3984375" bestFit="1" customWidth="1"/>
    <col min="1336" max="1336" width="16.19921875" bestFit="1" customWidth="1"/>
    <col min="1337" max="1337" width="29.3984375" bestFit="1" customWidth="1"/>
    <col min="1338" max="1338" width="16.19921875" bestFit="1" customWidth="1"/>
    <col min="1339" max="1339" width="29.3984375" bestFit="1" customWidth="1"/>
    <col min="1340" max="1340" width="16.19921875" bestFit="1" customWidth="1"/>
    <col min="1341" max="1341" width="29.3984375" bestFit="1" customWidth="1"/>
    <col min="1342" max="1342" width="16.19921875" bestFit="1" customWidth="1"/>
    <col min="1343" max="1343" width="29.3984375" bestFit="1" customWidth="1"/>
    <col min="1344" max="1344" width="16.19921875" bestFit="1" customWidth="1"/>
    <col min="1345" max="1345" width="29.3984375" bestFit="1" customWidth="1"/>
    <col min="1346" max="1346" width="16.19921875" bestFit="1" customWidth="1"/>
    <col min="1347" max="1347" width="29.3984375" bestFit="1" customWidth="1"/>
    <col min="1348" max="1348" width="16.19921875" bestFit="1" customWidth="1"/>
    <col min="1349" max="1349" width="29.3984375" bestFit="1" customWidth="1"/>
    <col min="1350" max="1350" width="16.19921875" bestFit="1" customWidth="1"/>
    <col min="1351" max="1351" width="29.3984375" bestFit="1" customWidth="1"/>
    <col min="1352" max="1352" width="16.19921875" bestFit="1" customWidth="1"/>
    <col min="1353" max="1353" width="29.3984375" bestFit="1" customWidth="1"/>
    <col min="1354" max="1354" width="16.19921875" bestFit="1" customWidth="1"/>
    <col min="1355" max="1355" width="29.3984375" bestFit="1" customWidth="1"/>
    <col min="1356" max="1356" width="16.19921875" bestFit="1" customWidth="1"/>
    <col min="1357" max="1357" width="29.3984375" bestFit="1" customWidth="1"/>
    <col min="1358" max="1358" width="16.19921875" bestFit="1" customWidth="1"/>
    <col min="1359" max="1359" width="29.3984375" bestFit="1" customWidth="1"/>
    <col min="1360" max="1360" width="16.19921875" bestFit="1" customWidth="1"/>
    <col min="1361" max="1361" width="29.3984375" bestFit="1" customWidth="1"/>
    <col min="1362" max="1362" width="16.19921875" bestFit="1" customWidth="1"/>
    <col min="1363" max="1363" width="29.3984375" bestFit="1" customWidth="1"/>
    <col min="1364" max="1364" width="16.19921875" bestFit="1" customWidth="1"/>
    <col min="1365" max="1365" width="29.3984375" bestFit="1" customWidth="1"/>
    <col min="1366" max="1366" width="16.19921875" bestFit="1" customWidth="1"/>
    <col min="1367" max="1367" width="29.3984375" bestFit="1" customWidth="1"/>
    <col min="1368" max="1368" width="16.19921875" bestFit="1" customWidth="1"/>
    <col min="1369" max="1369" width="29.3984375" bestFit="1" customWidth="1"/>
    <col min="1370" max="1370" width="16.19921875" bestFit="1" customWidth="1"/>
    <col min="1371" max="1371" width="29.3984375" bestFit="1" customWidth="1"/>
    <col min="1372" max="1372" width="16.19921875" bestFit="1" customWidth="1"/>
    <col min="1373" max="1373" width="29.3984375" bestFit="1" customWidth="1"/>
    <col min="1374" max="1374" width="16.19921875" bestFit="1" customWidth="1"/>
    <col min="1375" max="1375" width="29.3984375" bestFit="1" customWidth="1"/>
    <col min="1376" max="1376" width="16.19921875" bestFit="1" customWidth="1"/>
    <col min="1377" max="1377" width="29.3984375" bestFit="1" customWidth="1"/>
    <col min="1378" max="1378" width="16.19921875" bestFit="1" customWidth="1"/>
    <col min="1379" max="1379" width="29.3984375" bestFit="1" customWidth="1"/>
    <col min="1380" max="1380" width="16.19921875" bestFit="1" customWidth="1"/>
    <col min="1381" max="1381" width="29.3984375" bestFit="1" customWidth="1"/>
    <col min="1382" max="1382" width="16.19921875" bestFit="1" customWidth="1"/>
    <col min="1383" max="1383" width="29.3984375" bestFit="1" customWidth="1"/>
    <col min="1384" max="1384" width="16.19921875" bestFit="1" customWidth="1"/>
    <col min="1385" max="1385" width="29.3984375" bestFit="1" customWidth="1"/>
    <col min="1386" max="1386" width="16.19921875" bestFit="1" customWidth="1"/>
    <col min="1387" max="1387" width="29.3984375" bestFit="1" customWidth="1"/>
    <col min="1388" max="1388" width="16.19921875" bestFit="1" customWidth="1"/>
    <col min="1389" max="1389" width="29.3984375" bestFit="1" customWidth="1"/>
    <col min="1390" max="1390" width="16.19921875" bestFit="1" customWidth="1"/>
    <col min="1391" max="1391" width="29.3984375" bestFit="1" customWidth="1"/>
    <col min="1392" max="1392" width="16.19921875" bestFit="1" customWidth="1"/>
    <col min="1393" max="1393" width="29.3984375" bestFit="1" customWidth="1"/>
    <col min="1394" max="1394" width="16.19921875" bestFit="1" customWidth="1"/>
    <col min="1395" max="1395" width="29.3984375" bestFit="1" customWidth="1"/>
    <col min="1396" max="1396" width="16.19921875" bestFit="1" customWidth="1"/>
    <col min="1397" max="1397" width="29.3984375" bestFit="1" customWidth="1"/>
    <col min="1398" max="1398" width="16.19921875" bestFit="1" customWidth="1"/>
    <col min="1399" max="1399" width="29.3984375" bestFit="1" customWidth="1"/>
    <col min="1400" max="1400" width="16.19921875" bestFit="1" customWidth="1"/>
    <col min="1401" max="1401" width="29.3984375" bestFit="1" customWidth="1"/>
    <col min="1402" max="1402" width="16.19921875" bestFit="1" customWidth="1"/>
    <col min="1403" max="1403" width="29.3984375" bestFit="1" customWidth="1"/>
    <col min="1404" max="1404" width="16.19921875" bestFit="1" customWidth="1"/>
    <col min="1405" max="1405" width="29.3984375" bestFit="1" customWidth="1"/>
    <col min="1406" max="1406" width="16.19921875" bestFit="1" customWidth="1"/>
    <col min="1407" max="1407" width="29.3984375" bestFit="1" customWidth="1"/>
    <col min="1408" max="1408" width="16.19921875" bestFit="1" customWidth="1"/>
    <col min="1409" max="1409" width="29.3984375" bestFit="1" customWidth="1"/>
    <col min="1410" max="1410" width="16.19921875" bestFit="1" customWidth="1"/>
    <col min="1411" max="1411" width="29.3984375" bestFit="1" customWidth="1"/>
    <col min="1412" max="1412" width="16.19921875" bestFit="1" customWidth="1"/>
    <col min="1413" max="1413" width="29.3984375" bestFit="1" customWidth="1"/>
    <col min="1414" max="1414" width="16.19921875" bestFit="1" customWidth="1"/>
    <col min="1415" max="1415" width="29.3984375" bestFit="1" customWidth="1"/>
    <col min="1416" max="1416" width="16.19921875" bestFit="1" customWidth="1"/>
    <col min="1417" max="1417" width="29.3984375" bestFit="1" customWidth="1"/>
    <col min="1418" max="1418" width="16.19921875" bestFit="1" customWidth="1"/>
    <col min="1419" max="1419" width="29.3984375" bestFit="1" customWidth="1"/>
    <col min="1420" max="1420" width="16.19921875" bestFit="1" customWidth="1"/>
    <col min="1421" max="1421" width="29.3984375" bestFit="1" customWidth="1"/>
    <col min="1422" max="1422" width="16.19921875" bestFit="1" customWidth="1"/>
    <col min="1423" max="1423" width="29.3984375" bestFit="1" customWidth="1"/>
    <col min="1424" max="1424" width="16.19921875" bestFit="1" customWidth="1"/>
    <col min="1425" max="1425" width="29.3984375" bestFit="1" customWidth="1"/>
    <col min="1426" max="1426" width="16.19921875" bestFit="1" customWidth="1"/>
    <col min="1427" max="1427" width="29.3984375" bestFit="1" customWidth="1"/>
    <col min="1428" max="1428" width="16.19921875" bestFit="1" customWidth="1"/>
    <col min="1429" max="1429" width="29.3984375" bestFit="1" customWidth="1"/>
    <col min="1430" max="1430" width="16.19921875" bestFit="1" customWidth="1"/>
    <col min="1431" max="1431" width="29.3984375" bestFit="1" customWidth="1"/>
    <col min="1432" max="1432" width="16.19921875" bestFit="1" customWidth="1"/>
    <col min="1433" max="1433" width="29.3984375" bestFit="1" customWidth="1"/>
    <col min="1434" max="1434" width="16.19921875" bestFit="1" customWidth="1"/>
    <col min="1435" max="1435" width="29.3984375" bestFit="1" customWidth="1"/>
    <col min="1436" max="1436" width="16.19921875" bestFit="1" customWidth="1"/>
    <col min="1437" max="1437" width="29.3984375" bestFit="1" customWidth="1"/>
    <col min="1438" max="1438" width="16.19921875" bestFit="1" customWidth="1"/>
    <col min="1439" max="1439" width="29.3984375" bestFit="1" customWidth="1"/>
    <col min="1440" max="1440" width="16.19921875" bestFit="1" customWidth="1"/>
    <col min="1441" max="1441" width="29.3984375" bestFit="1" customWidth="1"/>
    <col min="1442" max="1442" width="16.19921875" bestFit="1" customWidth="1"/>
    <col min="1443" max="1443" width="29.3984375" bestFit="1" customWidth="1"/>
    <col min="1444" max="1444" width="16.19921875" bestFit="1" customWidth="1"/>
    <col min="1445" max="1445" width="29.3984375" bestFit="1" customWidth="1"/>
    <col min="1446" max="1446" width="16.19921875" bestFit="1" customWidth="1"/>
    <col min="1447" max="1447" width="29.3984375" bestFit="1" customWidth="1"/>
    <col min="1448" max="1448" width="16.19921875" bestFit="1" customWidth="1"/>
    <col min="1449" max="1449" width="29.3984375" bestFit="1" customWidth="1"/>
    <col min="1450" max="1450" width="16.19921875" bestFit="1" customWidth="1"/>
    <col min="1451" max="1451" width="29.3984375" bestFit="1" customWidth="1"/>
    <col min="1452" max="1452" width="16.19921875" bestFit="1" customWidth="1"/>
    <col min="1453" max="1453" width="29.3984375" bestFit="1" customWidth="1"/>
    <col min="1454" max="1454" width="16.19921875" bestFit="1" customWidth="1"/>
    <col min="1455" max="1455" width="29.3984375" bestFit="1" customWidth="1"/>
    <col min="1456" max="1456" width="16.19921875" bestFit="1" customWidth="1"/>
    <col min="1457" max="1457" width="29.3984375" bestFit="1" customWidth="1"/>
    <col min="1458" max="1458" width="16.19921875" bestFit="1" customWidth="1"/>
    <col min="1459" max="1459" width="29.3984375" bestFit="1" customWidth="1"/>
    <col min="1460" max="1460" width="16.19921875" bestFit="1" customWidth="1"/>
    <col min="1461" max="1461" width="29.3984375" bestFit="1" customWidth="1"/>
    <col min="1462" max="1462" width="16.19921875" bestFit="1" customWidth="1"/>
    <col min="1463" max="1463" width="29.3984375" bestFit="1" customWidth="1"/>
    <col min="1464" max="1464" width="16.19921875" bestFit="1" customWidth="1"/>
    <col min="1465" max="1465" width="29.3984375" bestFit="1" customWidth="1"/>
    <col min="1466" max="1466" width="16.19921875" bestFit="1" customWidth="1"/>
    <col min="1467" max="1467" width="29.3984375" bestFit="1" customWidth="1"/>
    <col min="1468" max="1468" width="16.19921875" bestFit="1" customWidth="1"/>
    <col min="1469" max="1469" width="29.3984375" bestFit="1" customWidth="1"/>
    <col min="1470" max="1470" width="16.19921875" bestFit="1" customWidth="1"/>
    <col min="1471" max="1471" width="29.3984375" bestFit="1" customWidth="1"/>
    <col min="1472" max="1472" width="16.19921875" bestFit="1" customWidth="1"/>
    <col min="1473" max="1473" width="29.3984375" bestFit="1" customWidth="1"/>
    <col min="1474" max="1474" width="16.19921875" bestFit="1" customWidth="1"/>
    <col min="1475" max="1475" width="29.3984375" bestFit="1" customWidth="1"/>
    <col min="1476" max="1476" width="16.19921875" bestFit="1" customWidth="1"/>
    <col min="1477" max="1477" width="29.3984375" bestFit="1" customWidth="1"/>
    <col min="1478" max="1478" width="16.19921875" bestFit="1" customWidth="1"/>
    <col min="1479" max="1479" width="29.3984375" bestFit="1" customWidth="1"/>
    <col min="1480" max="1480" width="16.19921875" bestFit="1" customWidth="1"/>
    <col min="1481" max="1481" width="29.3984375" bestFit="1" customWidth="1"/>
    <col min="1482" max="1482" width="16.19921875" bestFit="1" customWidth="1"/>
    <col min="1483" max="1483" width="29.3984375" bestFit="1" customWidth="1"/>
    <col min="1484" max="1484" width="16.19921875" bestFit="1" customWidth="1"/>
    <col min="1485" max="1485" width="29.3984375" bestFit="1" customWidth="1"/>
    <col min="1486" max="1486" width="16.19921875" bestFit="1" customWidth="1"/>
    <col min="1487" max="1487" width="29.3984375" bestFit="1" customWidth="1"/>
    <col min="1488" max="1488" width="16.19921875" bestFit="1" customWidth="1"/>
    <col min="1489" max="1489" width="29.3984375" bestFit="1" customWidth="1"/>
    <col min="1490" max="1490" width="16.19921875" bestFit="1" customWidth="1"/>
    <col min="1491" max="1491" width="29.3984375" bestFit="1" customWidth="1"/>
    <col min="1492" max="1492" width="16.19921875" bestFit="1" customWidth="1"/>
    <col min="1493" max="1493" width="29.3984375" bestFit="1" customWidth="1"/>
    <col min="1494" max="1494" width="16.19921875" bestFit="1" customWidth="1"/>
    <col min="1495" max="1495" width="29.3984375" bestFit="1" customWidth="1"/>
    <col min="1496" max="1496" width="16.19921875" bestFit="1" customWidth="1"/>
    <col min="1497" max="1497" width="29.3984375" bestFit="1" customWidth="1"/>
    <col min="1498" max="1498" width="16.19921875" bestFit="1" customWidth="1"/>
    <col min="1499" max="1499" width="29.3984375" bestFit="1" customWidth="1"/>
    <col min="1500" max="1500" width="16.19921875" bestFit="1" customWidth="1"/>
    <col min="1501" max="1501" width="29.3984375" bestFit="1" customWidth="1"/>
    <col min="1502" max="1502" width="16.19921875" bestFit="1" customWidth="1"/>
    <col min="1503" max="1503" width="29.3984375" bestFit="1" customWidth="1"/>
    <col min="1504" max="1504" width="16.19921875" bestFit="1" customWidth="1"/>
    <col min="1505" max="1505" width="29.3984375" bestFit="1" customWidth="1"/>
    <col min="1506" max="1506" width="16.19921875" bestFit="1" customWidth="1"/>
    <col min="1507" max="1507" width="29.3984375" bestFit="1" customWidth="1"/>
    <col min="1508" max="1508" width="16.19921875" bestFit="1" customWidth="1"/>
    <col min="1509" max="1509" width="29.3984375" bestFit="1" customWidth="1"/>
    <col min="1510" max="1510" width="16.19921875" bestFit="1" customWidth="1"/>
    <col min="1511" max="1511" width="29.3984375" bestFit="1" customWidth="1"/>
    <col min="1512" max="1512" width="16.19921875" bestFit="1" customWidth="1"/>
    <col min="1513" max="1513" width="29.3984375" bestFit="1" customWidth="1"/>
    <col min="1514" max="1514" width="16.19921875" bestFit="1" customWidth="1"/>
    <col min="1515" max="1515" width="29.3984375" bestFit="1" customWidth="1"/>
    <col min="1516" max="1516" width="16.19921875" bestFit="1" customWidth="1"/>
    <col min="1517" max="1517" width="29.3984375" bestFit="1" customWidth="1"/>
    <col min="1518" max="1518" width="16.19921875" bestFit="1" customWidth="1"/>
    <col min="1519" max="1519" width="29.3984375" bestFit="1" customWidth="1"/>
    <col min="1520" max="1520" width="16.19921875" bestFit="1" customWidth="1"/>
    <col min="1521" max="1521" width="29.3984375" bestFit="1" customWidth="1"/>
    <col min="1522" max="1522" width="16.19921875" bestFit="1" customWidth="1"/>
    <col min="1523" max="1523" width="29.3984375" bestFit="1" customWidth="1"/>
    <col min="1524" max="1524" width="16.19921875" bestFit="1" customWidth="1"/>
    <col min="1525" max="1525" width="29.3984375" bestFit="1" customWidth="1"/>
    <col min="1526" max="1526" width="16.19921875" bestFit="1" customWidth="1"/>
    <col min="1527" max="1527" width="29.3984375" bestFit="1" customWidth="1"/>
    <col min="1528" max="1528" width="16.19921875" bestFit="1" customWidth="1"/>
    <col min="1529" max="1529" width="29.3984375" bestFit="1" customWidth="1"/>
    <col min="1530" max="1530" width="16.19921875" bestFit="1" customWidth="1"/>
    <col min="1531" max="1531" width="29.3984375" bestFit="1" customWidth="1"/>
    <col min="1532" max="1532" width="16.19921875" bestFit="1" customWidth="1"/>
    <col min="1533" max="1533" width="29.3984375" bestFit="1" customWidth="1"/>
    <col min="1534" max="1534" width="16.19921875" bestFit="1" customWidth="1"/>
    <col min="1535" max="1535" width="29.3984375" bestFit="1" customWidth="1"/>
    <col min="1536" max="1536" width="16.19921875" bestFit="1" customWidth="1"/>
    <col min="1537" max="1537" width="29.3984375" bestFit="1" customWidth="1"/>
    <col min="1538" max="1538" width="16.19921875" bestFit="1" customWidth="1"/>
    <col min="1539" max="1539" width="29.3984375" bestFit="1" customWidth="1"/>
    <col min="1540" max="1540" width="16.19921875" bestFit="1" customWidth="1"/>
    <col min="1541" max="1541" width="29.3984375" bestFit="1" customWidth="1"/>
    <col min="1542" max="1542" width="16.19921875" bestFit="1" customWidth="1"/>
    <col min="1543" max="1543" width="29.3984375" bestFit="1" customWidth="1"/>
    <col min="1544" max="1544" width="16.19921875" bestFit="1" customWidth="1"/>
    <col min="1545" max="1545" width="29.3984375" bestFit="1" customWidth="1"/>
    <col min="1546" max="1546" width="16.19921875" bestFit="1" customWidth="1"/>
    <col min="1547" max="1547" width="29.3984375" bestFit="1" customWidth="1"/>
    <col min="1548" max="1548" width="16.19921875" bestFit="1" customWidth="1"/>
    <col min="1549" max="1549" width="29.3984375" bestFit="1" customWidth="1"/>
    <col min="1550" max="1550" width="16.19921875" bestFit="1" customWidth="1"/>
    <col min="1551" max="1551" width="29.3984375" bestFit="1" customWidth="1"/>
    <col min="1552" max="1552" width="16.19921875" bestFit="1" customWidth="1"/>
    <col min="1553" max="1553" width="29.3984375" bestFit="1" customWidth="1"/>
    <col min="1554" max="1554" width="16.19921875" bestFit="1" customWidth="1"/>
    <col min="1555" max="1555" width="29.3984375" bestFit="1" customWidth="1"/>
    <col min="1556" max="1556" width="16.19921875" bestFit="1" customWidth="1"/>
    <col min="1557" max="1557" width="29.3984375" bestFit="1" customWidth="1"/>
    <col min="1558" max="1558" width="16.19921875" bestFit="1" customWidth="1"/>
    <col min="1559" max="1559" width="29.3984375" bestFit="1" customWidth="1"/>
    <col min="1560" max="1560" width="16.19921875" bestFit="1" customWidth="1"/>
    <col min="1561" max="1561" width="29.3984375" bestFit="1" customWidth="1"/>
    <col min="1562" max="1562" width="16.19921875" bestFit="1" customWidth="1"/>
    <col min="1563" max="1563" width="29.3984375" bestFit="1" customWidth="1"/>
    <col min="1564" max="1564" width="16.19921875" bestFit="1" customWidth="1"/>
    <col min="1565" max="1565" width="29.3984375" bestFit="1" customWidth="1"/>
    <col min="1566" max="1566" width="16.19921875" bestFit="1" customWidth="1"/>
    <col min="1567" max="1567" width="29.3984375" bestFit="1" customWidth="1"/>
    <col min="1568" max="1568" width="16.19921875" bestFit="1" customWidth="1"/>
    <col min="1569" max="1569" width="29.3984375" bestFit="1" customWidth="1"/>
    <col min="1570" max="1570" width="16.19921875" bestFit="1" customWidth="1"/>
    <col min="1571" max="1571" width="29.3984375" bestFit="1" customWidth="1"/>
    <col min="1572" max="1572" width="16.19921875" bestFit="1" customWidth="1"/>
    <col min="1573" max="1573" width="29.3984375" bestFit="1" customWidth="1"/>
    <col min="1574" max="1574" width="16.19921875" bestFit="1" customWidth="1"/>
    <col min="1575" max="1575" width="29.3984375" bestFit="1" customWidth="1"/>
    <col min="1576" max="1576" width="16.19921875" bestFit="1" customWidth="1"/>
    <col min="1577" max="1577" width="29.3984375" bestFit="1" customWidth="1"/>
    <col min="1578" max="1578" width="16.19921875" bestFit="1" customWidth="1"/>
    <col min="1579" max="1579" width="29.3984375" bestFit="1" customWidth="1"/>
    <col min="1580" max="1580" width="16.19921875" bestFit="1" customWidth="1"/>
    <col min="1581" max="1581" width="29.3984375" bestFit="1" customWidth="1"/>
    <col min="1582" max="1582" width="16.19921875" bestFit="1" customWidth="1"/>
    <col min="1583" max="1583" width="29.3984375" bestFit="1" customWidth="1"/>
    <col min="1584" max="1584" width="16.19921875" bestFit="1" customWidth="1"/>
    <col min="1585" max="1585" width="29.3984375" bestFit="1" customWidth="1"/>
    <col min="1586" max="1586" width="16.19921875" bestFit="1" customWidth="1"/>
    <col min="1587" max="1587" width="29.3984375" bestFit="1" customWidth="1"/>
    <col min="1588" max="1588" width="16.19921875" bestFit="1" customWidth="1"/>
    <col min="1589" max="1589" width="29.3984375" bestFit="1" customWidth="1"/>
    <col min="1590" max="1590" width="16.19921875" bestFit="1" customWidth="1"/>
    <col min="1591" max="1591" width="29.3984375" bestFit="1" customWidth="1"/>
    <col min="1592" max="1592" width="16.19921875" bestFit="1" customWidth="1"/>
    <col min="1593" max="1593" width="29.3984375" bestFit="1" customWidth="1"/>
    <col min="1594" max="1594" width="16.19921875" bestFit="1" customWidth="1"/>
    <col min="1595" max="1595" width="29.3984375" bestFit="1" customWidth="1"/>
    <col min="1596" max="1596" width="16.19921875" bestFit="1" customWidth="1"/>
    <col min="1597" max="1597" width="29.3984375" bestFit="1" customWidth="1"/>
    <col min="1598" max="1598" width="16.19921875" bestFit="1" customWidth="1"/>
    <col min="1599" max="1599" width="29.3984375" bestFit="1" customWidth="1"/>
    <col min="1600" max="1600" width="16.19921875" bestFit="1" customWidth="1"/>
    <col min="1601" max="1601" width="29.3984375" bestFit="1" customWidth="1"/>
    <col min="1602" max="1602" width="16.19921875" bestFit="1" customWidth="1"/>
    <col min="1603" max="1603" width="29.3984375" bestFit="1" customWidth="1"/>
    <col min="1604" max="1604" width="16.19921875" bestFit="1" customWidth="1"/>
    <col min="1605" max="1605" width="29.3984375" bestFit="1" customWidth="1"/>
    <col min="1606" max="1606" width="16.19921875" bestFit="1" customWidth="1"/>
    <col min="1607" max="1607" width="29.3984375" bestFit="1" customWidth="1"/>
    <col min="1608" max="1608" width="16.19921875" bestFit="1" customWidth="1"/>
    <col min="1609" max="1609" width="29.3984375" bestFit="1" customWidth="1"/>
    <col min="1610" max="1610" width="16.19921875" bestFit="1" customWidth="1"/>
    <col min="1611" max="1611" width="29.3984375" bestFit="1" customWidth="1"/>
    <col min="1612" max="1612" width="16.19921875" bestFit="1" customWidth="1"/>
    <col min="1613" max="1613" width="29.3984375" bestFit="1" customWidth="1"/>
    <col min="1614" max="1614" width="16.19921875" bestFit="1" customWidth="1"/>
    <col min="1615" max="1615" width="29.3984375" bestFit="1" customWidth="1"/>
    <col min="1616" max="1616" width="16.19921875" bestFit="1" customWidth="1"/>
    <col min="1617" max="1617" width="29.3984375" bestFit="1" customWidth="1"/>
    <col min="1618" max="1618" width="16.19921875" bestFit="1" customWidth="1"/>
    <col min="1619" max="1619" width="29.3984375" bestFit="1" customWidth="1"/>
    <col min="1620" max="1620" width="16.19921875" bestFit="1" customWidth="1"/>
    <col min="1621" max="1621" width="29.3984375" bestFit="1" customWidth="1"/>
    <col min="1622" max="1622" width="16.19921875" bestFit="1" customWidth="1"/>
    <col min="1623" max="1623" width="29.3984375" bestFit="1" customWidth="1"/>
    <col min="1624" max="1624" width="16.19921875" bestFit="1" customWidth="1"/>
    <col min="1625" max="1625" width="29.3984375" bestFit="1" customWidth="1"/>
    <col min="1626" max="1626" width="16.19921875" bestFit="1" customWidth="1"/>
    <col min="1627" max="1627" width="29.3984375" bestFit="1" customWidth="1"/>
    <col min="1628" max="1628" width="16.19921875" bestFit="1" customWidth="1"/>
    <col min="1629" max="1629" width="29.3984375" bestFit="1" customWidth="1"/>
    <col min="1630" max="1630" width="16.19921875" bestFit="1" customWidth="1"/>
    <col min="1631" max="1631" width="29.3984375" bestFit="1" customWidth="1"/>
    <col min="1632" max="1632" width="16.19921875" bestFit="1" customWidth="1"/>
    <col min="1633" max="1633" width="29.3984375" bestFit="1" customWidth="1"/>
    <col min="1634" max="1634" width="16.19921875" bestFit="1" customWidth="1"/>
    <col min="1635" max="1635" width="29.3984375" bestFit="1" customWidth="1"/>
    <col min="1636" max="1636" width="16.19921875" bestFit="1" customWidth="1"/>
    <col min="1637" max="1637" width="29.3984375" bestFit="1" customWidth="1"/>
    <col min="1638" max="1638" width="16.19921875" bestFit="1" customWidth="1"/>
    <col min="1639" max="1639" width="29.3984375" bestFit="1" customWidth="1"/>
    <col min="1640" max="1640" width="16.19921875" bestFit="1" customWidth="1"/>
    <col min="1641" max="1641" width="29.3984375" bestFit="1" customWidth="1"/>
    <col min="1642" max="1642" width="16.19921875" bestFit="1" customWidth="1"/>
    <col min="1643" max="1643" width="29.3984375" bestFit="1" customWidth="1"/>
    <col min="1644" max="1644" width="16.19921875" bestFit="1" customWidth="1"/>
    <col min="1645" max="1645" width="29.3984375" bestFit="1" customWidth="1"/>
    <col min="1646" max="1646" width="16.19921875" bestFit="1" customWidth="1"/>
    <col min="1647" max="1647" width="29.3984375" bestFit="1" customWidth="1"/>
    <col min="1648" max="1648" width="16.19921875" bestFit="1" customWidth="1"/>
    <col min="1649" max="1649" width="29.3984375" bestFit="1" customWidth="1"/>
    <col min="1650" max="1650" width="16.19921875" bestFit="1" customWidth="1"/>
    <col min="1651" max="1651" width="29.3984375" bestFit="1" customWidth="1"/>
    <col min="1652" max="1652" width="16.19921875" bestFit="1" customWidth="1"/>
    <col min="1653" max="1653" width="29.3984375" bestFit="1" customWidth="1"/>
    <col min="1654" max="1654" width="16.19921875" bestFit="1" customWidth="1"/>
    <col min="1655" max="1655" width="29.3984375" bestFit="1" customWidth="1"/>
    <col min="1656" max="1656" width="16.19921875" bestFit="1" customWidth="1"/>
    <col min="1657" max="1657" width="29.3984375" bestFit="1" customWidth="1"/>
    <col min="1658" max="1658" width="16.19921875" bestFit="1" customWidth="1"/>
    <col min="1659" max="1659" width="29.3984375" bestFit="1" customWidth="1"/>
    <col min="1660" max="1660" width="16.19921875" bestFit="1" customWidth="1"/>
    <col min="1661" max="1661" width="29.3984375" bestFit="1" customWidth="1"/>
    <col min="1662" max="1662" width="16.19921875" bestFit="1" customWidth="1"/>
    <col min="1663" max="1663" width="29.3984375" bestFit="1" customWidth="1"/>
    <col min="1664" max="1664" width="16.19921875" bestFit="1" customWidth="1"/>
    <col min="1665" max="1665" width="29.3984375" bestFit="1" customWidth="1"/>
    <col min="1666" max="1666" width="16.19921875" bestFit="1" customWidth="1"/>
    <col min="1667" max="1667" width="29.3984375" bestFit="1" customWidth="1"/>
    <col min="1668" max="1668" width="16.19921875" bestFit="1" customWidth="1"/>
    <col min="1669" max="1669" width="29.3984375" bestFit="1" customWidth="1"/>
    <col min="1670" max="1670" width="16.19921875" bestFit="1" customWidth="1"/>
    <col min="1671" max="1671" width="29.3984375" bestFit="1" customWidth="1"/>
    <col min="1672" max="1672" width="16.19921875" bestFit="1" customWidth="1"/>
    <col min="1673" max="1673" width="29.3984375" bestFit="1" customWidth="1"/>
    <col min="1674" max="1674" width="16.19921875" bestFit="1" customWidth="1"/>
    <col min="1675" max="1675" width="29.3984375" bestFit="1" customWidth="1"/>
    <col min="1676" max="1676" width="16.19921875" bestFit="1" customWidth="1"/>
    <col min="1677" max="1677" width="29.3984375" bestFit="1" customWidth="1"/>
    <col min="1678" max="1678" width="16.19921875" bestFit="1" customWidth="1"/>
    <col min="1679" max="1679" width="29.3984375" bestFit="1" customWidth="1"/>
    <col min="1680" max="1680" width="16.19921875" bestFit="1" customWidth="1"/>
    <col min="1681" max="1681" width="29.3984375" bestFit="1" customWidth="1"/>
    <col min="1682" max="1682" width="16.19921875" bestFit="1" customWidth="1"/>
    <col min="1683" max="1683" width="29.3984375" bestFit="1" customWidth="1"/>
    <col min="1684" max="1684" width="16.19921875" bestFit="1" customWidth="1"/>
    <col min="1685" max="1685" width="29.3984375" bestFit="1" customWidth="1"/>
    <col min="1686" max="1686" width="16.19921875" bestFit="1" customWidth="1"/>
    <col min="1687" max="1687" width="29.3984375" bestFit="1" customWidth="1"/>
    <col min="1688" max="1688" width="16.19921875" bestFit="1" customWidth="1"/>
    <col min="1689" max="1689" width="29.3984375" bestFit="1" customWidth="1"/>
    <col min="1690" max="1690" width="16.19921875" bestFit="1" customWidth="1"/>
    <col min="1691" max="1691" width="29.3984375" bestFit="1" customWidth="1"/>
    <col min="1692" max="1692" width="16.19921875" bestFit="1" customWidth="1"/>
    <col min="1693" max="1693" width="29.3984375" bestFit="1" customWidth="1"/>
    <col min="1694" max="1694" width="16.19921875" bestFit="1" customWidth="1"/>
    <col min="1695" max="1695" width="29.3984375" bestFit="1" customWidth="1"/>
    <col min="1696" max="1696" width="16.19921875" bestFit="1" customWidth="1"/>
    <col min="1697" max="1697" width="29.3984375" bestFit="1" customWidth="1"/>
    <col min="1698" max="1698" width="16.19921875" bestFit="1" customWidth="1"/>
    <col min="1699" max="1699" width="29.3984375" bestFit="1" customWidth="1"/>
    <col min="1700" max="1700" width="16.19921875" bestFit="1" customWidth="1"/>
    <col min="1701" max="1701" width="29.3984375" bestFit="1" customWidth="1"/>
    <col min="1702" max="1702" width="16.19921875" bestFit="1" customWidth="1"/>
    <col min="1703" max="1703" width="29.3984375" bestFit="1" customWidth="1"/>
    <col min="1704" max="1704" width="16.19921875" bestFit="1" customWidth="1"/>
    <col min="1705" max="1705" width="29.3984375" bestFit="1" customWidth="1"/>
    <col min="1706" max="1706" width="16.19921875" bestFit="1" customWidth="1"/>
    <col min="1707" max="1707" width="29.3984375" bestFit="1" customWidth="1"/>
    <col min="1708" max="1708" width="16.19921875" bestFit="1" customWidth="1"/>
    <col min="1709" max="1709" width="29.3984375" bestFit="1" customWidth="1"/>
    <col min="1710" max="1710" width="16.19921875" bestFit="1" customWidth="1"/>
    <col min="1711" max="1711" width="29.3984375" bestFit="1" customWidth="1"/>
    <col min="1712" max="1712" width="16.19921875" bestFit="1" customWidth="1"/>
    <col min="1713" max="1713" width="29.3984375" bestFit="1" customWidth="1"/>
    <col min="1714" max="1714" width="16.19921875" bestFit="1" customWidth="1"/>
    <col min="1715" max="1715" width="29.3984375" bestFit="1" customWidth="1"/>
    <col min="1716" max="1716" width="16.19921875" bestFit="1" customWidth="1"/>
    <col min="1717" max="1717" width="29.3984375" bestFit="1" customWidth="1"/>
    <col min="1718" max="1718" width="16.19921875" bestFit="1" customWidth="1"/>
    <col min="1719" max="1719" width="29.3984375" bestFit="1" customWidth="1"/>
    <col min="1720" max="1720" width="16.19921875" bestFit="1" customWidth="1"/>
    <col min="1721" max="1721" width="29.3984375" bestFit="1" customWidth="1"/>
    <col min="1722" max="1722" width="16.19921875" bestFit="1" customWidth="1"/>
    <col min="1723" max="1723" width="29.3984375" bestFit="1" customWidth="1"/>
    <col min="1724" max="1724" width="16.19921875" bestFit="1" customWidth="1"/>
    <col min="1725" max="1725" width="29.3984375" bestFit="1" customWidth="1"/>
    <col min="1726" max="1726" width="16.19921875" bestFit="1" customWidth="1"/>
    <col min="1727" max="1727" width="29.3984375" bestFit="1" customWidth="1"/>
    <col min="1728" max="1728" width="16.19921875" bestFit="1" customWidth="1"/>
    <col min="1729" max="1729" width="29.3984375" bestFit="1" customWidth="1"/>
    <col min="1730" max="1730" width="16.19921875" bestFit="1" customWidth="1"/>
    <col min="1731" max="1731" width="29.3984375" bestFit="1" customWidth="1"/>
    <col min="1732" max="1732" width="16.19921875" bestFit="1" customWidth="1"/>
    <col min="1733" max="1733" width="29.3984375" bestFit="1" customWidth="1"/>
    <col min="1734" max="1734" width="16.19921875" bestFit="1" customWidth="1"/>
    <col min="1735" max="1735" width="29.3984375" bestFit="1" customWidth="1"/>
    <col min="1736" max="1736" width="16.19921875" bestFit="1" customWidth="1"/>
    <col min="1737" max="1737" width="29.3984375" bestFit="1" customWidth="1"/>
    <col min="1738" max="1738" width="16.19921875" bestFit="1" customWidth="1"/>
    <col min="1739" max="1739" width="29.3984375" bestFit="1" customWidth="1"/>
    <col min="1740" max="1740" width="16.19921875" bestFit="1" customWidth="1"/>
    <col min="1741" max="1741" width="29.3984375" bestFit="1" customWidth="1"/>
    <col min="1742" max="1742" width="16.19921875" bestFit="1" customWidth="1"/>
    <col min="1743" max="1743" width="29.3984375" bestFit="1" customWidth="1"/>
    <col min="1744" max="1744" width="16.19921875" bestFit="1" customWidth="1"/>
    <col min="1745" max="1745" width="29.3984375" bestFit="1" customWidth="1"/>
    <col min="1746" max="1746" width="16.19921875" bestFit="1" customWidth="1"/>
    <col min="1747" max="1747" width="29.3984375" bestFit="1" customWidth="1"/>
    <col min="1748" max="1748" width="16.19921875" bestFit="1" customWidth="1"/>
    <col min="1749" max="1749" width="29.3984375" bestFit="1" customWidth="1"/>
    <col min="1750" max="1750" width="16.19921875" bestFit="1" customWidth="1"/>
    <col min="1751" max="1751" width="29.3984375" bestFit="1" customWidth="1"/>
    <col min="1752" max="1752" width="16.19921875" bestFit="1" customWidth="1"/>
    <col min="1753" max="1753" width="29.3984375" bestFit="1" customWidth="1"/>
    <col min="1754" max="1754" width="16.19921875" bestFit="1" customWidth="1"/>
    <col min="1755" max="1755" width="29.3984375" bestFit="1" customWidth="1"/>
    <col min="1756" max="1756" width="16.19921875" bestFit="1" customWidth="1"/>
    <col min="1757" max="1757" width="29.3984375" bestFit="1" customWidth="1"/>
    <col min="1758" max="1758" width="16.19921875" bestFit="1" customWidth="1"/>
    <col min="1759" max="1759" width="29.3984375" bestFit="1" customWidth="1"/>
    <col min="1760" max="1760" width="16.19921875" bestFit="1" customWidth="1"/>
    <col min="1761" max="1761" width="29.3984375" bestFit="1" customWidth="1"/>
    <col min="1762" max="1762" width="16.19921875" bestFit="1" customWidth="1"/>
    <col min="1763" max="1763" width="29.3984375" bestFit="1" customWidth="1"/>
    <col min="1764" max="1764" width="16.19921875" bestFit="1" customWidth="1"/>
    <col min="1765" max="1765" width="29.3984375" bestFit="1" customWidth="1"/>
    <col min="1766" max="1766" width="16.19921875" bestFit="1" customWidth="1"/>
    <col min="1767" max="1767" width="29.3984375" bestFit="1" customWidth="1"/>
    <col min="1768" max="1768" width="16.19921875" bestFit="1" customWidth="1"/>
    <col min="1769" max="1769" width="29.3984375" bestFit="1" customWidth="1"/>
    <col min="1770" max="1770" width="16.19921875" bestFit="1" customWidth="1"/>
    <col min="1771" max="1771" width="29.3984375" bestFit="1" customWidth="1"/>
    <col min="1772" max="1772" width="16.19921875" bestFit="1" customWidth="1"/>
    <col min="1773" max="1773" width="29.3984375" bestFit="1" customWidth="1"/>
    <col min="1774" max="1774" width="16.19921875" bestFit="1" customWidth="1"/>
    <col min="1775" max="1775" width="29.3984375" bestFit="1" customWidth="1"/>
    <col min="1776" max="1776" width="16.19921875" bestFit="1" customWidth="1"/>
    <col min="1777" max="1777" width="29.3984375" bestFit="1" customWidth="1"/>
    <col min="1778" max="1778" width="16.19921875" bestFit="1" customWidth="1"/>
    <col min="1779" max="1779" width="29.3984375" bestFit="1" customWidth="1"/>
    <col min="1780" max="1780" width="16.19921875" bestFit="1" customWidth="1"/>
    <col min="1781" max="1781" width="29.3984375" bestFit="1" customWidth="1"/>
    <col min="1782" max="1782" width="16.19921875" bestFit="1" customWidth="1"/>
    <col min="1783" max="1783" width="29.3984375" bestFit="1" customWidth="1"/>
    <col min="1784" max="1784" width="16.19921875" bestFit="1" customWidth="1"/>
    <col min="1785" max="1785" width="29.3984375" bestFit="1" customWidth="1"/>
    <col min="1786" max="1786" width="16.19921875" bestFit="1" customWidth="1"/>
    <col min="1787" max="1787" width="29.3984375" bestFit="1" customWidth="1"/>
    <col min="1788" max="1788" width="16.19921875" bestFit="1" customWidth="1"/>
    <col min="1789" max="1789" width="29.3984375" bestFit="1" customWidth="1"/>
    <col min="1790" max="1790" width="16.19921875" bestFit="1" customWidth="1"/>
    <col min="1791" max="1791" width="29.3984375" bestFit="1" customWidth="1"/>
    <col min="1792" max="1792" width="16.19921875" bestFit="1" customWidth="1"/>
    <col min="1793" max="1793" width="29.3984375" bestFit="1" customWidth="1"/>
    <col min="1794" max="1794" width="16.19921875" bestFit="1" customWidth="1"/>
    <col min="1795" max="1795" width="29.3984375" bestFit="1" customWidth="1"/>
    <col min="1796" max="1796" width="16.19921875" bestFit="1" customWidth="1"/>
    <col min="1797" max="1797" width="29.3984375" bestFit="1" customWidth="1"/>
    <col min="1798" max="1798" width="16.19921875" bestFit="1" customWidth="1"/>
    <col min="1799" max="1799" width="29.3984375" bestFit="1" customWidth="1"/>
    <col min="1800" max="1800" width="16.19921875" bestFit="1" customWidth="1"/>
    <col min="1801" max="1801" width="29.3984375" bestFit="1" customWidth="1"/>
    <col min="1802" max="1802" width="16.19921875" bestFit="1" customWidth="1"/>
    <col min="1803" max="1803" width="29.3984375" bestFit="1" customWidth="1"/>
    <col min="1804" max="1804" width="16.19921875" bestFit="1" customWidth="1"/>
    <col min="1805" max="1805" width="29.3984375" bestFit="1" customWidth="1"/>
    <col min="1806" max="1806" width="16.19921875" bestFit="1" customWidth="1"/>
    <col min="1807" max="1807" width="29.3984375" bestFit="1" customWidth="1"/>
    <col min="1808" max="1808" width="16.19921875" bestFit="1" customWidth="1"/>
    <col min="1809" max="1809" width="29.3984375" bestFit="1" customWidth="1"/>
    <col min="1810" max="1810" width="16.19921875" bestFit="1" customWidth="1"/>
    <col min="1811" max="1811" width="29.3984375" bestFit="1" customWidth="1"/>
    <col min="1812" max="1812" width="16.19921875" bestFit="1" customWidth="1"/>
    <col min="1813" max="1813" width="29.3984375" bestFit="1" customWidth="1"/>
    <col min="1814" max="1814" width="16.19921875" bestFit="1" customWidth="1"/>
    <col min="1815" max="1815" width="29.3984375" bestFit="1" customWidth="1"/>
    <col min="1816" max="1816" width="16.19921875" bestFit="1" customWidth="1"/>
    <col min="1817" max="1817" width="29.3984375" bestFit="1" customWidth="1"/>
    <col min="1818" max="1818" width="16.19921875" bestFit="1" customWidth="1"/>
    <col min="1819" max="1819" width="29.3984375" bestFit="1" customWidth="1"/>
    <col min="1820" max="1820" width="16.19921875" bestFit="1" customWidth="1"/>
    <col min="1821" max="1821" width="29.3984375" bestFit="1" customWidth="1"/>
    <col min="1822" max="1822" width="16.19921875" bestFit="1" customWidth="1"/>
    <col min="1823" max="1823" width="29.3984375" bestFit="1" customWidth="1"/>
    <col min="1824" max="1824" width="16.19921875" bestFit="1" customWidth="1"/>
    <col min="1825" max="1825" width="29.3984375" bestFit="1" customWidth="1"/>
    <col min="1826" max="1826" width="16.19921875" bestFit="1" customWidth="1"/>
    <col min="1827" max="1827" width="29.3984375" bestFit="1" customWidth="1"/>
    <col min="1828" max="1828" width="16.19921875" bestFit="1" customWidth="1"/>
    <col min="1829" max="1829" width="29.3984375" bestFit="1" customWidth="1"/>
    <col min="1830" max="1830" width="16.19921875" bestFit="1" customWidth="1"/>
    <col min="1831" max="1831" width="29.3984375" bestFit="1" customWidth="1"/>
    <col min="1832" max="1832" width="16.19921875" bestFit="1" customWidth="1"/>
    <col min="1833" max="1833" width="29.3984375" bestFit="1" customWidth="1"/>
    <col min="1834" max="1834" width="16.19921875" bestFit="1" customWidth="1"/>
    <col min="1835" max="1835" width="29.3984375" bestFit="1" customWidth="1"/>
    <col min="1836" max="1836" width="16.19921875" bestFit="1" customWidth="1"/>
    <col min="1837" max="1837" width="29.3984375" bestFit="1" customWidth="1"/>
    <col min="1838" max="1838" width="16.19921875" bestFit="1" customWidth="1"/>
    <col min="1839" max="1839" width="29.3984375" bestFit="1" customWidth="1"/>
    <col min="1840" max="1840" width="16.19921875" bestFit="1" customWidth="1"/>
    <col min="1841" max="1841" width="29.3984375" bestFit="1" customWidth="1"/>
    <col min="1842" max="1842" width="16.19921875" bestFit="1" customWidth="1"/>
    <col min="1843" max="1843" width="29.3984375" bestFit="1" customWidth="1"/>
    <col min="1844" max="1844" width="16.19921875" bestFit="1" customWidth="1"/>
    <col min="1845" max="1845" width="29.3984375" bestFit="1" customWidth="1"/>
    <col min="1846" max="1846" width="16.19921875" bestFit="1" customWidth="1"/>
    <col min="1847" max="1847" width="29.3984375" bestFit="1" customWidth="1"/>
    <col min="1848" max="1848" width="16.19921875" bestFit="1" customWidth="1"/>
    <col min="1849" max="1849" width="29.3984375" bestFit="1" customWidth="1"/>
    <col min="1850" max="1850" width="16.19921875" bestFit="1" customWidth="1"/>
    <col min="1851" max="1851" width="29.3984375" bestFit="1" customWidth="1"/>
    <col min="1852" max="1852" width="16.19921875" bestFit="1" customWidth="1"/>
    <col min="1853" max="1853" width="29.3984375" bestFit="1" customWidth="1"/>
    <col min="1854" max="1854" width="16.19921875" bestFit="1" customWidth="1"/>
    <col min="1855" max="1855" width="29.3984375" bestFit="1" customWidth="1"/>
    <col min="1856" max="1856" width="16.19921875" bestFit="1" customWidth="1"/>
    <col min="1857" max="1857" width="29.3984375" bestFit="1" customWidth="1"/>
    <col min="1858" max="1858" width="16.19921875" bestFit="1" customWidth="1"/>
    <col min="1859" max="1859" width="29.3984375" bestFit="1" customWidth="1"/>
    <col min="1860" max="1860" width="16.19921875" bestFit="1" customWidth="1"/>
    <col min="1861" max="1861" width="29.3984375" bestFit="1" customWidth="1"/>
    <col min="1862" max="1862" width="16.19921875" bestFit="1" customWidth="1"/>
    <col min="1863" max="1863" width="29.3984375" bestFit="1" customWidth="1"/>
    <col min="1864" max="1864" width="16.19921875" bestFit="1" customWidth="1"/>
    <col min="1865" max="1865" width="29.3984375" bestFit="1" customWidth="1"/>
    <col min="1866" max="1866" width="16.19921875" bestFit="1" customWidth="1"/>
    <col min="1867" max="1867" width="29.3984375" bestFit="1" customWidth="1"/>
    <col min="1868" max="1868" width="16.19921875" bestFit="1" customWidth="1"/>
    <col min="1869" max="1869" width="29.3984375" bestFit="1" customWidth="1"/>
    <col min="1870" max="1870" width="16.19921875" bestFit="1" customWidth="1"/>
    <col min="1871" max="1871" width="29.3984375" bestFit="1" customWidth="1"/>
    <col min="1872" max="1872" width="21.19921875" bestFit="1" customWidth="1"/>
    <col min="1873" max="1873" width="34.296875" bestFit="1" customWidth="1"/>
  </cols>
  <sheetData>
    <row r="1" spans="1:10" x14ac:dyDescent="0.3">
      <c r="A1" s="15" t="s">
        <v>2030</v>
      </c>
      <c r="B1" t="s" vm="1">
        <v>2072</v>
      </c>
    </row>
    <row r="2" spans="1:10" x14ac:dyDescent="0.3">
      <c r="A2" s="15" t="s">
        <v>2106</v>
      </c>
      <c r="B2" t="s" vm="2">
        <v>2072</v>
      </c>
    </row>
    <row r="4" spans="1:10" x14ac:dyDescent="0.3">
      <c r="A4" s="15" t="s">
        <v>2046</v>
      </c>
      <c r="B4" s="15" t="s">
        <v>2045</v>
      </c>
    </row>
    <row r="5" spans="1:10" x14ac:dyDescent="0.3">
      <c r="A5" s="1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10" x14ac:dyDescent="0.3">
      <c r="A6" s="16" t="s">
        <v>2094</v>
      </c>
      <c r="B6" s="17">
        <v>6</v>
      </c>
      <c r="C6" s="17">
        <v>36</v>
      </c>
      <c r="D6" s="17">
        <v>1</v>
      </c>
      <c r="E6" s="17">
        <v>49</v>
      </c>
      <c r="F6" s="17">
        <v>92</v>
      </c>
    </row>
    <row r="7" spans="1:10" x14ac:dyDescent="0.3">
      <c r="A7" s="16" t="s">
        <v>2095</v>
      </c>
      <c r="B7" s="17">
        <v>7</v>
      </c>
      <c r="C7" s="17">
        <v>28</v>
      </c>
      <c r="D7" s="17"/>
      <c r="E7" s="17">
        <v>44</v>
      </c>
      <c r="F7" s="17">
        <v>79</v>
      </c>
    </row>
    <row r="8" spans="1:10" x14ac:dyDescent="0.3">
      <c r="A8" s="16" t="s">
        <v>2096</v>
      </c>
      <c r="B8" s="17">
        <v>4</v>
      </c>
      <c r="C8" s="17">
        <v>33</v>
      </c>
      <c r="D8" s="17"/>
      <c r="E8" s="17">
        <v>49</v>
      </c>
      <c r="F8" s="17">
        <v>86</v>
      </c>
    </row>
    <row r="9" spans="1:10" x14ac:dyDescent="0.3">
      <c r="A9" s="16" t="s">
        <v>2097</v>
      </c>
      <c r="B9" s="17">
        <v>1</v>
      </c>
      <c r="C9" s="17">
        <v>30</v>
      </c>
      <c r="D9" s="17">
        <v>1</v>
      </c>
      <c r="E9" s="17">
        <v>46</v>
      </c>
      <c r="F9" s="17">
        <v>78</v>
      </c>
    </row>
    <row r="10" spans="1:10" ht="28.8" x14ac:dyDescent="0.55000000000000004">
      <c r="A10" s="16" t="s">
        <v>2098</v>
      </c>
      <c r="B10" s="17">
        <v>3</v>
      </c>
      <c r="C10" s="17">
        <v>35</v>
      </c>
      <c r="D10" s="17">
        <v>2</v>
      </c>
      <c r="E10" s="17">
        <v>46</v>
      </c>
      <c r="F10" s="17">
        <v>86</v>
      </c>
      <c r="J10" s="24" t="s">
        <v>2107</v>
      </c>
    </row>
    <row r="11" spans="1:10" x14ac:dyDescent="0.3">
      <c r="A11" s="16" t="s">
        <v>2099</v>
      </c>
      <c r="B11" s="17">
        <v>3</v>
      </c>
      <c r="C11" s="17">
        <v>28</v>
      </c>
      <c r="D11" s="17">
        <v>1</v>
      </c>
      <c r="E11" s="17">
        <v>55</v>
      </c>
      <c r="F11" s="17">
        <v>87</v>
      </c>
    </row>
    <row r="12" spans="1:10" x14ac:dyDescent="0.3">
      <c r="A12" s="16" t="s">
        <v>2100</v>
      </c>
      <c r="B12" s="17">
        <v>4</v>
      </c>
      <c r="C12" s="17">
        <v>31</v>
      </c>
      <c r="D12" s="17">
        <v>1</v>
      </c>
      <c r="E12" s="17">
        <v>58</v>
      </c>
      <c r="F12" s="17">
        <v>94</v>
      </c>
    </row>
    <row r="13" spans="1:10" x14ac:dyDescent="0.3">
      <c r="A13" s="16" t="s">
        <v>2101</v>
      </c>
      <c r="B13" s="17">
        <v>8</v>
      </c>
      <c r="C13" s="17">
        <v>35</v>
      </c>
      <c r="D13" s="17">
        <v>1</v>
      </c>
      <c r="E13" s="17">
        <v>41</v>
      </c>
      <c r="F13" s="17">
        <v>85</v>
      </c>
    </row>
    <row r="14" spans="1:10" x14ac:dyDescent="0.3">
      <c r="A14" s="16" t="s">
        <v>2102</v>
      </c>
      <c r="B14" s="17">
        <v>5</v>
      </c>
      <c r="C14" s="17">
        <v>23</v>
      </c>
      <c r="D14" s="17"/>
      <c r="E14" s="17">
        <v>45</v>
      </c>
      <c r="F14" s="17">
        <v>73</v>
      </c>
    </row>
    <row r="15" spans="1:10" x14ac:dyDescent="0.3">
      <c r="A15" s="16" t="s">
        <v>2103</v>
      </c>
      <c r="B15" s="17">
        <v>6</v>
      </c>
      <c r="C15" s="17">
        <v>26</v>
      </c>
      <c r="D15" s="17">
        <v>1</v>
      </c>
      <c r="E15" s="17">
        <v>45</v>
      </c>
      <c r="F15" s="17">
        <v>78</v>
      </c>
    </row>
    <row r="16" spans="1:10" x14ac:dyDescent="0.3">
      <c r="A16" s="16" t="s">
        <v>2104</v>
      </c>
      <c r="B16" s="17">
        <v>3</v>
      </c>
      <c r="C16" s="17">
        <v>27</v>
      </c>
      <c r="D16" s="17">
        <v>3</v>
      </c>
      <c r="E16" s="17">
        <v>45</v>
      </c>
      <c r="F16" s="17">
        <v>78</v>
      </c>
    </row>
    <row r="17" spans="1:6" x14ac:dyDescent="0.3">
      <c r="A17" s="16" t="s">
        <v>2105</v>
      </c>
      <c r="B17" s="17">
        <v>7</v>
      </c>
      <c r="C17" s="17">
        <v>32</v>
      </c>
      <c r="D17" s="17">
        <v>3</v>
      </c>
      <c r="E17" s="17">
        <v>42</v>
      </c>
      <c r="F17" s="17">
        <v>84</v>
      </c>
    </row>
    <row r="18" spans="1:6" x14ac:dyDescent="0.3">
      <c r="A18" s="16" t="s">
        <v>2035</v>
      </c>
      <c r="B18" s="17">
        <v>57</v>
      </c>
      <c r="C18" s="17">
        <v>364</v>
      </c>
      <c r="D18" s="17">
        <v>14</v>
      </c>
      <c r="E18" s="17">
        <v>565</v>
      </c>
      <c r="F18" s="1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1ECA-7769-4A24-A204-61374C88EC41}">
  <dimension ref="A1:H13"/>
  <sheetViews>
    <sheetView topLeftCell="A21" workbookViewId="0">
      <selection activeCell="I27" sqref="I27"/>
    </sheetView>
  </sheetViews>
  <sheetFormatPr defaultRowHeight="15.6" x14ac:dyDescent="0.3"/>
  <cols>
    <col min="1" max="1" width="28.5" customWidth="1"/>
    <col min="2" max="2" width="17.8984375" customWidth="1"/>
    <col min="3" max="3" width="19.8984375" customWidth="1"/>
    <col min="4" max="4" width="20" customWidth="1"/>
    <col min="5" max="5" width="19.796875" customWidth="1"/>
    <col min="6" max="6" width="21.296875" customWidth="1"/>
    <col min="7" max="7" width="17.8984375" customWidth="1"/>
    <col min="8" max="8" width="19.296875" customWidth="1"/>
  </cols>
  <sheetData>
    <row r="1" spans="1:8" x14ac:dyDescent="0.3">
      <c r="A1" s="18" t="s">
        <v>2075</v>
      </c>
      <c r="B1" s="19" t="s">
        <v>2074</v>
      </c>
      <c r="C1" s="19" t="s">
        <v>2076</v>
      </c>
      <c r="D1" s="19" t="s">
        <v>2077</v>
      </c>
      <c r="E1" s="19" t="s">
        <v>2078</v>
      </c>
      <c r="F1" s="19" t="s">
        <v>2079</v>
      </c>
      <c r="G1" s="19" t="s">
        <v>2080</v>
      </c>
      <c r="H1" s="19" t="s">
        <v>2081</v>
      </c>
    </row>
    <row r="2" spans="1:8" x14ac:dyDescent="0.3">
      <c r="A2" s="20" t="s">
        <v>2082</v>
      </c>
      <c r="B2">
        <f>COUNTIFS(Crowdfunding!D:D,"&lt;1000",Crowdfunding!G:G,"successful")</f>
        <v>30</v>
      </c>
      <c r="C2">
        <f>COUNTIFS([1]Crowdfunding!D:D,"&lt;1000",[1]Crowdfunding!G:G,"failed")</f>
        <v>20</v>
      </c>
      <c r="D2">
        <f>COUNTIFS([1]Crowdfunding!D:D,"&lt;1000",[1]Crowdfunding!G:G,"canceled")</f>
        <v>1</v>
      </c>
      <c r="E2">
        <f>(B2+C2+D2)</f>
        <v>51</v>
      </c>
      <c r="F2" s="23">
        <f>(B2/E2)</f>
        <v>0.58823529411764708</v>
      </c>
      <c r="G2" s="23">
        <f>(C2/E2)</f>
        <v>0.39215686274509803</v>
      </c>
      <c r="H2" s="23">
        <f>(D2/E2)</f>
        <v>1.9607843137254902E-2</v>
      </c>
    </row>
    <row r="3" spans="1:8" x14ac:dyDescent="0.3">
      <c r="A3" s="20" t="s">
        <v>2083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COUNTIFS([1]Crowdfunding!D:D,"&gt;=1000", [1]Crowdfunding!D:D,"&lt;=4999",[1]Crowdfunding!G:G,"canceled")</f>
        <v>2</v>
      </c>
      <c r="E3">
        <f t="shared" ref="E3:E13" si="0">(B3+C3+D3)</f>
        <v>231</v>
      </c>
      <c r="F3" s="23">
        <f t="shared" ref="F3:F13" si="1">(B3/E3)</f>
        <v>0.82683982683982682</v>
      </c>
      <c r="G3" s="23">
        <f t="shared" ref="G3:G13" si="2">(C3/E3)</f>
        <v>0.16450216450216451</v>
      </c>
      <c r="H3" s="23">
        <f t="shared" ref="H3:H13" si="3">(D3/E3)</f>
        <v>8.658008658008658E-3</v>
      </c>
    </row>
    <row r="4" spans="1:8" x14ac:dyDescent="0.3">
      <c r="A4" s="21" t="s">
        <v>2084</v>
      </c>
      <c r="B4">
        <f>COUNTIFS(Crowdfunding!D:D,"&gt;=5000", Crowdfunding!D:D,"&lt;=9999",Crowdfunding!G:G,"successful")</f>
        <v>164</v>
      </c>
      <c r="C4">
        <f>COUNTIFS([1]Crowdfunding!D:D,"&gt;=5000", [1]Crowdfunding!D:D,"&lt;=9999",[1]Crowdfunding!G:G,"failed")</f>
        <v>126</v>
      </c>
      <c r="D4">
        <f>COUNTIFS([1]Crowdfunding!D:D,"&gt;=5000", [1]Crowdfunding!D:D,"&lt;=9999",[1]Crowdfunding!G:G,"canceled")</f>
        <v>25</v>
      </c>
      <c r="E4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</row>
    <row r="5" spans="1:8" x14ac:dyDescent="0.3">
      <c r="A5" s="21" t="s">
        <v>2085</v>
      </c>
      <c r="B5">
        <f>COUNTIFS(Crowdfunding!D:D,"&gt;=10000", Crowdfunding!D:D,"&lt;=14999",Crowdfunding!G:G,"successful")</f>
        <v>4</v>
      </c>
      <c r="C5">
        <f>COUNTIFS([1]Crowdfunding!D:D,"&gt;=10000", [1]Crowdfunding!D:D,"&lt;=14999",[1]Crowdfunding!G:G,"failed")</f>
        <v>5</v>
      </c>
      <c r="D5">
        <f>COUNTIFS([1]Crowdfunding!D:D,"&gt;=10000", [1]Crowdfunding!D:D,"&lt;=14999",[1]Crowdfunding!G:G,"canceled")</f>
        <v>0</v>
      </c>
      <c r="E5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</row>
    <row r="6" spans="1:8" x14ac:dyDescent="0.3">
      <c r="A6" s="20" t="s">
        <v>2086</v>
      </c>
      <c r="B6">
        <f>COUNTIFS(Crowdfunding!D:D,"&gt;=15000", Crowdfunding!D:D,"&lt;=19999",Crowdfunding!G:G,"successful")</f>
        <v>10</v>
      </c>
      <c r="C6">
        <f>COUNTIFS([1]Crowdfunding!D:D,"&gt;=15000", [1]Crowdfunding!D:D,"&lt;=19999",[1]Crowdfunding!G:G,"failed")</f>
        <v>0</v>
      </c>
      <c r="D6">
        <f>COUNTIFS([1]Crowdfunding!D:D,"&gt;=15000", [1]Crowdfunding!D:D,"&lt;=19999",[1]Crowdfunding!G:G,"canceled")</f>
        <v>0</v>
      </c>
      <c r="E6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</row>
    <row r="7" spans="1:8" x14ac:dyDescent="0.3">
      <c r="A7" s="20" t="s">
        <v>2087</v>
      </c>
      <c r="B7">
        <f>COUNTIFS(Crowdfunding!D:D,"&gt;=20000", Crowdfunding!D:D,"&lt;=24999",Crowdfunding!G:G,"successful")</f>
        <v>7</v>
      </c>
      <c r="C7">
        <f>COUNTIFS([1]Crowdfunding!D:D,"&gt;=20000", [1]Crowdfunding!D:D,"&lt;=24999",[1]Crowdfunding!G:G,"failed")</f>
        <v>0</v>
      </c>
      <c r="D7">
        <f>COUNTIFS([1]Crowdfunding!D:D,"&gt;=20000", [1]Crowdfunding!D:D,"&lt;=24999",[1]Crowdfunding!G:G,"canceled")</f>
        <v>0</v>
      </c>
      <c r="E7">
        <f t="shared" si="0"/>
        <v>7</v>
      </c>
      <c r="F7" s="23">
        <f t="shared" si="1"/>
        <v>1</v>
      </c>
      <c r="G7" s="23">
        <f t="shared" si="2"/>
        <v>0</v>
      </c>
      <c r="H7" s="23">
        <f t="shared" si="3"/>
        <v>0</v>
      </c>
    </row>
    <row r="8" spans="1:8" x14ac:dyDescent="0.3">
      <c r="A8" s="20" t="s">
        <v>2088</v>
      </c>
      <c r="B8">
        <f>COUNTIFS(Crowdfunding!D:D,"&gt;25000", Crowdfunding!D:D,"&lt;=29999",Crowdfunding!G:G,"successful")</f>
        <v>10</v>
      </c>
      <c r="C8">
        <f>COUNTIFS([1]Crowdfunding!D:D,"&gt;=25000", [1]Crowdfunding!D:D,"&lt;=29999",[1]Crowdfunding!G:G,"failed")</f>
        <v>3</v>
      </c>
      <c r="D8">
        <f>COUNTIFS([1]Crowdfunding!D:D,"&gt;=25000", [1]Crowdfunding!D:D,"&lt;=29999",[1]Crowdfunding!G:G,"canceled")</f>
        <v>0</v>
      </c>
      <c r="E8">
        <f t="shared" si="0"/>
        <v>13</v>
      </c>
      <c r="F8" s="23">
        <f t="shared" si="1"/>
        <v>0.76923076923076927</v>
      </c>
      <c r="G8" s="23">
        <f t="shared" si="2"/>
        <v>0.23076923076923078</v>
      </c>
      <c r="H8" s="23">
        <f t="shared" si="3"/>
        <v>0</v>
      </c>
    </row>
    <row r="9" spans="1:8" x14ac:dyDescent="0.3">
      <c r="A9" s="20" t="s">
        <v>2089</v>
      </c>
      <c r="B9">
        <f>COUNTIFS(Crowdfunding!D:D,"&gt;=30000", Crowdfunding!D:D,"&lt;=34999",Crowdfunding!G:G,"successful")</f>
        <v>7</v>
      </c>
      <c r="C9">
        <f>COUNTIFS([1]Crowdfunding!D:D,"&gt;=30000", [1]Crowdfunding!D:D,"&lt;=34999",[1]Crowdfunding!G:G,"failed")</f>
        <v>0</v>
      </c>
      <c r="D9">
        <f>COUNTIFS([1]Crowdfunding!D:D,"&gt;=30000", [1]Crowdfunding!D:D,"&lt;=34999",[1]Crowdfunding!G:G,"canceled")</f>
        <v>0</v>
      </c>
      <c r="E9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8" x14ac:dyDescent="0.3">
      <c r="A10" s="20" t="s">
        <v>2090</v>
      </c>
      <c r="B10">
        <f>COUNTIFS(Crowdfunding!D:D,"&gt;=35000", Crowdfunding!D:D,"&lt;=39999",Crowdfunding!G:G,"successful")</f>
        <v>8</v>
      </c>
      <c r="C10">
        <f>COUNTIFS([1]Crowdfunding!D:D,"&gt;=35000", [1]Crowdfunding!D:D,"&lt;=39999",[1]Crowdfunding!G:G,"failed")</f>
        <v>3</v>
      </c>
      <c r="D10">
        <f>COUNTIFS([1]Crowdfunding!D:D,"&gt;=35000", [1]Crowdfunding!D:D,"&lt;=39999",[1]Crowdfunding!G:G,"canceled")</f>
        <v>1</v>
      </c>
      <c r="E10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8" x14ac:dyDescent="0.3">
      <c r="A11" s="20" t="s">
        <v>2091</v>
      </c>
      <c r="B11">
        <f>COUNTIFS(Crowdfunding!D:D,"&gt;=40000", Crowdfunding!D:D,"&lt;=44999",Crowdfunding!G:G,"successful")</f>
        <v>11</v>
      </c>
      <c r="C11">
        <f>COUNTIFS([1]Crowdfunding!D:D,"&gt;=40000", [1]Crowdfunding!D:D,"&lt;=44999",[1]Crowdfunding!G:G,"failed")</f>
        <v>3</v>
      </c>
      <c r="D11">
        <f>COUNTIFS([1]Crowdfunding!D:D,"&gt;=40000", [1]Crowdfunding!D:D,"&lt;=44999",[1]Crowdfunding!G:G,"canceled")</f>
        <v>0</v>
      </c>
      <c r="E11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8" x14ac:dyDescent="0.3">
      <c r="A12" s="20" t="s">
        <v>2092</v>
      </c>
      <c r="B12">
        <f>B10</f>
        <v>8</v>
      </c>
      <c r="C12">
        <f>COUNTIFS([1]Crowdfunding!D:D,"&gt;=45000", [1]Crowdfunding!D:D,"&lt;=49999",[1]Crowdfunding!G:G,"failed")</f>
        <v>3</v>
      </c>
      <c r="D12">
        <f>COUNTIFS([1]Crowdfunding!D:D,"&gt;=45000", [1]Crowdfunding!D:D,"&lt;=49999",[1]Crowdfunding!G:G,"canceled")</f>
        <v>0</v>
      </c>
      <c r="E12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8" x14ac:dyDescent="0.3">
      <c r="A13" s="22" t="s">
        <v>2093</v>
      </c>
      <c r="B13">
        <f>COUNTIFS(Crowdfunding!D:D,"&gt;=50000", Crowdfunding!D:D,"&gt;=50000",Crowdfunding!G:G,"successful")</f>
        <v>114</v>
      </c>
      <c r="C13">
        <f>COUNTIFS([1]Crowdfunding!D:D,"&gt;=50000",[1]Crowdfunding!G:G,"failed")</f>
        <v>163</v>
      </c>
      <c r="D13">
        <f>COUNTIFS([1]Crowdfunding!D:D,"&gt;=50000",[1]Crowdfunding!G:G,"canceled")</f>
        <v>28</v>
      </c>
      <c r="E13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5CB4-CAE7-4B0C-9FFD-9BBB7311D84D}">
  <dimension ref="A1:L566"/>
  <sheetViews>
    <sheetView tabSelected="1" workbookViewId="0">
      <selection activeCell="L6" sqref="L6"/>
    </sheetView>
  </sheetViews>
  <sheetFormatPr defaultRowHeight="15.6" x14ac:dyDescent="0.3"/>
  <cols>
    <col min="2" max="3" width="15.69921875" customWidth="1"/>
    <col min="8" max="8" width="20.796875" customWidth="1"/>
    <col min="9" max="10" width="8.09765625" customWidth="1"/>
    <col min="11" max="11" width="19.69921875" customWidth="1"/>
  </cols>
  <sheetData>
    <row r="1" spans="1:12" x14ac:dyDescent="0.3">
      <c r="A1" s="19" t="s">
        <v>4</v>
      </c>
      <c r="B1" s="1" t="s">
        <v>5</v>
      </c>
      <c r="C1" s="1"/>
      <c r="D1" s="19" t="s">
        <v>4</v>
      </c>
      <c r="E1" s="1" t="s">
        <v>5</v>
      </c>
    </row>
    <row r="2" spans="1:12" x14ac:dyDescent="0.3">
      <c r="A2" s="25" t="s">
        <v>20</v>
      </c>
      <c r="B2">
        <v>158</v>
      </c>
      <c r="D2" s="26" t="s">
        <v>14</v>
      </c>
      <c r="E2">
        <v>0</v>
      </c>
    </row>
    <row r="3" spans="1:12" x14ac:dyDescent="0.3">
      <c r="A3" s="25" t="s">
        <v>20</v>
      </c>
      <c r="B3">
        <v>1425</v>
      </c>
      <c r="D3" s="26" t="s">
        <v>14</v>
      </c>
      <c r="E3">
        <v>24</v>
      </c>
    </row>
    <row r="4" spans="1:12" x14ac:dyDescent="0.3">
      <c r="A4" s="25" t="s">
        <v>20</v>
      </c>
      <c r="B4">
        <v>174</v>
      </c>
      <c r="D4" s="26" t="s">
        <v>14</v>
      </c>
      <c r="E4">
        <v>53</v>
      </c>
    </row>
    <row r="5" spans="1:12" x14ac:dyDescent="0.3">
      <c r="A5" s="25" t="s">
        <v>20</v>
      </c>
      <c r="B5">
        <v>227</v>
      </c>
      <c r="D5" s="26" t="s">
        <v>14</v>
      </c>
      <c r="E5">
        <v>18</v>
      </c>
      <c r="H5" s="19" t="s">
        <v>2114</v>
      </c>
      <c r="K5" s="19" t="s">
        <v>2115</v>
      </c>
    </row>
    <row r="6" spans="1:12" x14ac:dyDescent="0.3">
      <c r="A6" s="25" t="s">
        <v>20</v>
      </c>
      <c r="B6">
        <v>220</v>
      </c>
      <c r="D6" s="26" t="s">
        <v>14</v>
      </c>
      <c r="E6">
        <v>44</v>
      </c>
      <c r="H6" t="s">
        <v>2108</v>
      </c>
      <c r="I6">
        <f>AVERAGE(B2:B566)</f>
        <v>851.14690265486729</v>
      </c>
      <c r="K6" t="s">
        <v>2108</v>
      </c>
      <c r="L6">
        <f>AVERAGE(E2:E365)</f>
        <v>585.61538461538464</v>
      </c>
    </row>
    <row r="7" spans="1:12" x14ac:dyDescent="0.3">
      <c r="A7" s="25" t="s">
        <v>20</v>
      </c>
      <c r="B7">
        <v>98</v>
      </c>
      <c r="D7" s="26" t="s">
        <v>14</v>
      </c>
      <c r="E7">
        <v>27</v>
      </c>
      <c r="H7" t="s">
        <v>2109</v>
      </c>
      <c r="I7">
        <f>MEDIAN(B2:B566)</f>
        <v>201</v>
      </c>
      <c r="K7" t="s">
        <v>2109</v>
      </c>
      <c r="L7">
        <f>MEDIAN(E2:E365)</f>
        <v>114.5</v>
      </c>
    </row>
    <row r="8" spans="1:12" x14ac:dyDescent="0.3">
      <c r="A8" s="25" t="s">
        <v>20</v>
      </c>
      <c r="B8">
        <v>100</v>
      </c>
      <c r="D8" s="26" t="s">
        <v>14</v>
      </c>
      <c r="E8">
        <v>55</v>
      </c>
      <c r="H8" t="s">
        <v>2110</v>
      </c>
      <c r="I8">
        <f>MIN(B2:B566)</f>
        <v>16</v>
      </c>
      <c r="K8" t="s">
        <v>2110</v>
      </c>
      <c r="L8">
        <f>MIN(F2:F365)</f>
        <v>0</v>
      </c>
    </row>
    <row r="9" spans="1:12" x14ac:dyDescent="0.3">
      <c r="A9" s="25" t="s">
        <v>20</v>
      </c>
      <c r="B9">
        <v>1249</v>
      </c>
      <c r="D9" s="26" t="s">
        <v>14</v>
      </c>
      <c r="E9">
        <v>200</v>
      </c>
      <c r="H9" t="s">
        <v>2111</v>
      </c>
      <c r="I9">
        <f>MAX(B2:B566)</f>
        <v>7295</v>
      </c>
      <c r="K9" t="s">
        <v>2111</v>
      </c>
      <c r="L9">
        <f>MAX(E2:E365)</f>
        <v>6080</v>
      </c>
    </row>
    <row r="10" spans="1:12" x14ac:dyDescent="0.3">
      <c r="A10" s="25" t="s">
        <v>20</v>
      </c>
      <c r="B10">
        <v>1396</v>
      </c>
      <c r="D10" s="26" t="s">
        <v>14</v>
      </c>
      <c r="E10">
        <v>452</v>
      </c>
      <c r="H10" t="s">
        <v>2112</v>
      </c>
      <c r="I10">
        <f>_xlfn.VAR.S(B2:B566)</f>
        <v>1606216.5936295739</v>
      </c>
      <c r="K10" t="s">
        <v>2112</v>
      </c>
      <c r="L10">
        <f>_xlfn.VAR.S(E2:E365)</f>
        <v>924113.45496927318</v>
      </c>
    </row>
    <row r="11" spans="1:12" x14ac:dyDescent="0.3">
      <c r="A11" s="25" t="s">
        <v>20</v>
      </c>
      <c r="B11">
        <v>890</v>
      </c>
      <c r="D11" s="26" t="s">
        <v>14</v>
      </c>
      <c r="E11">
        <v>674</v>
      </c>
      <c r="H11" t="s">
        <v>2113</v>
      </c>
      <c r="I11">
        <f>_xlfn.STDEV.S(B2:B566)</f>
        <v>1267.366006183523</v>
      </c>
      <c r="K11" t="s">
        <v>2113</v>
      </c>
      <c r="L11">
        <f>_xlfn.STDEV.S(E2:E365)</f>
        <v>961.30819978260524</v>
      </c>
    </row>
    <row r="12" spans="1:12" x14ac:dyDescent="0.3">
      <c r="A12" s="25" t="s">
        <v>20</v>
      </c>
      <c r="B12">
        <v>142</v>
      </c>
      <c r="D12" s="26" t="s">
        <v>14</v>
      </c>
      <c r="E12">
        <v>558</v>
      </c>
    </row>
    <row r="13" spans="1:12" x14ac:dyDescent="0.3">
      <c r="A13" s="25" t="s">
        <v>20</v>
      </c>
      <c r="B13">
        <v>2673</v>
      </c>
      <c r="D13" s="26" t="s">
        <v>14</v>
      </c>
      <c r="E13">
        <v>15</v>
      </c>
    </row>
    <row r="14" spans="1:12" x14ac:dyDescent="0.3">
      <c r="A14" s="25" t="s">
        <v>20</v>
      </c>
      <c r="B14">
        <v>163</v>
      </c>
      <c r="D14" s="26" t="s">
        <v>14</v>
      </c>
      <c r="E14">
        <v>2307</v>
      </c>
    </row>
    <row r="15" spans="1:12" x14ac:dyDescent="0.3">
      <c r="A15" s="25" t="s">
        <v>20</v>
      </c>
      <c r="B15">
        <v>2220</v>
      </c>
      <c r="D15" s="26" t="s">
        <v>14</v>
      </c>
      <c r="E15">
        <v>88</v>
      </c>
    </row>
    <row r="16" spans="1:12" x14ac:dyDescent="0.3">
      <c r="A16" s="25" t="s">
        <v>20</v>
      </c>
      <c r="B16">
        <v>1606</v>
      </c>
      <c r="D16" s="26" t="s">
        <v>14</v>
      </c>
      <c r="E16">
        <v>48</v>
      </c>
    </row>
    <row r="17" spans="1:5" x14ac:dyDescent="0.3">
      <c r="A17" s="25" t="s">
        <v>20</v>
      </c>
      <c r="B17">
        <v>129</v>
      </c>
      <c r="D17" s="26" t="s">
        <v>14</v>
      </c>
      <c r="E17">
        <v>1</v>
      </c>
    </row>
    <row r="18" spans="1:5" x14ac:dyDescent="0.3">
      <c r="A18" s="25" t="s">
        <v>20</v>
      </c>
      <c r="B18">
        <v>226</v>
      </c>
      <c r="D18" s="26" t="s">
        <v>14</v>
      </c>
      <c r="E18">
        <v>1467</v>
      </c>
    </row>
    <row r="19" spans="1:5" x14ac:dyDescent="0.3">
      <c r="A19" s="25" t="s">
        <v>20</v>
      </c>
      <c r="B19">
        <v>5419</v>
      </c>
      <c r="D19" s="26" t="s">
        <v>14</v>
      </c>
      <c r="E19">
        <v>75</v>
      </c>
    </row>
    <row r="20" spans="1:5" x14ac:dyDescent="0.3">
      <c r="A20" s="25" t="s">
        <v>20</v>
      </c>
      <c r="B20">
        <v>165</v>
      </c>
      <c r="D20" s="26" t="s">
        <v>14</v>
      </c>
      <c r="E20">
        <v>120</v>
      </c>
    </row>
    <row r="21" spans="1:5" x14ac:dyDescent="0.3">
      <c r="A21" s="25" t="s">
        <v>20</v>
      </c>
      <c r="B21">
        <v>1965</v>
      </c>
      <c r="D21" s="26" t="s">
        <v>14</v>
      </c>
      <c r="E21">
        <v>2253</v>
      </c>
    </row>
    <row r="22" spans="1:5" x14ac:dyDescent="0.3">
      <c r="A22" s="25" t="s">
        <v>20</v>
      </c>
      <c r="B22">
        <v>16</v>
      </c>
      <c r="D22" s="26" t="s">
        <v>14</v>
      </c>
      <c r="E22">
        <v>5</v>
      </c>
    </row>
    <row r="23" spans="1:5" x14ac:dyDescent="0.3">
      <c r="A23" s="25" t="s">
        <v>20</v>
      </c>
      <c r="B23">
        <v>107</v>
      </c>
      <c r="D23" s="26" t="s">
        <v>14</v>
      </c>
      <c r="E23">
        <v>38</v>
      </c>
    </row>
    <row r="24" spans="1:5" x14ac:dyDescent="0.3">
      <c r="A24" s="25" t="s">
        <v>20</v>
      </c>
      <c r="B24">
        <v>134</v>
      </c>
      <c r="D24" s="26" t="s">
        <v>14</v>
      </c>
      <c r="E24">
        <v>12</v>
      </c>
    </row>
    <row r="25" spans="1:5" x14ac:dyDescent="0.3">
      <c r="A25" s="25" t="s">
        <v>20</v>
      </c>
      <c r="B25">
        <v>198</v>
      </c>
      <c r="D25" s="26" t="s">
        <v>14</v>
      </c>
      <c r="E25">
        <v>1684</v>
      </c>
    </row>
    <row r="26" spans="1:5" x14ac:dyDescent="0.3">
      <c r="A26" s="25" t="s">
        <v>20</v>
      </c>
      <c r="B26">
        <v>111</v>
      </c>
      <c r="D26" s="26" t="s">
        <v>14</v>
      </c>
      <c r="E26">
        <v>56</v>
      </c>
    </row>
    <row r="27" spans="1:5" x14ac:dyDescent="0.3">
      <c r="A27" s="25" t="s">
        <v>20</v>
      </c>
      <c r="B27">
        <v>222</v>
      </c>
      <c r="D27" s="26" t="s">
        <v>14</v>
      </c>
      <c r="E27">
        <v>838</v>
      </c>
    </row>
    <row r="28" spans="1:5" x14ac:dyDescent="0.3">
      <c r="A28" s="25" t="s">
        <v>20</v>
      </c>
      <c r="B28">
        <v>6212</v>
      </c>
      <c r="D28" s="26" t="s">
        <v>14</v>
      </c>
      <c r="E28">
        <v>1000</v>
      </c>
    </row>
    <row r="29" spans="1:5" x14ac:dyDescent="0.3">
      <c r="A29" s="25" t="s">
        <v>20</v>
      </c>
      <c r="B29">
        <v>98</v>
      </c>
      <c r="D29" s="26" t="s">
        <v>14</v>
      </c>
      <c r="E29">
        <v>1482</v>
      </c>
    </row>
    <row r="30" spans="1:5" x14ac:dyDescent="0.3">
      <c r="A30" s="25" t="s">
        <v>20</v>
      </c>
      <c r="B30">
        <v>92</v>
      </c>
      <c r="D30" s="26" t="s">
        <v>14</v>
      </c>
      <c r="E30">
        <v>106</v>
      </c>
    </row>
    <row r="31" spans="1:5" x14ac:dyDescent="0.3">
      <c r="A31" s="25" t="s">
        <v>20</v>
      </c>
      <c r="B31">
        <v>149</v>
      </c>
      <c r="D31" s="26" t="s">
        <v>14</v>
      </c>
      <c r="E31">
        <v>679</v>
      </c>
    </row>
    <row r="32" spans="1:5" x14ac:dyDescent="0.3">
      <c r="A32" s="25" t="s">
        <v>20</v>
      </c>
      <c r="B32">
        <v>2431</v>
      </c>
      <c r="D32" s="26" t="s">
        <v>14</v>
      </c>
      <c r="E32">
        <v>1220</v>
      </c>
    </row>
    <row r="33" spans="1:5" x14ac:dyDescent="0.3">
      <c r="A33" s="25" t="s">
        <v>20</v>
      </c>
      <c r="B33">
        <v>303</v>
      </c>
      <c r="D33" s="26" t="s">
        <v>14</v>
      </c>
      <c r="E33">
        <v>1</v>
      </c>
    </row>
    <row r="34" spans="1:5" x14ac:dyDescent="0.3">
      <c r="A34" s="25" t="s">
        <v>20</v>
      </c>
      <c r="B34">
        <v>209</v>
      </c>
      <c r="D34" s="26" t="s">
        <v>14</v>
      </c>
      <c r="E34">
        <v>37</v>
      </c>
    </row>
    <row r="35" spans="1:5" x14ac:dyDescent="0.3">
      <c r="A35" s="25" t="s">
        <v>20</v>
      </c>
      <c r="B35">
        <v>131</v>
      </c>
      <c r="D35" s="26" t="s">
        <v>14</v>
      </c>
      <c r="E35">
        <v>60</v>
      </c>
    </row>
    <row r="36" spans="1:5" x14ac:dyDescent="0.3">
      <c r="A36" s="25" t="s">
        <v>20</v>
      </c>
      <c r="B36">
        <v>164</v>
      </c>
      <c r="D36" s="26" t="s">
        <v>14</v>
      </c>
      <c r="E36">
        <v>296</v>
      </c>
    </row>
    <row r="37" spans="1:5" x14ac:dyDescent="0.3">
      <c r="A37" s="25" t="s">
        <v>20</v>
      </c>
      <c r="B37">
        <v>201</v>
      </c>
      <c r="D37" s="26" t="s">
        <v>14</v>
      </c>
      <c r="E37">
        <v>3304</v>
      </c>
    </row>
    <row r="38" spans="1:5" x14ac:dyDescent="0.3">
      <c r="A38" s="25" t="s">
        <v>20</v>
      </c>
      <c r="B38">
        <v>211</v>
      </c>
      <c r="D38" s="26" t="s">
        <v>14</v>
      </c>
      <c r="E38">
        <v>73</v>
      </c>
    </row>
    <row r="39" spans="1:5" x14ac:dyDescent="0.3">
      <c r="A39" s="25" t="s">
        <v>20</v>
      </c>
      <c r="B39">
        <v>128</v>
      </c>
      <c r="D39" s="26" t="s">
        <v>14</v>
      </c>
      <c r="E39">
        <v>3387</v>
      </c>
    </row>
    <row r="40" spans="1:5" x14ac:dyDescent="0.3">
      <c r="A40" s="25" t="s">
        <v>20</v>
      </c>
      <c r="B40">
        <v>1600</v>
      </c>
      <c r="D40" s="26" t="s">
        <v>14</v>
      </c>
      <c r="E40">
        <v>662</v>
      </c>
    </row>
    <row r="41" spans="1:5" x14ac:dyDescent="0.3">
      <c r="A41" s="25" t="s">
        <v>20</v>
      </c>
      <c r="B41">
        <v>249</v>
      </c>
      <c r="D41" s="26" t="s">
        <v>14</v>
      </c>
      <c r="E41">
        <v>774</v>
      </c>
    </row>
    <row r="42" spans="1:5" x14ac:dyDescent="0.3">
      <c r="A42" s="25" t="s">
        <v>20</v>
      </c>
      <c r="B42">
        <v>236</v>
      </c>
      <c r="D42" s="26" t="s">
        <v>14</v>
      </c>
      <c r="E42">
        <v>672</v>
      </c>
    </row>
    <row r="43" spans="1:5" x14ac:dyDescent="0.3">
      <c r="A43" s="25" t="s">
        <v>20</v>
      </c>
      <c r="B43">
        <v>4065</v>
      </c>
      <c r="D43" s="26" t="s">
        <v>14</v>
      </c>
      <c r="E43">
        <v>940</v>
      </c>
    </row>
    <row r="44" spans="1:5" x14ac:dyDescent="0.3">
      <c r="A44" s="25" t="s">
        <v>20</v>
      </c>
      <c r="B44">
        <v>246</v>
      </c>
      <c r="D44" s="26" t="s">
        <v>14</v>
      </c>
      <c r="E44">
        <v>117</v>
      </c>
    </row>
    <row r="45" spans="1:5" x14ac:dyDescent="0.3">
      <c r="A45" s="25" t="s">
        <v>20</v>
      </c>
      <c r="B45">
        <v>2475</v>
      </c>
      <c r="D45" s="26" t="s">
        <v>14</v>
      </c>
      <c r="E45">
        <v>115</v>
      </c>
    </row>
    <row r="46" spans="1:5" x14ac:dyDescent="0.3">
      <c r="A46" s="25" t="s">
        <v>20</v>
      </c>
      <c r="B46">
        <v>76</v>
      </c>
      <c r="D46" s="26" t="s">
        <v>14</v>
      </c>
      <c r="E46">
        <v>326</v>
      </c>
    </row>
    <row r="47" spans="1:5" x14ac:dyDescent="0.3">
      <c r="A47" s="25" t="s">
        <v>20</v>
      </c>
      <c r="B47">
        <v>54</v>
      </c>
      <c r="D47" s="26" t="s">
        <v>14</v>
      </c>
      <c r="E47">
        <v>1</v>
      </c>
    </row>
    <row r="48" spans="1:5" x14ac:dyDescent="0.3">
      <c r="A48" s="25" t="s">
        <v>20</v>
      </c>
      <c r="B48">
        <v>88</v>
      </c>
      <c r="D48" s="26" t="s">
        <v>14</v>
      </c>
      <c r="E48">
        <v>1467</v>
      </c>
    </row>
    <row r="49" spans="1:5" x14ac:dyDescent="0.3">
      <c r="A49" s="25" t="s">
        <v>20</v>
      </c>
      <c r="B49">
        <v>85</v>
      </c>
      <c r="D49" s="26" t="s">
        <v>14</v>
      </c>
      <c r="E49">
        <v>5681</v>
      </c>
    </row>
    <row r="50" spans="1:5" x14ac:dyDescent="0.3">
      <c r="A50" s="25" t="s">
        <v>20</v>
      </c>
      <c r="B50">
        <v>170</v>
      </c>
      <c r="D50" s="26" t="s">
        <v>14</v>
      </c>
      <c r="E50">
        <v>1059</v>
      </c>
    </row>
    <row r="51" spans="1:5" x14ac:dyDescent="0.3">
      <c r="A51" s="25" t="s">
        <v>20</v>
      </c>
      <c r="B51">
        <v>330</v>
      </c>
      <c r="D51" s="26" t="s">
        <v>14</v>
      </c>
      <c r="E51">
        <v>1194</v>
      </c>
    </row>
    <row r="52" spans="1:5" x14ac:dyDescent="0.3">
      <c r="A52" s="25" t="s">
        <v>20</v>
      </c>
      <c r="B52">
        <v>127</v>
      </c>
      <c r="D52" s="26" t="s">
        <v>14</v>
      </c>
      <c r="E52">
        <v>30</v>
      </c>
    </row>
    <row r="53" spans="1:5" x14ac:dyDescent="0.3">
      <c r="A53" s="25" t="s">
        <v>20</v>
      </c>
      <c r="B53">
        <v>411</v>
      </c>
      <c r="D53" s="26" t="s">
        <v>14</v>
      </c>
      <c r="E53">
        <v>75</v>
      </c>
    </row>
    <row r="54" spans="1:5" x14ac:dyDescent="0.3">
      <c r="A54" s="25" t="s">
        <v>20</v>
      </c>
      <c r="B54">
        <v>180</v>
      </c>
      <c r="D54" s="26" t="s">
        <v>14</v>
      </c>
      <c r="E54">
        <v>955</v>
      </c>
    </row>
    <row r="55" spans="1:5" x14ac:dyDescent="0.3">
      <c r="A55" s="25" t="s">
        <v>20</v>
      </c>
      <c r="B55">
        <v>374</v>
      </c>
      <c r="D55" s="26" t="s">
        <v>14</v>
      </c>
      <c r="E55">
        <v>67</v>
      </c>
    </row>
    <row r="56" spans="1:5" x14ac:dyDescent="0.3">
      <c r="A56" s="25" t="s">
        <v>20</v>
      </c>
      <c r="B56">
        <v>71</v>
      </c>
      <c r="D56" s="26" t="s">
        <v>14</v>
      </c>
      <c r="E56">
        <v>5</v>
      </c>
    </row>
    <row r="57" spans="1:5" x14ac:dyDescent="0.3">
      <c r="A57" s="25" t="s">
        <v>20</v>
      </c>
      <c r="B57">
        <v>203</v>
      </c>
      <c r="D57" s="26" t="s">
        <v>14</v>
      </c>
      <c r="E57">
        <v>26</v>
      </c>
    </row>
    <row r="58" spans="1:5" x14ac:dyDescent="0.3">
      <c r="A58" s="25" t="s">
        <v>20</v>
      </c>
      <c r="B58">
        <v>113</v>
      </c>
      <c r="D58" s="26" t="s">
        <v>14</v>
      </c>
      <c r="E58">
        <v>1130</v>
      </c>
    </row>
    <row r="59" spans="1:5" x14ac:dyDescent="0.3">
      <c r="A59" s="25" t="s">
        <v>20</v>
      </c>
      <c r="B59">
        <v>96</v>
      </c>
      <c r="D59" s="26" t="s">
        <v>14</v>
      </c>
      <c r="E59">
        <v>782</v>
      </c>
    </row>
    <row r="60" spans="1:5" x14ac:dyDescent="0.3">
      <c r="A60" s="25" t="s">
        <v>20</v>
      </c>
      <c r="B60">
        <v>498</v>
      </c>
      <c r="D60" s="26" t="s">
        <v>14</v>
      </c>
      <c r="E60">
        <v>210</v>
      </c>
    </row>
    <row r="61" spans="1:5" x14ac:dyDescent="0.3">
      <c r="A61" s="25" t="s">
        <v>20</v>
      </c>
      <c r="B61">
        <v>180</v>
      </c>
      <c r="D61" s="26" t="s">
        <v>14</v>
      </c>
      <c r="E61">
        <v>136</v>
      </c>
    </row>
    <row r="62" spans="1:5" x14ac:dyDescent="0.3">
      <c r="A62" s="25" t="s">
        <v>20</v>
      </c>
      <c r="B62">
        <v>27</v>
      </c>
      <c r="D62" s="26" t="s">
        <v>14</v>
      </c>
      <c r="E62">
        <v>86</v>
      </c>
    </row>
    <row r="63" spans="1:5" x14ac:dyDescent="0.3">
      <c r="A63" s="25" t="s">
        <v>20</v>
      </c>
      <c r="B63">
        <v>2331</v>
      </c>
      <c r="D63" s="26" t="s">
        <v>14</v>
      </c>
      <c r="E63">
        <v>19</v>
      </c>
    </row>
    <row r="64" spans="1:5" x14ac:dyDescent="0.3">
      <c r="A64" s="25" t="s">
        <v>20</v>
      </c>
      <c r="B64">
        <v>113</v>
      </c>
      <c r="D64" s="26" t="s">
        <v>14</v>
      </c>
      <c r="E64">
        <v>886</v>
      </c>
    </row>
    <row r="65" spans="1:5" x14ac:dyDescent="0.3">
      <c r="A65" s="25" t="s">
        <v>20</v>
      </c>
      <c r="B65">
        <v>164</v>
      </c>
      <c r="D65" s="26" t="s">
        <v>14</v>
      </c>
      <c r="E65">
        <v>35</v>
      </c>
    </row>
    <row r="66" spans="1:5" x14ac:dyDescent="0.3">
      <c r="A66" s="25" t="s">
        <v>20</v>
      </c>
      <c r="B66">
        <v>164</v>
      </c>
      <c r="D66" s="26" t="s">
        <v>14</v>
      </c>
      <c r="E66">
        <v>24</v>
      </c>
    </row>
    <row r="67" spans="1:5" x14ac:dyDescent="0.3">
      <c r="A67" s="25" t="s">
        <v>20</v>
      </c>
      <c r="B67">
        <v>336</v>
      </c>
      <c r="D67" s="26" t="s">
        <v>14</v>
      </c>
      <c r="E67">
        <v>86</v>
      </c>
    </row>
    <row r="68" spans="1:5" x14ac:dyDescent="0.3">
      <c r="A68" s="25" t="s">
        <v>20</v>
      </c>
      <c r="B68">
        <v>1917</v>
      </c>
      <c r="D68" s="26" t="s">
        <v>14</v>
      </c>
      <c r="E68">
        <v>243</v>
      </c>
    </row>
    <row r="69" spans="1:5" x14ac:dyDescent="0.3">
      <c r="A69" s="25" t="s">
        <v>20</v>
      </c>
      <c r="B69">
        <v>95</v>
      </c>
      <c r="D69" s="26" t="s">
        <v>14</v>
      </c>
      <c r="E69">
        <v>65</v>
      </c>
    </row>
    <row r="70" spans="1:5" x14ac:dyDescent="0.3">
      <c r="A70" s="25" t="s">
        <v>20</v>
      </c>
      <c r="B70">
        <v>147</v>
      </c>
      <c r="D70" s="26" t="s">
        <v>14</v>
      </c>
      <c r="E70">
        <v>100</v>
      </c>
    </row>
    <row r="71" spans="1:5" x14ac:dyDescent="0.3">
      <c r="A71" s="25" t="s">
        <v>20</v>
      </c>
      <c r="B71">
        <v>86</v>
      </c>
      <c r="D71" s="26" t="s">
        <v>14</v>
      </c>
      <c r="E71">
        <v>168</v>
      </c>
    </row>
    <row r="72" spans="1:5" x14ac:dyDescent="0.3">
      <c r="A72" s="25" t="s">
        <v>20</v>
      </c>
      <c r="B72">
        <v>83</v>
      </c>
      <c r="D72" s="26" t="s">
        <v>14</v>
      </c>
      <c r="E72">
        <v>13</v>
      </c>
    </row>
    <row r="73" spans="1:5" x14ac:dyDescent="0.3">
      <c r="A73" s="25" t="s">
        <v>20</v>
      </c>
      <c r="B73">
        <v>676</v>
      </c>
      <c r="D73" s="26" t="s">
        <v>14</v>
      </c>
      <c r="E73">
        <v>1</v>
      </c>
    </row>
    <row r="74" spans="1:5" x14ac:dyDescent="0.3">
      <c r="A74" s="25" t="s">
        <v>20</v>
      </c>
      <c r="B74">
        <v>361</v>
      </c>
      <c r="D74" s="26" t="s">
        <v>14</v>
      </c>
      <c r="E74">
        <v>40</v>
      </c>
    </row>
    <row r="75" spans="1:5" x14ac:dyDescent="0.3">
      <c r="A75" s="25" t="s">
        <v>20</v>
      </c>
      <c r="B75">
        <v>131</v>
      </c>
      <c r="D75" s="26" t="s">
        <v>14</v>
      </c>
      <c r="E75">
        <v>226</v>
      </c>
    </row>
    <row r="76" spans="1:5" x14ac:dyDescent="0.3">
      <c r="A76" s="25" t="s">
        <v>20</v>
      </c>
      <c r="B76">
        <v>126</v>
      </c>
      <c r="D76" s="26" t="s">
        <v>14</v>
      </c>
      <c r="E76">
        <v>1625</v>
      </c>
    </row>
    <row r="77" spans="1:5" x14ac:dyDescent="0.3">
      <c r="A77" s="25" t="s">
        <v>20</v>
      </c>
      <c r="B77">
        <v>275</v>
      </c>
      <c r="D77" s="26" t="s">
        <v>14</v>
      </c>
      <c r="E77">
        <v>143</v>
      </c>
    </row>
    <row r="78" spans="1:5" x14ac:dyDescent="0.3">
      <c r="A78" s="25" t="s">
        <v>20</v>
      </c>
      <c r="B78">
        <v>67</v>
      </c>
      <c r="D78" s="26" t="s">
        <v>14</v>
      </c>
      <c r="E78">
        <v>934</v>
      </c>
    </row>
    <row r="79" spans="1:5" x14ac:dyDescent="0.3">
      <c r="A79" s="25" t="s">
        <v>20</v>
      </c>
      <c r="B79">
        <v>154</v>
      </c>
      <c r="D79" s="26" t="s">
        <v>14</v>
      </c>
      <c r="E79">
        <v>17</v>
      </c>
    </row>
    <row r="80" spans="1:5" x14ac:dyDescent="0.3">
      <c r="A80" s="25" t="s">
        <v>20</v>
      </c>
      <c r="B80">
        <v>1782</v>
      </c>
      <c r="D80" s="26" t="s">
        <v>14</v>
      </c>
      <c r="E80">
        <v>2179</v>
      </c>
    </row>
    <row r="81" spans="1:5" x14ac:dyDescent="0.3">
      <c r="A81" s="25" t="s">
        <v>20</v>
      </c>
      <c r="B81">
        <v>903</v>
      </c>
      <c r="D81" s="26" t="s">
        <v>14</v>
      </c>
      <c r="E81">
        <v>931</v>
      </c>
    </row>
    <row r="82" spans="1:5" x14ac:dyDescent="0.3">
      <c r="A82" s="25" t="s">
        <v>20</v>
      </c>
      <c r="B82">
        <v>94</v>
      </c>
      <c r="D82" s="26" t="s">
        <v>14</v>
      </c>
      <c r="E82">
        <v>92</v>
      </c>
    </row>
    <row r="83" spans="1:5" x14ac:dyDescent="0.3">
      <c r="A83" s="25" t="s">
        <v>20</v>
      </c>
      <c r="B83">
        <v>180</v>
      </c>
      <c r="D83" s="26" t="s">
        <v>14</v>
      </c>
      <c r="E83">
        <v>57</v>
      </c>
    </row>
    <row r="84" spans="1:5" x14ac:dyDescent="0.3">
      <c r="A84" s="25" t="s">
        <v>20</v>
      </c>
      <c r="B84">
        <v>533</v>
      </c>
      <c r="D84" s="26" t="s">
        <v>14</v>
      </c>
      <c r="E84">
        <v>41</v>
      </c>
    </row>
    <row r="85" spans="1:5" x14ac:dyDescent="0.3">
      <c r="A85" s="25" t="s">
        <v>20</v>
      </c>
      <c r="B85">
        <v>2443</v>
      </c>
      <c r="D85" s="26" t="s">
        <v>14</v>
      </c>
      <c r="E85">
        <v>1</v>
      </c>
    </row>
    <row r="86" spans="1:5" x14ac:dyDescent="0.3">
      <c r="A86" s="25" t="s">
        <v>20</v>
      </c>
      <c r="B86">
        <v>89</v>
      </c>
      <c r="D86" s="26" t="s">
        <v>14</v>
      </c>
      <c r="E86">
        <v>101</v>
      </c>
    </row>
    <row r="87" spans="1:5" x14ac:dyDescent="0.3">
      <c r="A87" s="25" t="s">
        <v>20</v>
      </c>
      <c r="B87">
        <v>159</v>
      </c>
      <c r="D87" s="26" t="s">
        <v>14</v>
      </c>
      <c r="E87">
        <v>1335</v>
      </c>
    </row>
    <row r="88" spans="1:5" x14ac:dyDescent="0.3">
      <c r="A88" s="25" t="s">
        <v>20</v>
      </c>
      <c r="B88">
        <v>50</v>
      </c>
      <c r="D88" s="26" t="s">
        <v>14</v>
      </c>
      <c r="E88">
        <v>15</v>
      </c>
    </row>
    <row r="89" spans="1:5" x14ac:dyDescent="0.3">
      <c r="A89" s="25" t="s">
        <v>20</v>
      </c>
      <c r="B89">
        <v>186</v>
      </c>
      <c r="D89" s="26" t="s">
        <v>14</v>
      </c>
      <c r="E89">
        <v>454</v>
      </c>
    </row>
    <row r="90" spans="1:5" x14ac:dyDescent="0.3">
      <c r="A90" s="25" t="s">
        <v>20</v>
      </c>
      <c r="B90">
        <v>1071</v>
      </c>
      <c r="D90" s="26" t="s">
        <v>14</v>
      </c>
      <c r="E90">
        <v>3182</v>
      </c>
    </row>
    <row r="91" spans="1:5" x14ac:dyDescent="0.3">
      <c r="A91" s="25" t="s">
        <v>20</v>
      </c>
      <c r="B91">
        <v>117</v>
      </c>
      <c r="D91" s="26" t="s">
        <v>14</v>
      </c>
      <c r="E91">
        <v>15</v>
      </c>
    </row>
    <row r="92" spans="1:5" x14ac:dyDescent="0.3">
      <c r="A92" s="25" t="s">
        <v>20</v>
      </c>
      <c r="B92">
        <v>70</v>
      </c>
      <c r="D92" s="26" t="s">
        <v>14</v>
      </c>
      <c r="E92">
        <v>133</v>
      </c>
    </row>
    <row r="93" spans="1:5" x14ac:dyDescent="0.3">
      <c r="A93" s="25" t="s">
        <v>20</v>
      </c>
      <c r="B93">
        <v>135</v>
      </c>
      <c r="D93" s="26" t="s">
        <v>14</v>
      </c>
      <c r="E93">
        <v>2062</v>
      </c>
    </row>
    <row r="94" spans="1:5" x14ac:dyDescent="0.3">
      <c r="A94" s="25" t="s">
        <v>20</v>
      </c>
      <c r="B94">
        <v>768</v>
      </c>
      <c r="D94" s="26" t="s">
        <v>14</v>
      </c>
      <c r="E94">
        <v>29</v>
      </c>
    </row>
    <row r="95" spans="1:5" x14ac:dyDescent="0.3">
      <c r="A95" s="25" t="s">
        <v>20</v>
      </c>
      <c r="B95">
        <v>199</v>
      </c>
      <c r="D95" s="26" t="s">
        <v>14</v>
      </c>
      <c r="E95">
        <v>132</v>
      </c>
    </row>
    <row r="96" spans="1:5" x14ac:dyDescent="0.3">
      <c r="A96" s="25" t="s">
        <v>20</v>
      </c>
      <c r="B96">
        <v>107</v>
      </c>
      <c r="D96" s="26" t="s">
        <v>14</v>
      </c>
      <c r="E96">
        <v>137</v>
      </c>
    </row>
    <row r="97" spans="1:5" x14ac:dyDescent="0.3">
      <c r="A97" s="25" t="s">
        <v>20</v>
      </c>
      <c r="B97">
        <v>195</v>
      </c>
      <c r="D97" s="26" t="s">
        <v>14</v>
      </c>
      <c r="E97">
        <v>908</v>
      </c>
    </row>
    <row r="98" spans="1:5" x14ac:dyDescent="0.3">
      <c r="A98" s="25" t="s">
        <v>20</v>
      </c>
      <c r="B98">
        <v>3376</v>
      </c>
      <c r="D98" s="26" t="s">
        <v>14</v>
      </c>
      <c r="E98">
        <v>10</v>
      </c>
    </row>
    <row r="99" spans="1:5" x14ac:dyDescent="0.3">
      <c r="A99" s="25" t="s">
        <v>20</v>
      </c>
      <c r="B99">
        <v>41</v>
      </c>
      <c r="D99" s="26" t="s">
        <v>14</v>
      </c>
      <c r="E99">
        <v>1910</v>
      </c>
    </row>
    <row r="100" spans="1:5" x14ac:dyDescent="0.3">
      <c r="A100" s="25" t="s">
        <v>20</v>
      </c>
      <c r="B100">
        <v>1821</v>
      </c>
      <c r="D100" s="26" t="s">
        <v>14</v>
      </c>
      <c r="E100">
        <v>38</v>
      </c>
    </row>
    <row r="101" spans="1:5" x14ac:dyDescent="0.3">
      <c r="A101" s="25" t="s">
        <v>20</v>
      </c>
      <c r="B101">
        <v>164</v>
      </c>
      <c r="D101" s="26" t="s">
        <v>14</v>
      </c>
      <c r="E101">
        <v>104</v>
      </c>
    </row>
    <row r="102" spans="1:5" x14ac:dyDescent="0.3">
      <c r="A102" s="25" t="s">
        <v>20</v>
      </c>
      <c r="B102">
        <v>157</v>
      </c>
      <c r="D102" s="26" t="s">
        <v>14</v>
      </c>
      <c r="E102">
        <v>49</v>
      </c>
    </row>
    <row r="103" spans="1:5" x14ac:dyDescent="0.3">
      <c r="A103" s="25" t="s">
        <v>20</v>
      </c>
      <c r="B103">
        <v>246</v>
      </c>
      <c r="D103" s="26" t="s">
        <v>14</v>
      </c>
      <c r="E103">
        <v>1</v>
      </c>
    </row>
    <row r="104" spans="1:5" x14ac:dyDescent="0.3">
      <c r="A104" s="25" t="s">
        <v>20</v>
      </c>
      <c r="B104">
        <v>1396</v>
      </c>
      <c r="D104" s="26" t="s">
        <v>14</v>
      </c>
      <c r="E104">
        <v>245</v>
      </c>
    </row>
    <row r="105" spans="1:5" x14ac:dyDescent="0.3">
      <c r="A105" s="25" t="s">
        <v>20</v>
      </c>
      <c r="B105">
        <v>2506</v>
      </c>
      <c r="D105" s="26" t="s">
        <v>14</v>
      </c>
      <c r="E105">
        <v>32</v>
      </c>
    </row>
    <row r="106" spans="1:5" x14ac:dyDescent="0.3">
      <c r="A106" s="25" t="s">
        <v>20</v>
      </c>
      <c r="B106">
        <v>244</v>
      </c>
      <c r="D106" s="26" t="s">
        <v>14</v>
      </c>
      <c r="E106">
        <v>7</v>
      </c>
    </row>
    <row r="107" spans="1:5" x14ac:dyDescent="0.3">
      <c r="A107" s="25" t="s">
        <v>20</v>
      </c>
      <c r="B107">
        <v>146</v>
      </c>
      <c r="D107" s="26" t="s">
        <v>14</v>
      </c>
      <c r="E107">
        <v>803</v>
      </c>
    </row>
    <row r="108" spans="1:5" x14ac:dyDescent="0.3">
      <c r="A108" s="25" t="s">
        <v>20</v>
      </c>
      <c r="B108">
        <v>1267</v>
      </c>
      <c r="D108" s="26" t="s">
        <v>14</v>
      </c>
      <c r="E108">
        <v>16</v>
      </c>
    </row>
    <row r="109" spans="1:5" x14ac:dyDescent="0.3">
      <c r="A109" s="25" t="s">
        <v>20</v>
      </c>
      <c r="B109">
        <v>1561</v>
      </c>
      <c r="D109" s="26" t="s">
        <v>14</v>
      </c>
      <c r="E109">
        <v>31</v>
      </c>
    </row>
    <row r="110" spans="1:5" x14ac:dyDescent="0.3">
      <c r="A110" s="25" t="s">
        <v>20</v>
      </c>
      <c r="B110">
        <v>48</v>
      </c>
      <c r="D110" s="26" t="s">
        <v>14</v>
      </c>
      <c r="E110">
        <v>108</v>
      </c>
    </row>
    <row r="111" spans="1:5" x14ac:dyDescent="0.3">
      <c r="A111" s="25" t="s">
        <v>20</v>
      </c>
      <c r="B111">
        <v>2739</v>
      </c>
      <c r="D111" s="26" t="s">
        <v>14</v>
      </c>
      <c r="E111">
        <v>30</v>
      </c>
    </row>
    <row r="112" spans="1:5" x14ac:dyDescent="0.3">
      <c r="A112" s="25" t="s">
        <v>20</v>
      </c>
      <c r="B112">
        <v>3537</v>
      </c>
      <c r="D112" s="26" t="s">
        <v>14</v>
      </c>
      <c r="E112">
        <v>17</v>
      </c>
    </row>
    <row r="113" spans="1:5" x14ac:dyDescent="0.3">
      <c r="A113" s="25" t="s">
        <v>20</v>
      </c>
      <c r="B113">
        <v>2107</v>
      </c>
      <c r="D113" s="26" t="s">
        <v>14</v>
      </c>
      <c r="E113">
        <v>80</v>
      </c>
    </row>
    <row r="114" spans="1:5" x14ac:dyDescent="0.3">
      <c r="A114" s="25" t="s">
        <v>20</v>
      </c>
      <c r="B114">
        <v>3318</v>
      </c>
      <c r="D114" s="26" t="s">
        <v>14</v>
      </c>
      <c r="E114">
        <v>2468</v>
      </c>
    </row>
    <row r="115" spans="1:5" x14ac:dyDescent="0.3">
      <c r="A115" s="25" t="s">
        <v>20</v>
      </c>
      <c r="B115">
        <v>340</v>
      </c>
      <c r="D115" s="26" t="s">
        <v>14</v>
      </c>
      <c r="E115">
        <v>26</v>
      </c>
    </row>
    <row r="116" spans="1:5" x14ac:dyDescent="0.3">
      <c r="A116" s="25" t="s">
        <v>20</v>
      </c>
      <c r="B116">
        <v>1442</v>
      </c>
      <c r="D116" s="26" t="s">
        <v>14</v>
      </c>
      <c r="E116">
        <v>73</v>
      </c>
    </row>
    <row r="117" spans="1:5" x14ac:dyDescent="0.3">
      <c r="A117" s="25" t="s">
        <v>20</v>
      </c>
      <c r="B117">
        <v>126</v>
      </c>
      <c r="D117" s="26" t="s">
        <v>14</v>
      </c>
      <c r="E117">
        <v>128</v>
      </c>
    </row>
    <row r="118" spans="1:5" x14ac:dyDescent="0.3">
      <c r="A118" s="25" t="s">
        <v>20</v>
      </c>
      <c r="B118">
        <v>524</v>
      </c>
      <c r="D118" s="26" t="s">
        <v>14</v>
      </c>
      <c r="E118">
        <v>33</v>
      </c>
    </row>
    <row r="119" spans="1:5" x14ac:dyDescent="0.3">
      <c r="A119" s="25" t="s">
        <v>20</v>
      </c>
      <c r="B119">
        <v>1989</v>
      </c>
      <c r="D119" s="26" t="s">
        <v>14</v>
      </c>
      <c r="E119">
        <v>1072</v>
      </c>
    </row>
    <row r="120" spans="1:5" x14ac:dyDescent="0.3">
      <c r="A120" s="25" t="s">
        <v>20</v>
      </c>
      <c r="B120">
        <v>157</v>
      </c>
      <c r="D120" s="26" t="s">
        <v>14</v>
      </c>
      <c r="E120">
        <v>393</v>
      </c>
    </row>
    <row r="121" spans="1:5" x14ac:dyDescent="0.3">
      <c r="A121" s="25" t="s">
        <v>20</v>
      </c>
      <c r="B121">
        <v>4498</v>
      </c>
      <c r="D121" s="26" t="s">
        <v>14</v>
      </c>
      <c r="E121">
        <v>1257</v>
      </c>
    </row>
    <row r="122" spans="1:5" x14ac:dyDescent="0.3">
      <c r="A122" s="25" t="s">
        <v>20</v>
      </c>
      <c r="B122">
        <v>80</v>
      </c>
      <c r="D122" s="26" t="s">
        <v>14</v>
      </c>
      <c r="E122">
        <v>328</v>
      </c>
    </row>
    <row r="123" spans="1:5" x14ac:dyDescent="0.3">
      <c r="A123" s="25" t="s">
        <v>20</v>
      </c>
      <c r="B123">
        <v>43</v>
      </c>
      <c r="D123" s="26" t="s">
        <v>14</v>
      </c>
      <c r="E123">
        <v>147</v>
      </c>
    </row>
    <row r="124" spans="1:5" x14ac:dyDescent="0.3">
      <c r="A124" s="25" t="s">
        <v>20</v>
      </c>
      <c r="B124">
        <v>2053</v>
      </c>
      <c r="D124" s="26" t="s">
        <v>14</v>
      </c>
      <c r="E124">
        <v>830</v>
      </c>
    </row>
    <row r="125" spans="1:5" x14ac:dyDescent="0.3">
      <c r="A125" s="25" t="s">
        <v>20</v>
      </c>
      <c r="B125">
        <v>168</v>
      </c>
      <c r="D125" s="26" t="s">
        <v>14</v>
      </c>
      <c r="E125">
        <v>331</v>
      </c>
    </row>
    <row r="126" spans="1:5" x14ac:dyDescent="0.3">
      <c r="A126" s="25" t="s">
        <v>20</v>
      </c>
      <c r="B126">
        <v>4289</v>
      </c>
      <c r="D126" s="26" t="s">
        <v>14</v>
      </c>
      <c r="E126">
        <v>25</v>
      </c>
    </row>
    <row r="127" spans="1:5" x14ac:dyDescent="0.3">
      <c r="A127" s="25" t="s">
        <v>20</v>
      </c>
      <c r="B127">
        <v>165</v>
      </c>
      <c r="D127" s="26" t="s">
        <v>14</v>
      </c>
      <c r="E127">
        <v>3483</v>
      </c>
    </row>
    <row r="128" spans="1:5" x14ac:dyDescent="0.3">
      <c r="A128" s="25" t="s">
        <v>20</v>
      </c>
      <c r="B128">
        <v>1815</v>
      </c>
      <c r="D128" s="26" t="s">
        <v>14</v>
      </c>
      <c r="E128">
        <v>923</v>
      </c>
    </row>
    <row r="129" spans="1:5" x14ac:dyDescent="0.3">
      <c r="A129" s="25" t="s">
        <v>20</v>
      </c>
      <c r="B129">
        <v>397</v>
      </c>
      <c r="D129" s="26" t="s">
        <v>14</v>
      </c>
      <c r="E129">
        <v>1</v>
      </c>
    </row>
    <row r="130" spans="1:5" x14ac:dyDescent="0.3">
      <c r="A130" s="25" t="s">
        <v>20</v>
      </c>
      <c r="B130">
        <v>1539</v>
      </c>
      <c r="D130" s="26" t="s">
        <v>14</v>
      </c>
      <c r="E130">
        <v>33</v>
      </c>
    </row>
    <row r="131" spans="1:5" x14ac:dyDescent="0.3">
      <c r="A131" s="25" t="s">
        <v>20</v>
      </c>
      <c r="B131">
        <v>138</v>
      </c>
      <c r="D131" s="26" t="s">
        <v>14</v>
      </c>
      <c r="E131">
        <v>40</v>
      </c>
    </row>
    <row r="132" spans="1:5" x14ac:dyDescent="0.3">
      <c r="A132" s="25" t="s">
        <v>20</v>
      </c>
      <c r="B132">
        <v>3594</v>
      </c>
      <c r="D132" s="26" t="s">
        <v>14</v>
      </c>
      <c r="E132">
        <v>23</v>
      </c>
    </row>
    <row r="133" spans="1:5" x14ac:dyDescent="0.3">
      <c r="A133" s="25" t="s">
        <v>20</v>
      </c>
      <c r="B133">
        <v>5880</v>
      </c>
      <c r="D133" s="26" t="s">
        <v>14</v>
      </c>
      <c r="E133">
        <v>75</v>
      </c>
    </row>
    <row r="134" spans="1:5" x14ac:dyDescent="0.3">
      <c r="A134" s="25" t="s">
        <v>20</v>
      </c>
      <c r="B134">
        <v>112</v>
      </c>
      <c r="D134" s="26" t="s">
        <v>14</v>
      </c>
      <c r="E134">
        <v>2176</v>
      </c>
    </row>
    <row r="135" spans="1:5" x14ac:dyDescent="0.3">
      <c r="A135" s="25" t="s">
        <v>20</v>
      </c>
      <c r="B135">
        <v>943</v>
      </c>
      <c r="D135" s="26" t="s">
        <v>14</v>
      </c>
      <c r="E135">
        <v>441</v>
      </c>
    </row>
    <row r="136" spans="1:5" x14ac:dyDescent="0.3">
      <c r="A136" s="25" t="s">
        <v>20</v>
      </c>
      <c r="B136">
        <v>2468</v>
      </c>
      <c r="D136" s="26" t="s">
        <v>14</v>
      </c>
      <c r="E136">
        <v>25</v>
      </c>
    </row>
    <row r="137" spans="1:5" x14ac:dyDescent="0.3">
      <c r="A137" s="25" t="s">
        <v>20</v>
      </c>
      <c r="B137">
        <v>2551</v>
      </c>
      <c r="D137" s="26" t="s">
        <v>14</v>
      </c>
      <c r="E137">
        <v>127</v>
      </c>
    </row>
    <row r="138" spans="1:5" x14ac:dyDescent="0.3">
      <c r="A138" s="25" t="s">
        <v>20</v>
      </c>
      <c r="B138">
        <v>101</v>
      </c>
      <c r="D138" s="26" t="s">
        <v>14</v>
      </c>
      <c r="E138">
        <v>355</v>
      </c>
    </row>
    <row r="139" spans="1:5" x14ac:dyDescent="0.3">
      <c r="A139" s="25" t="s">
        <v>20</v>
      </c>
      <c r="B139">
        <v>92</v>
      </c>
      <c r="D139" s="26" t="s">
        <v>14</v>
      </c>
      <c r="E139">
        <v>44</v>
      </c>
    </row>
    <row r="140" spans="1:5" x14ac:dyDescent="0.3">
      <c r="A140" s="25" t="s">
        <v>20</v>
      </c>
      <c r="B140">
        <v>62</v>
      </c>
      <c r="D140" s="26" t="s">
        <v>14</v>
      </c>
      <c r="E140">
        <v>67</v>
      </c>
    </row>
    <row r="141" spans="1:5" x14ac:dyDescent="0.3">
      <c r="A141" s="25" t="s">
        <v>20</v>
      </c>
      <c r="B141">
        <v>149</v>
      </c>
      <c r="D141" s="26" t="s">
        <v>14</v>
      </c>
      <c r="E141">
        <v>1068</v>
      </c>
    </row>
    <row r="142" spans="1:5" x14ac:dyDescent="0.3">
      <c r="A142" s="25" t="s">
        <v>20</v>
      </c>
      <c r="B142">
        <v>329</v>
      </c>
      <c r="D142" s="26" t="s">
        <v>14</v>
      </c>
      <c r="E142">
        <v>424</v>
      </c>
    </row>
    <row r="143" spans="1:5" x14ac:dyDescent="0.3">
      <c r="A143" s="25" t="s">
        <v>20</v>
      </c>
      <c r="B143">
        <v>97</v>
      </c>
      <c r="D143" s="26" t="s">
        <v>14</v>
      </c>
      <c r="E143">
        <v>151</v>
      </c>
    </row>
    <row r="144" spans="1:5" x14ac:dyDescent="0.3">
      <c r="A144" s="25" t="s">
        <v>20</v>
      </c>
      <c r="B144">
        <v>1784</v>
      </c>
      <c r="D144" s="26" t="s">
        <v>14</v>
      </c>
      <c r="E144">
        <v>1608</v>
      </c>
    </row>
    <row r="145" spans="1:5" x14ac:dyDescent="0.3">
      <c r="A145" s="25" t="s">
        <v>20</v>
      </c>
      <c r="B145">
        <v>1684</v>
      </c>
      <c r="D145" s="26" t="s">
        <v>14</v>
      </c>
      <c r="E145">
        <v>941</v>
      </c>
    </row>
    <row r="146" spans="1:5" x14ac:dyDescent="0.3">
      <c r="A146" s="25" t="s">
        <v>20</v>
      </c>
      <c r="B146">
        <v>250</v>
      </c>
      <c r="D146" s="26" t="s">
        <v>14</v>
      </c>
      <c r="E146">
        <v>1</v>
      </c>
    </row>
    <row r="147" spans="1:5" x14ac:dyDescent="0.3">
      <c r="A147" s="25" t="s">
        <v>20</v>
      </c>
      <c r="B147">
        <v>238</v>
      </c>
      <c r="D147" s="26" t="s">
        <v>14</v>
      </c>
      <c r="E147">
        <v>40</v>
      </c>
    </row>
    <row r="148" spans="1:5" x14ac:dyDescent="0.3">
      <c r="A148" s="25" t="s">
        <v>20</v>
      </c>
      <c r="B148">
        <v>53</v>
      </c>
      <c r="D148" s="26" t="s">
        <v>14</v>
      </c>
      <c r="E148">
        <v>3015</v>
      </c>
    </row>
    <row r="149" spans="1:5" x14ac:dyDescent="0.3">
      <c r="A149" s="25" t="s">
        <v>20</v>
      </c>
      <c r="B149">
        <v>214</v>
      </c>
      <c r="D149" s="26" t="s">
        <v>14</v>
      </c>
      <c r="E149">
        <v>435</v>
      </c>
    </row>
    <row r="150" spans="1:5" x14ac:dyDescent="0.3">
      <c r="A150" s="25" t="s">
        <v>20</v>
      </c>
      <c r="B150">
        <v>222</v>
      </c>
      <c r="D150" s="26" t="s">
        <v>14</v>
      </c>
      <c r="E150">
        <v>714</v>
      </c>
    </row>
    <row r="151" spans="1:5" x14ac:dyDescent="0.3">
      <c r="A151" s="25" t="s">
        <v>20</v>
      </c>
      <c r="B151">
        <v>1884</v>
      </c>
      <c r="D151" s="26" t="s">
        <v>14</v>
      </c>
      <c r="E151">
        <v>5497</v>
      </c>
    </row>
    <row r="152" spans="1:5" x14ac:dyDescent="0.3">
      <c r="A152" s="25" t="s">
        <v>20</v>
      </c>
      <c r="B152">
        <v>218</v>
      </c>
      <c r="D152" s="26" t="s">
        <v>14</v>
      </c>
      <c r="E152">
        <v>418</v>
      </c>
    </row>
    <row r="153" spans="1:5" x14ac:dyDescent="0.3">
      <c r="A153" s="25" t="s">
        <v>20</v>
      </c>
      <c r="B153">
        <v>6465</v>
      </c>
      <c r="D153" s="26" t="s">
        <v>14</v>
      </c>
      <c r="E153">
        <v>1439</v>
      </c>
    </row>
    <row r="154" spans="1:5" x14ac:dyDescent="0.3">
      <c r="A154" s="25" t="s">
        <v>20</v>
      </c>
      <c r="B154">
        <v>59</v>
      </c>
      <c r="D154" s="26" t="s">
        <v>14</v>
      </c>
      <c r="E154">
        <v>15</v>
      </c>
    </row>
    <row r="155" spans="1:5" x14ac:dyDescent="0.3">
      <c r="A155" s="25" t="s">
        <v>20</v>
      </c>
      <c r="B155">
        <v>88</v>
      </c>
      <c r="D155" s="26" t="s">
        <v>14</v>
      </c>
      <c r="E155">
        <v>1999</v>
      </c>
    </row>
    <row r="156" spans="1:5" x14ac:dyDescent="0.3">
      <c r="A156" s="25" t="s">
        <v>20</v>
      </c>
      <c r="B156">
        <v>1697</v>
      </c>
      <c r="D156" s="26" t="s">
        <v>14</v>
      </c>
      <c r="E156">
        <v>118</v>
      </c>
    </row>
    <row r="157" spans="1:5" x14ac:dyDescent="0.3">
      <c r="A157" s="25" t="s">
        <v>20</v>
      </c>
      <c r="B157">
        <v>92</v>
      </c>
      <c r="D157" s="26" t="s">
        <v>14</v>
      </c>
      <c r="E157">
        <v>162</v>
      </c>
    </row>
    <row r="158" spans="1:5" x14ac:dyDescent="0.3">
      <c r="A158" s="25" t="s">
        <v>20</v>
      </c>
      <c r="B158">
        <v>186</v>
      </c>
      <c r="D158" s="26" t="s">
        <v>14</v>
      </c>
      <c r="E158">
        <v>83</v>
      </c>
    </row>
    <row r="159" spans="1:5" x14ac:dyDescent="0.3">
      <c r="A159" s="25" t="s">
        <v>20</v>
      </c>
      <c r="B159">
        <v>138</v>
      </c>
      <c r="D159" s="26" t="s">
        <v>14</v>
      </c>
      <c r="E159">
        <v>747</v>
      </c>
    </row>
    <row r="160" spans="1:5" x14ac:dyDescent="0.3">
      <c r="A160" s="25" t="s">
        <v>20</v>
      </c>
      <c r="B160">
        <v>261</v>
      </c>
      <c r="D160" s="26" t="s">
        <v>14</v>
      </c>
      <c r="E160">
        <v>84</v>
      </c>
    </row>
    <row r="161" spans="1:5" x14ac:dyDescent="0.3">
      <c r="A161" s="25" t="s">
        <v>20</v>
      </c>
      <c r="B161">
        <v>107</v>
      </c>
      <c r="D161" s="26" t="s">
        <v>14</v>
      </c>
      <c r="E161">
        <v>91</v>
      </c>
    </row>
    <row r="162" spans="1:5" x14ac:dyDescent="0.3">
      <c r="A162" s="25" t="s">
        <v>20</v>
      </c>
      <c r="B162">
        <v>199</v>
      </c>
      <c r="D162" s="26" t="s">
        <v>14</v>
      </c>
      <c r="E162">
        <v>792</v>
      </c>
    </row>
    <row r="163" spans="1:5" x14ac:dyDescent="0.3">
      <c r="A163" s="25" t="s">
        <v>20</v>
      </c>
      <c r="B163">
        <v>5512</v>
      </c>
      <c r="D163" s="26" t="s">
        <v>14</v>
      </c>
      <c r="E163">
        <v>32</v>
      </c>
    </row>
    <row r="164" spans="1:5" x14ac:dyDescent="0.3">
      <c r="A164" s="25" t="s">
        <v>20</v>
      </c>
      <c r="B164">
        <v>86</v>
      </c>
      <c r="D164" s="26" t="s">
        <v>14</v>
      </c>
      <c r="E164">
        <v>186</v>
      </c>
    </row>
    <row r="165" spans="1:5" x14ac:dyDescent="0.3">
      <c r="A165" s="25" t="s">
        <v>20</v>
      </c>
      <c r="B165">
        <v>2768</v>
      </c>
      <c r="D165" s="26" t="s">
        <v>14</v>
      </c>
      <c r="E165">
        <v>605</v>
      </c>
    </row>
    <row r="166" spans="1:5" x14ac:dyDescent="0.3">
      <c r="A166" s="25" t="s">
        <v>20</v>
      </c>
      <c r="B166">
        <v>48</v>
      </c>
      <c r="D166" s="26" t="s">
        <v>14</v>
      </c>
      <c r="E166">
        <v>1</v>
      </c>
    </row>
    <row r="167" spans="1:5" x14ac:dyDescent="0.3">
      <c r="A167" s="25" t="s">
        <v>20</v>
      </c>
      <c r="B167">
        <v>87</v>
      </c>
      <c r="D167" s="26" t="s">
        <v>14</v>
      </c>
      <c r="E167">
        <v>31</v>
      </c>
    </row>
    <row r="168" spans="1:5" x14ac:dyDescent="0.3">
      <c r="A168" s="25" t="s">
        <v>20</v>
      </c>
      <c r="B168">
        <v>1894</v>
      </c>
      <c r="D168" s="26" t="s">
        <v>14</v>
      </c>
      <c r="E168">
        <v>1181</v>
      </c>
    </row>
    <row r="169" spans="1:5" x14ac:dyDescent="0.3">
      <c r="A169" s="25" t="s">
        <v>20</v>
      </c>
      <c r="B169">
        <v>282</v>
      </c>
      <c r="D169" s="26" t="s">
        <v>14</v>
      </c>
      <c r="E169">
        <v>39</v>
      </c>
    </row>
    <row r="170" spans="1:5" x14ac:dyDescent="0.3">
      <c r="A170" s="25" t="s">
        <v>20</v>
      </c>
      <c r="B170">
        <v>116</v>
      </c>
      <c r="D170" s="26" t="s">
        <v>14</v>
      </c>
      <c r="E170">
        <v>46</v>
      </c>
    </row>
    <row r="171" spans="1:5" x14ac:dyDescent="0.3">
      <c r="A171" s="25" t="s">
        <v>20</v>
      </c>
      <c r="B171">
        <v>83</v>
      </c>
      <c r="D171" s="26" t="s">
        <v>14</v>
      </c>
      <c r="E171">
        <v>105</v>
      </c>
    </row>
    <row r="172" spans="1:5" x14ac:dyDescent="0.3">
      <c r="A172" s="25" t="s">
        <v>20</v>
      </c>
      <c r="B172">
        <v>91</v>
      </c>
      <c r="D172" s="26" t="s">
        <v>14</v>
      </c>
      <c r="E172">
        <v>535</v>
      </c>
    </row>
    <row r="173" spans="1:5" x14ac:dyDescent="0.3">
      <c r="A173" s="25" t="s">
        <v>20</v>
      </c>
      <c r="B173">
        <v>546</v>
      </c>
      <c r="D173" s="26" t="s">
        <v>14</v>
      </c>
      <c r="E173">
        <v>16</v>
      </c>
    </row>
    <row r="174" spans="1:5" x14ac:dyDescent="0.3">
      <c r="A174" s="25" t="s">
        <v>20</v>
      </c>
      <c r="B174">
        <v>393</v>
      </c>
      <c r="D174" s="26" t="s">
        <v>14</v>
      </c>
      <c r="E174">
        <v>575</v>
      </c>
    </row>
    <row r="175" spans="1:5" x14ac:dyDescent="0.3">
      <c r="A175" s="25" t="s">
        <v>20</v>
      </c>
      <c r="B175">
        <v>133</v>
      </c>
      <c r="D175" s="26" t="s">
        <v>14</v>
      </c>
      <c r="E175">
        <v>1120</v>
      </c>
    </row>
    <row r="176" spans="1:5" x14ac:dyDescent="0.3">
      <c r="A176" s="25" t="s">
        <v>20</v>
      </c>
      <c r="B176">
        <v>254</v>
      </c>
      <c r="D176" s="26" t="s">
        <v>14</v>
      </c>
      <c r="E176">
        <v>113</v>
      </c>
    </row>
    <row r="177" spans="1:5" x14ac:dyDescent="0.3">
      <c r="A177" s="25" t="s">
        <v>20</v>
      </c>
      <c r="B177">
        <v>176</v>
      </c>
      <c r="D177" s="26" t="s">
        <v>14</v>
      </c>
      <c r="E177">
        <v>1538</v>
      </c>
    </row>
    <row r="178" spans="1:5" x14ac:dyDescent="0.3">
      <c r="A178" s="25" t="s">
        <v>20</v>
      </c>
      <c r="B178">
        <v>337</v>
      </c>
      <c r="D178" s="26" t="s">
        <v>14</v>
      </c>
      <c r="E178">
        <v>9</v>
      </c>
    </row>
    <row r="179" spans="1:5" x14ac:dyDescent="0.3">
      <c r="A179" s="25" t="s">
        <v>20</v>
      </c>
      <c r="B179">
        <v>107</v>
      </c>
      <c r="D179" s="26" t="s">
        <v>14</v>
      </c>
      <c r="E179">
        <v>554</v>
      </c>
    </row>
    <row r="180" spans="1:5" x14ac:dyDescent="0.3">
      <c r="A180" s="25" t="s">
        <v>20</v>
      </c>
      <c r="B180">
        <v>183</v>
      </c>
      <c r="D180" s="26" t="s">
        <v>14</v>
      </c>
      <c r="E180">
        <v>648</v>
      </c>
    </row>
    <row r="181" spans="1:5" x14ac:dyDescent="0.3">
      <c r="A181" s="25" t="s">
        <v>20</v>
      </c>
      <c r="B181">
        <v>72</v>
      </c>
      <c r="D181" s="26" t="s">
        <v>14</v>
      </c>
      <c r="E181">
        <v>21</v>
      </c>
    </row>
    <row r="182" spans="1:5" x14ac:dyDescent="0.3">
      <c r="A182" s="25" t="s">
        <v>20</v>
      </c>
      <c r="B182">
        <v>295</v>
      </c>
      <c r="D182" s="26" t="s">
        <v>14</v>
      </c>
      <c r="E182">
        <v>54</v>
      </c>
    </row>
    <row r="183" spans="1:5" x14ac:dyDescent="0.3">
      <c r="A183" s="25" t="s">
        <v>20</v>
      </c>
      <c r="B183">
        <v>142</v>
      </c>
      <c r="D183" s="26" t="s">
        <v>14</v>
      </c>
      <c r="E183">
        <v>120</v>
      </c>
    </row>
    <row r="184" spans="1:5" x14ac:dyDescent="0.3">
      <c r="A184" s="25" t="s">
        <v>20</v>
      </c>
      <c r="B184">
        <v>85</v>
      </c>
      <c r="D184" s="26" t="s">
        <v>14</v>
      </c>
      <c r="E184">
        <v>579</v>
      </c>
    </row>
    <row r="185" spans="1:5" x14ac:dyDescent="0.3">
      <c r="A185" s="25" t="s">
        <v>20</v>
      </c>
      <c r="B185">
        <v>659</v>
      </c>
      <c r="D185" s="26" t="s">
        <v>14</v>
      </c>
      <c r="E185">
        <v>2072</v>
      </c>
    </row>
    <row r="186" spans="1:5" x14ac:dyDescent="0.3">
      <c r="A186" s="25" t="s">
        <v>20</v>
      </c>
      <c r="B186">
        <v>121</v>
      </c>
      <c r="D186" s="26" t="s">
        <v>14</v>
      </c>
      <c r="E186">
        <v>0</v>
      </c>
    </row>
    <row r="187" spans="1:5" x14ac:dyDescent="0.3">
      <c r="A187" s="25" t="s">
        <v>20</v>
      </c>
      <c r="B187">
        <v>3742</v>
      </c>
      <c r="D187" s="26" t="s">
        <v>14</v>
      </c>
      <c r="E187">
        <v>1796</v>
      </c>
    </row>
    <row r="188" spans="1:5" x14ac:dyDescent="0.3">
      <c r="A188" s="25" t="s">
        <v>20</v>
      </c>
      <c r="B188">
        <v>223</v>
      </c>
      <c r="D188" s="26" t="s">
        <v>14</v>
      </c>
      <c r="E188">
        <v>62</v>
      </c>
    </row>
    <row r="189" spans="1:5" x14ac:dyDescent="0.3">
      <c r="A189" s="25" t="s">
        <v>20</v>
      </c>
      <c r="B189">
        <v>133</v>
      </c>
      <c r="D189" s="26" t="s">
        <v>14</v>
      </c>
      <c r="E189">
        <v>347</v>
      </c>
    </row>
    <row r="190" spans="1:5" x14ac:dyDescent="0.3">
      <c r="A190" s="25" t="s">
        <v>20</v>
      </c>
      <c r="B190">
        <v>5168</v>
      </c>
      <c r="D190" s="26" t="s">
        <v>14</v>
      </c>
      <c r="E190">
        <v>19</v>
      </c>
    </row>
    <row r="191" spans="1:5" x14ac:dyDescent="0.3">
      <c r="A191" s="25" t="s">
        <v>20</v>
      </c>
      <c r="B191">
        <v>307</v>
      </c>
      <c r="D191" s="26" t="s">
        <v>14</v>
      </c>
      <c r="E191">
        <v>1258</v>
      </c>
    </row>
    <row r="192" spans="1:5" x14ac:dyDescent="0.3">
      <c r="A192" s="25" t="s">
        <v>20</v>
      </c>
      <c r="B192">
        <v>2441</v>
      </c>
      <c r="D192" s="26" t="s">
        <v>14</v>
      </c>
      <c r="E192">
        <v>362</v>
      </c>
    </row>
    <row r="193" spans="1:5" x14ac:dyDescent="0.3">
      <c r="A193" s="25" t="s">
        <v>20</v>
      </c>
      <c r="B193">
        <v>1385</v>
      </c>
      <c r="D193" s="26" t="s">
        <v>14</v>
      </c>
      <c r="E193">
        <v>133</v>
      </c>
    </row>
    <row r="194" spans="1:5" x14ac:dyDescent="0.3">
      <c r="A194" s="25" t="s">
        <v>20</v>
      </c>
      <c r="B194">
        <v>190</v>
      </c>
      <c r="D194" s="26" t="s">
        <v>14</v>
      </c>
      <c r="E194">
        <v>846</v>
      </c>
    </row>
    <row r="195" spans="1:5" x14ac:dyDescent="0.3">
      <c r="A195" s="25" t="s">
        <v>20</v>
      </c>
      <c r="B195">
        <v>470</v>
      </c>
      <c r="D195" s="26" t="s">
        <v>14</v>
      </c>
      <c r="E195">
        <v>10</v>
      </c>
    </row>
    <row r="196" spans="1:5" x14ac:dyDescent="0.3">
      <c r="A196" s="25" t="s">
        <v>20</v>
      </c>
      <c r="B196">
        <v>253</v>
      </c>
      <c r="D196" s="26" t="s">
        <v>14</v>
      </c>
      <c r="E196">
        <v>191</v>
      </c>
    </row>
    <row r="197" spans="1:5" x14ac:dyDescent="0.3">
      <c r="A197" s="25" t="s">
        <v>20</v>
      </c>
      <c r="B197">
        <v>1113</v>
      </c>
      <c r="D197" s="26" t="s">
        <v>14</v>
      </c>
      <c r="E197">
        <v>1979</v>
      </c>
    </row>
    <row r="198" spans="1:5" x14ac:dyDescent="0.3">
      <c r="A198" s="25" t="s">
        <v>20</v>
      </c>
      <c r="B198">
        <v>2283</v>
      </c>
      <c r="D198" s="26" t="s">
        <v>14</v>
      </c>
      <c r="E198">
        <v>63</v>
      </c>
    </row>
    <row r="199" spans="1:5" x14ac:dyDescent="0.3">
      <c r="A199" s="25" t="s">
        <v>20</v>
      </c>
      <c r="B199">
        <v>1095</v>
      </c>
      <c r="D199" s="26" t="s">
        <v>14</v>
      </c>
      <c r="E199">
        <v>6080</v>
      </c>
    </row>
    <row r="200" spans="1:5" x14ac:dyDescent="0.3">
      <c r="A200" s="25" t="s">
        <v>20</v>
      </c>
      <c r="B200">
        <v>1690</v>
      </c>
      <c r="D200" s="26" t="s">
        <v>14</v>
      </c>
      <c r="E200">
        <v>80</v>
      </c>
    </row>
    <row r="201" spans="1:5" x14ac:dyDescent="0.3">
      <c r="A201" s="25" t="s">
        <v>20</v>
      </c>
      <c r="B201">
        <v>191</v>
      </c>
      <c r="D201" s="26" t="s">
        <v>14</v>
      </c>
      <c r="E201">
        <v>9</v>
      </c>
    </row>
    <row r="202" spans="1:5" x14ac:dyDescent="0.3">
      <c r="A202" s="25" t="s">
        <v>20</v>
      </c>
      <c r="B202">
        <v>2013</v>
      </c>
      <c r="D202" s="26" t="s">
        <v>14</v>
      </c>
      <c r="E202">
        <v>1784</v>
      </c>
    </row>
    <row r="203" spans="1:5" x14ac:dyDescent="0.3">
      <c r="A203" s="25" t="s">
        <v>20</v>
      </c>
      <c r="B203">
        <v>1703</v>
      </c>
      <c r="D203" s="26" t="s">
        <v>14</v>
      </c>
      <c r="E203">
        <v>243</v>
      </c>
    </row>
    <row r="204" spans="1:5" x14ac:dyDescent="0.3">
      <c r="A204" s="25" t="s">
        <v>20</v>
      </c>
      <c r="B204">
        <v>80</v>
      </c>
      <c r="D204" s="26" t="s">
        <v>14</v>
      </c>
      <c r="E204">
        <v>1296</v>
      </c>
    </row>
    <row r="205" spans="1:5" x14ac:dyDescent="0.3">
      <c r="A205" s="25" t="s">
        <v>20</v>
      </c>
      <c r="B205">
        <v>41</v>
      </c>
      <c r="D205" s="26" t="s">
        <v>14</v>
      </c>
      <c r="E205">
        <v>77</v>
      </c>
    </row>
    <row r="206" spans="1:5" x14ac:dyDescent="0.3">
      <c r="A206" s="25" t="s">
        <v>20</v>
      </c>
      <c r="B206">
        <v>187</v>
      </c>
      <c r="D206" s="26" t="s">
        <v>14</v>
      </c>
      <c r="E206">
        <v>395</v>
      </c>
    </row>
    <row r="207" spans="1:5" x14ac:dyDescent="0.3">
      <c r="A207" s="25" t="s">
        <v>20</v>
      </c>
      <c r="B207">
        <v>2875</v>
      </c>
      <c r="D207" s="26" t="s">
        <v>14</v>
      </c>
      <c r="E207">
        <v>49</v>
      </c>
    </row>
    <row r="208" spans="1:5" x14ac:dyDescent="0.3">
      <c r="A208" s="25" t="s">
        <v>20</v>
      </c>
      <c r="B208">
        <v>88</v>
      </c>
      <c r="D208" s="26" t="s">
        <v>14</v>
      </c>
      <c r="E208">
        <v>180</v>
      </c>
    </row>
    <row r="209" spans="1:5" x14ac:dyDescent="0.3">
      <c r="A209" s="25" t="s">
        <v>20</v>
      </c>
      <c r="B209">
        <v>191</v>
      </c>
      <c r="D209" s="26" t="s">
        <v>14</v>
      </c>
      <c r="E209">
        <v>2690</v>
      </c>
    </row>
    <row r="210" spans="1:5" x14ac:dyDescent="0.3">
      <c r="A210" s="25" t="s">
        <v>20</v>
      </c>
      <c r="B210">
        <v>139</v>
      </c>
      <c r="D210" s="26" t="s">
        <v>14</v>
      </c>
      <c r="E210">
        <v>2779</v>
      </c>
    </row>
    <row r="211" spans="1:5" x14ac:dyDescent="0.3">
      <c r="A211" s="25" t="s">
        <v>20</v>
      </c>
      <c r="B211">
        <v>186</v>
      </c>
      <c r="D211" s="26" t="s">
        <v>14</v>
      </c>
      <c r="E211">
        <v>92</v>
      </c>
    </row>
    <row r="212" spans="1:5" x14ac:dyDescent="0.3">
      <c r="A212" s="25" t="s">
        <v>20</v>
      </c>
      <c r="B212">
        <v>112</v>
      </c>
      <c r="D212" s="26" t="s">
        <v>14</v>
      </c>
      <c r="E212">
        <v>1028</v>
      </c>
    </row>
    <row r="213" spans="1:5" x14ac:dyDescent="0.3">
      <c r="A213" s="25" t="s">
        <v>20</v>
      </c>
      <c r="B213">
        <v>101</v>
      </c>
      <c r="D213" s="26" t="s">
        <v>14</v>
      </c>
      <c r="E213">
        <v>26</v>
      </c>
    </row>
    <row r="214" spans="1:5" x14ac:dyDescent="0.3">
      <c r="A214" s="25" t="s">
        <v>20</v>
      </c>
      <c r="B214">
        <v>206</v>
      </c>
      <c r="D214" s="26" t="s">
        <v>14</v>
      </c>
      <c r="E214">
        <v>1790</v>
      </c>
    </row>
    <row r="215" spans="1:5" x14ac:dyDescent="0.3">
      <c r="A215" s="25" t="s">
        <v>20</v>
      </c>
      <c r="B215">
        <v>154</v>
      </c>
      <c r="D215" s="26" t="s">
        <v>14</v>
      </c>
      <c r="E215">
        <v>37</v>
      </c>
    </row>
    <row r="216" spans="1:5" x14ac:dyDescent="0.3">
      <c r="A216" s="25" t="s">
        <v>20</v>
      </c>
      <c r="B216">
        <v>5966</v>
      </c>
      <c r="D216" s="26" t="s">
        <v>14</v>
      </c>
      <c r="E216">
        <v>35</v>
      </c>
    </row>
    <row r="217" spans="1:5" x14ac:dyDescent="0.3">
      <c r="A217" s="25" t="s">
        <v>20</v>
      </c>
      <c r="B217">
        <v>169</v>
      </c>
      <c r="D217" s="26" t="s">
        <v>14</v>
      </c>
      <c r="E217">
        <v>558</v>
      </c>
    </row>
    <row r="218" spans="1:5" x14ac:dyDescent="0.3">
      <c r="A218" s="25" t="s">
        <v>20</v>
      </c>
      <c r="B218">
        <v>2106</v>
      </c>
      <c r="D218" s="26" t="s">
        <v>14</v>
      </c>
      <c r="E218">
        <v>64</v>
      </c>
    </row>
    <row r="219" spans="1:5" x14ac:dyDescent="0.3">
      <c r="A219" s="25" t="s">
        <v>20</v>
      </c>
      <c r="B219">
        <v>131</v>
      </c>
      <c r="D219" s="26" t="s">
        <v>14</v>
      </c>
      <c r="E219">
        <v>245</v>
      </c>
    </row>
    <row r="220" spans="1:5" x14ac:dyDescent="0.3">
      <c r="A220" s="25" t="s">
        <v>20</v>
      </c>
      <c r="B220">
        <v>84</v>
      </c>
      <c r="D220" s="26" t="s">
        <v>14</v>
      </c>
      <c r="E220">
        <v>71</v>
      </c>
    </row>
    <row r="221" spans="1:5" x14ac:dyDescent="0.3">
      <c r="A221" s="25" t="s">
        <v>20</v>
      </c>
      <c r="B221">
        <v>155</v>
      </c>
      <c r="D221" s="26" t="s">
        <v>14</v>
      </c>
      <c r="E221">
        <v>42</v>
      </c>
    </row>
    <row r="222" spans="1:5" x14ac:dyDescent="0.3">
      <c r="A222" s="25" t="s">
        <v>20</v>
      </c>
      <c r="B222">
        <v>189</v>
      </c>
      <c r="D222" s="26" t="s">
        <v>14</v>
      </c>
      <c r="E222">
        <v>156</v>
      </c>
    </row>
    <row r="223" spans="1:5" x14ac:dyDescent="0.3">
      <c r="A223" s="25" t="s">
        <v>20</v>
      </c>
      <c r="B223">
        <v>4799</v>
      </c>
      <c r="D223" s="26" t="s">
        <v>14</v>
      </c>
      <c r="E223">
        <v>1368</v>
      </c>
    </row>
    <row r="224" spans="1:5" x14ac:dyDescent="0.3">
      <c r="A224" s="25" t="s">
        <v>20</v>
      </c>
      <c r="B224">
        <v>1137</v>
      </c>
      <c r="D224" s="26" t="s">
        <v>14</v>
      </c>
      <c r="E224">
        <v>102</v>
      </c>
    </row>
    <row r="225" spans="1:5" x14ac:dyDescent="0.3">
      <c r="A225" s="25" t="s">
        <v>20</v>
      </c>
      <c r="B225">
        <v>1152</v>
      </c>
      <c r="D225" s="26" t="s">
        <v>14</v>
      </c>
      <c r="E225">
        <v>86</v>
      </c>
    </row>
    <row r="226" spans="1:5" x14ac:dyDescent="0.3">
      <c r="A226" s="25" t="s">
        <v>20</v>
      </c>
      <c r="B226">
        <v>50</v>
      </c>
      <c r="D226" s="26" t="s">
        <v>14</v>
      </c>
      <c r="E226">
        <v>253</v>
      </c>
    </row>
    <row r="227" spans="1:5" x14ac:dyDescent="0.3">
      <c r="A227" s="25" t="s">
        <v>20</v>
      </c>
      <c r="B227">
        <v>3059</v>
      </c>
      <c r="D227" s="26" t="s">
        <v>14</v>
      </c>
      <c r="E227">
        <v>157</v>
      </c>
    </row>
    <row r="228" spans="1:5" x14ac:dyDescent="0.3">
      <c r="A228" s="25" t="s">
        <v>20</v>
      </c>
      <c r="B228">
        <v>34</v>
      </c>
      <c r="D228" s="26" t="s">
        <v>14</v>
      </c>
      <c r="E228">
        <v>183</v>
      </c>
    </row>
    <row r="229" spans="1:5" x14ac:dyDescent="0.3">
      <c r="A229" s="25" t="s">
        <v>20</v>
      </c>
      <c r="B229">
        <v>220</v>
      </c>
      <c r="D229" s="26" t="s">
        <v>14</v>
      </c>
      <c r="E229">
        <v>82</v>
      </c>
    </row>
    <row r="230" spans="1:5" x14ac:dyDescent="0.3">
      <c r="A230" s="25" t="s">
        <v>20</v>
      </c>
      <c r="B230">
        <v>1604</v>
      </c>
      <c r="D230" s="26" t="s">
        <v>14</v>
      </c>
      <c r="E230">
        <v>1</v>
      </c>
    </row>
    <row r="231" spans="1:5" x14ac:dyDescent="0.3">
      <c r="A231" s="25" t="s">
        <v>20</v>
      </c>
      <c r="B231">
        <v>454</v>
      </c>
      <c r="D231" s="26" t="s">
        <v>14</v>
      </c>
      <c r="E231">
        <v>1198</v>
      </c>
    </row>
    <row r="232" spans="1:5" x14ac:dyDescent="0.3">
      <c r="A232" s="25" t="s">
        <v>20</v>
      </c>
      <c r="B232">
        <v>123</v>
      </c>
      <c r="D232" s="26" t="s">
        <v>14</v>
      </c>
      <c r="E232">
        <v>648</v>
      </c>
    </row>
    <row r="233" spans="1:5" x14ac:dyDescent="0.3">
      <c r="A233" s="25" t="s">
        <v>20</v>
      </c>
      <c r="B233">
        <v>299</v>
      </c>
      <c r="D233" s="26" t="s">
        <v>14</v>
      </c>
      <c r="E233">
        <v>64</v>
      </c>
    </row>
    <row r="234" spans="1:5" x14ac:dyDescent="0.3">
      <c r="A234" s="25" t="s">
        <v>20</v>
      </c>
      <c r="B234">
        <v>2237</v>
      </c>
      <c r="D234" s="26" t="s">
        <v>14</v>
      </c>
      <c r="E234">
        <v>62</v>
      </c>
    </row>
    <row r="235" spans="1:5" x14ac:dyDescent="0.3">
      <c r="A235" s="25" t="s">
        <v>20</v>
      </c>
      <c r="B235">
        <v>645</v>
      </c>
      <c r="D235" s="26" t="s">
        <v>14</v>
      </c>
      <c r="E235">
        <v>750</v>
      </c>
    </row>
    <row r="236" spans="1:5" x14ac:dyDescent="0.3">
      <c r="A236" s="25" t="s">
        <v>20</v>
      </c>
      <c r="B236">
        <v>484</v>
      </c>
      <c r="D236" s="26" t="s">
        <v>14</v>
      </c>
      <c r="E236">
        <v>105</v>
      </c>
    </row>
    <row r="237" spans="1:5" x14ac:dyDescent="0.3">
      <c r="A237" s="25" t="s">
        <v>20</v>
      </c>
      <c r="B237">
        <v>154</v>
      </c>
      <c r="D237" s="26" t="s">
        <v>14</v>
      </c>
      <c r="E237">
        <v>2604</v>
      </c>
    </row>
    <row r="238" spans="1:5" x14ac:dyDescent="0.3">
      <c r="A238" s="25" t="s">
        <v>20</v>
      </c>
      <c r="B238">
        <v>82</v>
      </c>
      <c r="D238" s="26" t="s">
        <v>14</v>
      </c>
      <c r="E238">
        <v>65</v>
      </c>
    </row>
    <row r="239" spans="1:5" x14ac:dyDescent="0.3">
      <c r="A239" s="25" t="s">
        <v>20</v>
      </c>
      <c r="B239">
        <v>134</v>
      </c>
      <c r="D239" s="26" t="s">
        <v>14</v>
      </c>
      <c r="E239">
        <v>94</v>
      </c>
    </row>
    <row r="240" spans="1:5" x14ac:dyDescent="0.3">
      <c r="A240" s="25" t="s">
        <v>20</v>
      </c>
      <c r="B240">
        <v>5203</v>
      </c>
      <c r="D240" s="26" t="s">
        <v>14</v>
      </c>
      <c r="E240">
        <v>257</v>
      </c>
    </row>
    <row r="241" spans="1:5" x14ac:dyDescent="0.3">
      <c r="A241" s="25" t="s">
        <v>20</v>
      </c>
      <c r="B241">
        <v>94</v>
      </c>
      <c r="D241" s="26" t="s">
        <v>14</v>
      </c>
      <c r="E241">
        <v>2928</v>
      </c>
    </row>
    <row r="242" spans="1:5" x14ac:dyDescent="0.3">
      <c r="A242" s="25" t="s">
        <v>20</v>
      </c>
      <c r="B242">
        <v>205</v>
      </c>
      <c r="D242" s="26" t="s">
        <v>14</v>
      </c>
      <c r="E242">
        <v>4697</v>
      </c>
    </row>
    <row r="243" spans="1:5" x14ac:dyDescent="0.3">
      <c r="A243" s="25" t="s">
        <v>20</v>
      </c>
      <c r="B243">
        <v>92</v>
      </c>
      <c r="D243" s="26" t="s">
        <v>14</v>
      </c>
      <c r="E243">
        <v>2915</v>
      </c>
    </row>
    <row r="244" spans="1:5" x14ac:dyDescent="0.3">
      <c r="A244" s="25" t="s">
        <v>20</v>
      </c>
      <c r="B244">
        <v>219</v>
      </c>
      <c r="D244" s="26" t="s">
        <v>14</v>
      </c>
      <c r="E244">
        <v>18</v>
      </c>
    </row>
    <row r="245" spans="1:5" x14ac:dyDescent="0.3">
      <c r="A245" s="25" t="s">
        <v>20</v>
      </c>
      <c r="B245">
        <v>2526</v>
      </c>
      <c r="D245" s="26" t="s">
        <v>14</v>
      </c>
      <c r="E245">
        <v>602</v>
      </c>
    </row>
    <row r="246" spans="1:5" x14ac:dyDescent="0.3">
      <c r="A246" s="25" t="s">
        <v>20</v>
      </c>
      <c r="B246">
        <v>94</v>
      </c>
      <c r="D246" s="26" t="s">
        <v>14</v>
      </c>
      <c r="E246">
        <v>1</v>
      </c>
    </row>
    <row r="247" spans="1:5" x14ac:dyDescent="0.3">
      <c r="A247" s="25" t="s">
        <v>20</v>
      </c>
      <c r="B247">
        <v>1713</v>
      </c>
      <c r="D247" s="26" t="s">
        <v>14</v>
      </c>
      <c r="E247">
        <v>3868</v>
      </c>
    </row>
    <row r="248" spans="1:5" x14ac:dyDescent="0.3">
      <c r="A248" s="25" t="s">
        <v>20</v>
      </c>
      <c r="B248">
        <v>249</v>
      </c>
      <c r="D248" s="26" t="s">
        <v>14</v>
      </c>
      <c r="E248">
        <v>504</v>
      </c>
    </row>
    <row r="249" spans="1:5" x14ac:dyDescent="0.3">
      <c r="A249" s="25" t="s">
        <v>20</v>
      </c>
      <c r="B249">
        <v>192</v>
      </c>
      <c r="D249" s="26" t="s">
        <v>14</v>
      </c>
      <c r="E249">
        <v>14</v>
      </c>
    </row>
    <row r="250" spans="1:5" x14ac:dyDescent="0.3">
      <c r="A250" s="25" t="s">
        <v>20</v>
      </c>
      <c r="B250">
        <v>247</v>
      </c>
      <c r="D250" s="26" t="s">
        <v>14</v>
      </c>
      <c r="E250">
        <v>750</v>
      </c>
    </row>
    <row r="251" spans="1:5" x14ac:dyDescent="0.3">
      <c r="A251" s="25" t="s">
        <v>20</v>
      </c>
      <c r="B251">
        <v>2293</v>
      </c>
      <c r="D251" s="26" t="s">
        <v>14</v>
      </c>
      <c r="E251">
        <v>77</v>
      </c>
    </row>
    <row r="252" spans="1:5" x14ac:dyDescent="0.3">
      <c r="A252" s="25" t="s">
        <v>20</v>
      </c>
      <c r="B252">
        <v>3131</v>
      </c>
      <c r="D252" s="26" t="s">
        <v>14</v>
      </c>
      <c r="E252">
        <v>752</v>
      </c>
    </row>
    <row r="253" spans="1:5" x14ac:dyDescent="0.3">
      <c r="A253" s="25" t="s">
        <v>20</v>
      </c>
      <c r="B253">
        <v>143</v>
      </c>
      <c r="D253" s="26" t="s">
        <v>14</v>
      </c>
      <c r="E253">
        <v>131</v>
      </c>
    </row>
    <row r="254" spans="1:5" x14ac:dyDescent="0.3">
      <c r="A254" s="25" t="s">
        <v>20</v>
      </c>
      <c r="B254">
        <v>296</v>
      </c>
      <c r="D254" s="26" t="s">
        <v>14</v>
      </c>
      <c r="E254">
        <v>87</v>
      </c>
    </row>
    <row r="255" spans="1:5" x14ac:dyDescent="0.3">
      <c r="A255" s="25" t="s">
        <v>20</v>
      </c>
      <c r="B255">
        <v>170</v>
      </c>
      <c r="D255" s="26" t="s">
        <v>14</v>
      </c>
      <c r="E255">
        <v>1063</v>
      </c>
    </row>
    <row r="256" spans="1:5" x14ac:dyDescent="0.3">
      <c r="A256" s="25" t="s">
        <v>20</v>
      </c>
      <c r="B256">
        <v>86</v>
      </c>
      <c r="D256" s="26" t="s">
        <v>14</v>
      </c>
      <c r="E256">
        <v>76</v>
      </c>
    </row>
    <row r="257" spans="1:5" x14ac:dyDescent="0.3">
      <c r="A257" s="25" t="s">
        <v>20</v>
      </c>
      <c r="B257">
        <v>6286</v>
      </c>
      <c r="D257" s="26" t="s">
        <v>14</v>
      </c>
      <c r="E257">
        <v>4428</v>
      </c>
    </row>
    <row r="258" spans="1:5" x14ac:dyDescent="0.3">
      <c r="A258" s="25" t="s">
        <v>20</v>
      </c>
      <c r="B258">
        <v>3727</v>
      </c>
      <c r="D258" s="26" t="s">
        <v>14</v>
      </c>
      <c r="E258">
        <v>58</v>
      </c>
    </row>
    <row r="259" spans="1:5" x14ac:dyDescent="0.3">
      <c r="A259" s="25" t="s">
        <v>20</v>
      </c>
      <c r="B259">
        <v>1605</v>
      </c>
      <c r="D259" s="26" t="s">
        <v>14</v>
      </c>
      <c r="E259">
        <v>111</v>
      </c>
    </row>
    <row r="260" spans="1:5" x14ac:dyDescent="0.3">
      <c r="A260" s="25" t="s">
        <v>20</v>
      </c>
      <c r="B260">
        <v>2120</v>
      </c>
      <c r="D260" s="26" t="s">
        <v>14</v>
      </c>
      <c r="E260">
        <v>2955</v>
      </c>
    </row>
    <row r="261" spans="1:5" x14ac:dyDescent="0.3">
      <c r="A261" s="25" t="s">
        <v>20</v>
      </c>
      <c r="B261">
        <v>50</v>
      </c>
      <c r="D261" s="26" t="s">
        <v>14</v>
      </c>
      <c r="E261">
        <v>1657</v>
      </c>
    </row>
    <row r="262" spans="1:5" x14ac:dyDescent="0.3">
      <c r="A262" s="25" t="s">
        <v>20</v>
      </c>
      <c r="B262">
        <v>2080</v>
      </c>
      <c r="D262" s="26" t="s">
        <v>14</v>
      </c>
      <c r="E262">
        <v>926</v>
      </c>
    </row>
    <row r="263" spans="1:5" x14ac:dyDescent="0.3">
      <c r="A263" s="25" t="s">
        <v>20</v>
      </c>
      <c r="B263">
        <v>2105</v>
      </c>
      <c r="D263" s="26" t="s">
        <v>14</v>
      </c>
      <c r="E263">
        <v>77</v>
      </c>
    </row>
    <row r="264" spans="1:5" x14ac:dyDescent="0.3">
      <c r="A264" s="25" t="s">
        <v>20</v>
      </c>
      <c r="B264">
        <v>2436</v>
      </c>
      <c r="D264" s="26" t="s">
        <v>14</v>
      </c>
      <c r="E264">
        <v>1748</v>
      </c>
    </row>
    <row r="265" spans="1:5" x14ac:dyDescent="0.3">
      <c r="A265" s="25" t="s">
        <v>20</v>
      </c>
      <c r="B265">
        <v>80</v>
      </c>
      <c r="D265" s="26" t="s">
        <v>14</v>
      </c>
      <c r="E265">
        <v>79</v>
      </c>
    </row>
    <row r="266" spans="1:5" x14ac:dyDescent="0.3">
      <c r="A266" s="25" t="s">
        <v>20</v>
      </c>
      <c r="B266">
        <v>42</v>
      </c>
      <c r="D266" s="26" t="s">
        <v>14</v>
      </c>
      <c r="E266">
        <v>889</v>
      </c>
    </row>
    <row r="267" spans="1:5" x14ac:dyDescent="0.3">
      <c r="A267" s="25" t="s">
        <v>20</v>
      </c>
      <c r="B267">
        <v>139</v>
      </c>
      <c r="D267" s="26" t="s">
        <v>14</v>
      </c>
      <c r="E267">
        <v>56</v>
      </c>
    </row>
    <row r="268" spans="1:5" x14ac:dyDescent="0.3">
      <c r="A268" s="25" t="s">
        <v>20</v>
      </c>
      <c r="B268">
        <v>159</v>
      </c>
      <c r="D268" s="26" t="s">
        <v>14</v>
      </c>
      <c r="E268">
        <v>1</v>
      </c>
    </row>
    <row r="269" spans="1:5" x14ac:dyDescent="0.3">
      <c r="A269" s="25" t="s">
        <v>20</v>
      </c>
      <c r="B269">
        <v>381</v>
      </c>
      <c r="D269" s="26" t="s">
        <v>14</v>
      </c>
      <c r="E269">
        <v>83</v>
      </c>
    </row>
    <row r="270" spans="1:5" x14ac:dyDescent="0.3">
      <c r="A270" s="25" t="s">
        <v>20</v>
      </c>
      <c r="B270">
        <v>194</v>
      </c>
      <c r="D270" s="26" t="s">
        <v>14</v>
      </c>
      <c r="E270">
        <v>2025</v>
      </c>
    </row>
    <row r="271" spans="1:5" x14ac:dyDescent="0.3">
      <c r="A271" s="25" t="s">
        <v>20</v>
      </c>
      <c r="B271">
        <v>106</v>
      </c>
      <c r="D271" s="26" t="s">
        <v>14</v>
      </c>
      <c r="E271">
        <v>14</v>
      </c>
    </row>
    <row r="272" spans="1:5" x14ac:dyDescent="0.3">
      <c r="A272" s="25" t="s">
        <v>20</v>
      </c>
      <c r="B272">
        <v>142</v>
      </c>
      <c r="D272" s="26" t="s">
        <v>14</v>
      </c>
      <c r="E272">
        <v>656</v>
      </c>
    </row>
    <row r="273" spans="1:5" x14ac:dyDescent="0.3">
      <c r="A273" s="25" t="s">
        <v>20</v>
      </c>
      <c r="B273">
        <v>211</v>
      </c>
      <c r="D273" s="26" t="s">
        <v>14</v>
      </c>
      <c r="E273">
        <v>1596</v>
      </c>
    </row>
    <row r="274" spans="1:5" x14ac:dyDescent="0.3">
      <c r="A274" s="25" t="s">
        <v>20</v>
      </c>
      <c r="B274">
        <v>2756</v>
      </c>
      <c r="D274" s="26" t="s">
        <v>14</v>
      </c>
      <c r="E274">
        <v>10</v>
      </c>
    </row>
    <row r="275" spans="1:5" x14ac:dyDescent="0.3">
      <c r="A275" s="25" t="s">
        <v>20</v>
      </c>
      <c r="B275">
        <v>173</v>
      </c>
      <c r="D275" s="26" t="s">
        <v>14</v>
      </c>
      <c r="E275">
        <v>1121</v>
      </c>
    </row>
    <row r="276" spans="1:5" x14ac:dyDescent="0.3">
      <c r="A276" s="25" t="s">
        <v>20</v>
      </c>
      <c r="B276">
        <v>87</v>
      </c>
      <c r="D276" s="26" t="s">
        <v>14</v>
      </c>
      <c r="E276">
        <v>15</v>
      </c>
    </row>
    <row r="277" spans="1:5" x14ac:dyDescent="0.3">
      <c r="A277" s="25" t="s">
        <v>20</v>
      </c>
      <c r="B277">
        <v>1572</v>
      </c>
      <c r="D277" s="26" t="s">
        <v>14</v>
      </c>
      <c r="E277">
        <v>191</v>
      </c>
    </row>
    <row r="278" spans="1:5" x14ac:dyDescent="0.3">
      <c r="A278" s="25" t="s">
        <v>20</v>
      </c>
      <c r="B278">
        <v>2346</v>
      </c>
      <c r="D278" s="26" t="s">
        <v>14</v>
      </c>
      <c r="E278">
        <v>16</v>
      </c>
    </row>
    <row r="279" spans="1:5" x14ac:dyDescent="0.3">
      <c r="A279" s="25" t="s">
        <v>20</v>
      </c>
      <c r="B279">
        <v>115</v>
      </c>
      <c r="D279" s="26" t="s">
        <v>14</v>
      </c>
      <c r="E279">
        <v>17</v>
      </c>
    </row>
    <row r="280" spans="1:5" x14ac:dyDescent="0.3">
      <c r="A280" s="25" t="s">
        <v>20</v>
      </c>
      <c r="B280">
        <v>85</v>
      </c>
      <c r="D280" s="26" t="s">
        <v>14</v>
      </c>
      <c r="E280">
        <v>34</v>
      </c>
    </row>
    <row r="281" spans="1:5" x14ac:dyDescent="0.3">
      <c r="A281" s="25" t="s">
        <v>20</v>
      </c>
      <c r="B281">
        <v>144</v>
      </c>
      <c r="D281" s="26" t="s">
        <v>14</v>
      </c>
      <c r="E281">
        <v>1</v>
      </c>
    </row>
    <row r="282" spans="1:5" x14ac:dyDescent="0.3">
      <c r="A282" s="25" t="s">
        <v>20</v>
      </c>
      <c r="B282">
        <v>2443</v>
      </c>
      <c r="D282" s="26" t="s">
        <v>14</v>
      </c>
      <c r="E282">
        <v>1274</v>
      </c>
    </row>
    <row r="283" spans="1:5" x14ac:dyDescent="0.3">
      <c r="A283" s="25" t="s">
        <v>20</v>
      </c>
      <c r="B283">
        <v>64</v>
      </c>
      <c r="D283" s="26" t="s">
        <v>14</v>
      </c>
      <c r="E283">
        <v>210</v>
      </c>
    </row>
    <row r="284" spans="1:5" x14ac:dyDescent="0.3">
      <c r="A284" s="25" t="s">
        <v>20</v>
      </c>
      <c r="B284">
        <v>268</v>
      </c>
      <c r="D284" s="26" t="s">
        <v>14</v>
      </c>
      <c r="E284">
        <v>248</v>
      </c>
    </row>
    <row r="285" spans="1:5" x14ac:dyDescent="0.3">
      <c r="A285" s="25" t="s">
        <v>20</v>
      </c>
      <c r="B285">
        <v>195</v>
      </c>
      <c r="D285" s="26" t="s">
        <v>14</v>
      </c>
      <c r="E285">
        <v>513</v>
      </c>
    </row>
    <row r="286" spans="1:5" x14ac:dyDescent="0.3">
      <c r="A286" s="25" t="s">
        <v>20</v>
      </c>
      <c r="B286">
        <v>186</v>
      </c>
      <c r="D286" s="26" t="s">
        <v>14</v>
      </c>
      <c r="E286">
        <v>3410</v>
      </c>
    </row>
    <row r="287" spans="1:5" x14ac:dyDescent="0.3">
      <c r="A287" s="25" t="s">
        <v>20</v>
      </c>
      <c r="B287">
        <v>460</v>
      </c>
      <c r="D287" s="26" t="s">
        <v>14</v>
      </c>
      <c r="E287">
        <v>10</v>
      </c>
    </row>
    <row r="288" spans="1:5" x14ac:dyDescent="0.3">
      <c r="A288" s="25" t="s">
        <v>20</v>
      </c>
      <c r="B288">
        <v>2528</v>
      </c>
      <c r="D288" s="26" t="s">
        <v>14</v>
      </c>
      <c r="E288">
        <v>2201</v>
      </c>
    </row>
    <row r="289" spans="1:5" x14ac:dyDescent="0.3">
      <c r="A289" s="25" t="s">
        <v>20</v>
      </c>
      <c r="B289">
        <v>3657</v>
      </c>
      <c r="D289" s="26" t="s">
        <v>14</v>
      </c>
      <c r="E289">
        <v>676</v>
      </c>
    </row>
    <row r="290" spans="1:5" x14ac:dyDescent="0.3">
      <c r="A290" s="25" t="s">
        <v>20</v>
      </c>
      <c r="B290">
        <v>131</v>
      </c>
      <c r="D290" s="26" t="s">
        <v>14</v>
      </c>
      <c r="E290">
        <v>831</v>
      </c>
    </row>
    <row r="291" spans="1:5" x14ac:dyDescent="0.3">
      <c r="A291" s="25" t="s">
        <v>20</v>
      </c>
      <c r="B291">
        <v>239</v>
      </c>
      <c r="D291" s="26" t="s">
        <v>14</v>
      </c>
      <c r="E291">
        <v>859</v>
      </c>
    </row>
    <row r="292" spans="1:5" x14ac:dyDescent="0.3">
      <c r="A292" s="25" t="s">
        <v>20</v>
      </c>
      <c r="B292">
        <v>78</v>
      </c>
      <c r="D292" s="26" t="s">
        <v>14</v>
      </c>
      <c r="E292">
        <v>45</v>
      </c>
    </row>
    <row r="293" spans="1:5" x14ac:dyDescent="0.3">
      <c r="A293" s="25" t="s">
        <v>20</v>
      </c>
      <c r="B293">
        <v>1773</v>
      </c>
      <c r="D293" s="26" t="s">
        <v>14</v>
      </c>
      <c r="E293">
        <v>6</v>
      </c>
    </row>
    <row r="294" spans="1:5" x14ac:dyDescent="0.3">
      <c r="A294" s="25" t="s">
        <v>20</v>
      </c>
      <c r="B294">
        <v>32</v>
      </c>
      <c r="D294" s="26" t="s">
        <v>14</v>
      </c>
      <c r="E294">
        <v>7</v>
      </c>
    </row>
    <row r="295" spans="1:5" x14ac:dyDescent="0.3">
      <c r="A295" s="25" t="s">
        <v>20</v>
      </c>
      <c r="B295">
        <v>369</v>
      </c>
      <c r="D295" s="26" t="s">
        <v>14</v>
      </c>
      <c r="E295">
        <v>31</v>
      </c>
    </row>
    <row r="296" spans="1:5" x14ac:dyDescent="0.3">
      <c r="A296" s="25" t="s">
        <v>20</v>
      </c>
      <c r="B296">
        <v>89</v>
      </c>
      <c r="D296" s="26" t="s">
        <v>14</v>
      </c>
      <c r="E296">
        <v>78</v>
      </c>
    </row>
    <row r="297" spans="1:5" x14ac:dyDescent="0.3">
      <c r="A297" s="25" t="s">
        <v>20</v>
      </c>
      <c r="B297">
        <v>147</v>
      </c>
      <c r="D297" s="26" t="s">
        <v>14</v>
      </c>
      <c r="E297">
        <v>1225</v>
      </c>
    </row>
    <row r="298" spans="1:5" x14ac:dyDescent="0.3">
      <c r="A298" s="25" t="s">
        <v>20</v>
      </c>
      <c r="B298">
        <v>126</v>
      </c>
      <c r="D298" s="26" t="s">
        <v>14</v>
      </c>
      <c r="E298">
        <v>1</v>
      </c>
    </row>
    <row r="299" spans="1:5" x14ac:dyDescent="0.3">
      <c r="A299" s="25" t="s">
        <v>20</v>
      </c>
      <c r="B299">
        <v>2218</v>
      </c>
      <c r="D299" s="26" t="s">
        <v>14</v>
      </c>
      <c r="E299">
        <v>67</v>
      </c>
    </row>
    <row r="300" spans="1:5" x14ac:dyDescent="0.3">
      <c r="A300" s="25" t="s">
        <v>20</v>
      </c>
      <c r="B300">
        <v>202</v>
      </c>
      <c r="D300" s="26" t="s">
        <v>14</v>
      </c>
      <c r="E300">
        <v>19</v>
      </c>
    </row>
    <row r="301" spans="1:5" x14ac:dyDescent="0.3">
      <c r="A301" s="25" t="s">
        <v>20</v>
      </c>
      <c r="B301">
        <v>140</v>
      </c>
      <c r="D301" s="26" t="s">
        <v>14</v>
      </c>
      <c r="E301">
        <v>2108</v>
      </c>
    </row>
    <row r="302" spans="1:5" x14ac:dyDescent="0.3">
      <c r="A302" s="25" t="s">
        <v>20</v>
      </c>
      <c r="B302">
        <v>1052</v>
      </c>
      <c r="D302" s="26" t="s">
        <v>14</v>
      </c>
      <c r="E302">
        <v>679</v>
      </c>
    </row>
    <row r="303" spans="1:5" x14ac:dyDescent="0.3">
      <c r="A303" s="25" t="s">
        <v>20</v>
      </c>
      <c r="B303">
        <v>247</v>
      </c>
      <c r="D303" s="26" t="s">
        <v>14</v>
      </c>
      <c r="E303">
        <v>36</v>
      </c>
    </row>
    <row r="304" spans="1:5" x14ac:dyDescent="0.3">
      <c r="A304" s="25" t="s">
        <v>20</v>
      </c>
      <c r="B304">
        <v>84</v>
      </c>
      <c r="D304" s="26" t="s">
        <v>14</v>
      </c>
      <c r="E304">
        <v>47</v>
      </c>
    </row>
    <row r="305" spans="1:5" x14ac:dyDescent="0.3">
      <c r="A305" s="25" t="s">
        <v>20</v>
      </c>
      <c r="B305">
        <v>88</v>
      </c>
      <c r="D305" s="26" t="s">
        <v>14</v>
      </c>
      <c r="E305">
        <v>70</v>
      </c>
    </row>
    <row r="306" spans="1:5" x14ac:dyDescent="0.3">
      <c r="A306" s="25" t="s">
        <v>20</v>
      </c>
      <c r="B306">
        <v>156</v>
      </c>
      <c r="D306" s="26" t="s">
        <v>14</v>
      </c>
      <c r="E306">
        <v>154</v>
      </c>
    </row>
    <row r="307" spans="1:5" x14ac:dyDescent="0.3">
      <c r="A307" s="25" t="s">
        <v>20</v>
      </c>
      <c r="B307">
        <v>2985</v>
      </c>
      <c r="D307" s="26" t="s">
        <v>14</v>
      </c>
      <c r="E307">
        <v>22</v>
      </c>
    </row>
    <row r="308" spans="1:5" x14ac:dyDescent="0.3">
      <c r="A308" s="25" t="s">
        <v>20</v>
      </c>
      <c r="B308">
        <v>762</v>
      </c>
      <c r="D308" s="26" t="s">
        <v>14</v>
      </c>
      <c r="E308">
        <v>1758</v>
      </c>
    </row>
    <row r="309" spans="1:5" x14ac:dyDescent="0.3">
      <c r="A309" s="25" t="s">
        <v>20</v>
      </c>
      <c r="B309">
        <v>554</v>
      </c>
      <c r="D309" s="26" t="s">
        <v>14</v>
      </c>
      <c r="E309">
        <v>94</v>
      </c>
    </row>
    <row r="310" spans="1:5" x14ac:dyDescent="0.3">
      <c r="A310" s="25" t="s">
        <v>20</v>
      </c>
      <c r="B310">
        <v>135</v>
      </c>
      <c r="D310" s="26" t="s">
        <v>14</v>
      </c>
      <c r="E310">
        <v>33</v>
      </c>
    </row>
    <row r="311" spans="1:5" x14ac:dyDescent="0.3">
      <c r="A311" s="25" t="s">
        <v>20</v>
      </c>
      <c r="B311">
        <v>122</v>
      </c>
      <c r="D311" s="26" t="s">
        <v>14</v>
      </c>
      <c r="E311">
        <v>1</v>
      </c>
    </row>
    <row r="312" spans="1:5" x14ac:dyDescent="0.3">
      <c r="A312" s="25" t="s">
        <v>20</v>
      </c>
      <c r="B312">
        <v>221</v>
      </c>
      <c r="D312" s="26" t="s">
        <v>14</v>
      </c>
      <c r="E312">
        <v>31</v>
      </c>
    </row>
    <row r="313" spans="1:5" x14ac:dyDescent="0.3">
      <c r="A313" s="25" t="s">
        <v>20</v>
      </c>
      <c r="B313">
        <v>126</v>
      </c>
      <c r="D313" s="26" t="s">
        <v>14</v>
      </c>
      <c r="E313">
        <v>35</v>
      </c>
    </row>
    <row r="314" spans="1:5" x14ac:dyDescent="0.3">
      <c r="A314" s="25" t="s">
        <v>20</v>
      </c>
      <c r="B314">
        <v>1022</v>
      </c>
      <c r="D314" s="26" t="s">
        <v>14</v>
      </c>
      <c r="E314">
        <v>63</v>
      </c>
    </row>
    <row r="315" spans="1:5" x14ac:dyDescent="0.3">
      <c r="A315" s="25" t="s">
        <v>20</v>
      </c>
      <c r="B315">
        <v>3177</v>
      </c>
      <c r="D315" s="26" t="s">
        <v>14</v>
      </c>
      <c r="E315">
        <v>526</v>
      </c>
    </row>
    <row r="316" spans="1:5" x14ac:dyDescent="0.3">
      <c r="A316" s="25" t="s">
        <v>20</v>
      </c>
      <c r="B316">
        <v>198</v>
      </c>
      <c r="D316" s="26" t="s">
        <v>14</v>
      </c>
      <c r="E316">
        <v>121</v>
      </c>
    </row>
    <row r="317" spans="1:5" x14ac:dyDescent="0.3">
      <c r="A317" s="25" t="s">
        <v>20</v>
      </c>
      <c r="B317">
        <v>85</v>
      </c>
      <c r="D317" s="26" t="s">
        <v>14</v>
      </c>
      <c r="E317">
        <v>67</v>
      </c>
    </row>
    <row r="318" spans="1:5" x14ac:dyDescent="0.3">
      <c r="A318" s="25" t="s">
        <v>20</v>
      </c>
      <c r="B318">
        <v>3596</v>
      </c>
      <c r="D318" s="26" t="s">
        <v>14</v>
      </c>
      <c r="E318">
        <v>57</v>
      </c>
    </row>
    <row r="319" spans="1:5" x14ac:dyDescent="0.3">
      <c r="A319" s="25" t="s">
        <v>20</v>
      </c>
      <c r="B319">
        <v>244</v>
      </c>
      <c r="D319" s="26" t="s">
        <v>14</v>
      </c>
      <c r="E319">
        <v>1229</v>
      </c>
    </row>
    <row r="320" spans="1:5" x14ac:dyDescent="0.3">
      <c r="A320" s="25" t="s">
        <v>20</v>
      </c>
      <c r="B320">
        <v>5180</v>
      </c>
      <c r="D320" s="26" t="s">
        <v>14</v>
      </c>
      <c r="E320">
        <v>12</v>
      </c>
    </row>
    <row r="321" spans="1:5" x14ac:dyDescent="0.3">
      <c r="A321" s="25" t="s">
        <v>20</v>
      </c>
      <c r="B321">
        <v>589</v>
      </c>
      <c r="D321" s="26" t="s">
        <v>14</v>
      </c>
      <c r="E321">
        <v>452</v>
      </c>
    </row>
    <row r="322" spans="1:5" x14ac:dyDescent="0.3">
      <c r="A322" s="25" t="s">
        <v>20</v>
      </c>
      <c r="B322">
        <v>2725</v>
      </c>
      <c r="D322" s="26" t="s">
        <v>14</v>
      </c>
      <c r="E322">
        <v>1886</v>
      </c>
    </row>
    <row r="323" spans="1:5" x14ac:dyDescent="0.3">
      <c r="A323" s="25" t="s">
        <v>20</v>
      </c>
      <c r="B323">
        <v>300</v>
      </c>
      <c r="D323" s="26" t="s">
        <v>14</v>
      </c>
      <c r="E323">
        <v>1825</v>
      </c>
    </row>
    <row r="324" spans="1:5" x14ac:dyDescent="0.3">
      <c r="A324" s="25" t="s">
        <v>20</v>
      </c>
      <c r="B324">
        <v>144</v>
      </c>
      <c r="D324" s="26" t="s">
        <v>14</v>
      </c>
      <c r="E324">
        <v>31</v>
      </c>
    </row>
    <row r="325" spans="1:5" x14ac:dyDescent="0.3">
      <c r="A325" s="25" t="s">
        <v>20</v>
      </c>
      <c r="B325">
        <v>87</v>
      </c>
      <c r="D325" s="26" t="s">
        <v>14</v>
      </c>
      <c r="E325">
        <v>107</v>
      </c>
    </row>
    <row r="326" spans="1:5" x14ac:dyDescent="0.3">
      <c r="A326" s="25" t="s">
        <v>20</v>
      </c>
      <c r="B326">
        <v>3116</v>
      </c>
      <c r="D326" s="26" t="s">
        <v>14</v>
      </c>
      <c r="E326">
        <v>27</v>
      </c>
    </row>
    <row r="327" spans="1:5" x14ac:dyDescent="0.3">
      <c r="A327" s="25" t="s">
        <v>20</v>
      </c>
      <c r="B327">
        <v>909</v>
      </c>
      <c r="D327" s="26" t="s">
        <v>14</v>
      </c>
      <c r="E327">
        <v>1221</v>
      </c>
    </row>
    <row r="328" spans="1:5" x14ac:dyDescent="0.3">
      <c r="A328" s="25" t="s">
        <v>20</v>
      </c>
      <c r="B328">
        <v>1613</v>
      </c>
      <c r="D328" s="26" t="s">
        <v>14</v>
      </c>
      <c r="E328">
        <v>1</v>
      </c>
    </row>
    <row r="329" spans="1:5" x14ac:dyDescent="0.3">
      <c r="A329" s="25" t="s">
        <v>20</v>
      </c>
      <c r="B329">
        <v>136</v>
      </c>
      <c r="D329" s="26" t="s">
        <v>14</v>
      </c>
      <c r="E329">
        <v>16</v>
      </c>
    </row>
    <row r="330" spans="1:5" x14ac:dyDescent="0.3">
      <c r="A330" s="25" t="s">
        <v>20</v>
      </c>
      <c r="B330">
        <v>130</v>
      </c>
      <c r="D330" s="26" t="s">
        <v>14</v>
      </c>
      <c r="E330">
        <v>41</v>
      </c>
    </row>
    <row r="331" spans="1:5" x14ac:dyDescent="0.3">
      <c r="A331" s="25" t="s">
        <v>20</v>
      </c>
      <c r="B331">
        <v>102</v>
      </c>
      <c r="D331" s="26" t="s">
        <v>14</v>
      </c>
      <c r="E331">
        <v>523</v>
      </c>
    </row>
    <row r="332" spans="1:5" x14ac:dyDescent="0.3">
      <c r="A332" s="25" t="s">
        <v>20</v>
      </c>
      <c r="B332">
        <v>4006</v>
      </c>
      <c r="D332" s="26" t="s">
        <v>14</v>
      </c>
      <c r="E332">
        <v>141</v>
      </c>
    </row>
    <row r="333" spans="1:5" x14ac:dyDescent="0.3">
      <c r="A333" s="25" t="s">
        <v>20</v>
      </c>
      <c r="B333">
        <v>1629</v>
      </c>
      <c r="D333" s="26" t="s">
        <v>14</v>
      </c>
      <c r="E333">
        <v>52</v>
      </c>
    </row>
    <row r="334" spans="1:5" x14ac:dyDescent="0.3">
      <c r="A334" s="25" t="s">
        <v>20</v>
      </c>
      <c r="B334">
        <v>2188</v>
      </c>
      <c r="D334" s="26" t="s">
        <v>14</v>
      </c>
      <c r="E334">
        <v>225</v>
      </c>
    </row>
    <row r="335" spans="1:5" x14ac:dyDescent="0.3">
      <c r="A335" s="25" t="s">
        <v>20</v>
      </c>
      <c r="B335">
        <v>2409</v>
      </c>
      <c r="D335" s="26" t="s">
        <v>14</v>
      </c>
      <c r="E335">
        <v>38</v>
      </c>
    </row>
    <row r="336" spans="1:5" x14ac:dyDescent="0.3">
      <c r="A336" s="25" t="s">
        <v>20</v>
      </c>
      <c r="B336">
        <v>194</v>
      </c>
      <c r="D336" s="26" t="s">
        <v>14</v>
      </c>
      <c r="E336">
        <v>15</v>
      </c>
    </row>
    <row r="337" spans="1:5" x14ac:dyDescent="0.3">
      <c r="A337" s="25" t="s">
        <v>20</v>
      </c>
      <c r="B337">
        <v>1140</v>
      </c>
      <c r="D337" s="26" t="s">
        <v>14</v>
      </c>
      <c r="E337">
        <v>37</v>
      </c>
    </row>
    <row r="338" spans="1:5" x14ac:dyDescent="0.3">
      <c r="A338" s="25" t="s">
        <v>20</v>
      </c>
      <c r="B338">
        <v>102</v>
      </c>
      <c r="D338" s="26" t="s">
        <v>14</v>
      </c>
      <c r="E338">
        <v>112</v>
      </c>
    </row>
    <row r="339" spans="1:5" x14ac:dyDescent="0.3">
      <c r="A339" s="25" t="s">
        <v>20</v>
      </c>
      <c r="B339">
        <v>2857</v>
      </c>
      <c r="D339" s="26" t="s">
        <v>14</v>
      </c>
      <c r="E339">
        <v>21</v>
      </c>
    </row>
    <row r="340" spans="1:5" x14ac:dyDescent="0.3">
      <c r="A340" s="25" t="s">
        <v>20</v>
      </c>
      <c r="B340">
        <v>107</v>
      </c>
      <c r="D340" s="26" t="s">
        <v>14</v>
      </c>
      <c r="E340">
        <v>67</v>
      </c>
    </row>
    <row r="341" spans="1:5" x14ac:dyDescent="0.3">
      <c r="A341" s="25" t="s">
        <v>20</v>
      </c>
      <c r="B341">
        <v>160</v>
      </c>
      <c r="D341" s="26" t="s">
        <v>14</v>
      </c>
      <c r="E341">
        <v>78</v>
      </c>
    </row>
    <row r="342" spans="1:5" x14ac:dyDescent="0.3">
      <c r="A342" s="25" t="s">
        <v>20</v>
      </c>
      <c r="B342">
        <v>2230</v>
      </c>
      <c r="D342" s="26" t="s">
        <v>14</v>
      </c>
      <c r="E342">
        <v>67</v>
      </c>
    </row>
    <row r="343" spans="1:5" x14ac:dyDescent="0.3">
      <c r="A343" s="25" t="s">
        <v>20</v>
      </c>
      <c r="B343">
        <v>316</v>
      </c>
      <c r="D343" s="26" t="s">
        <v>14</v>
      </c>
      <c r="E343">
        <v>263</v>
      </c>
    </row>
    <row r="344" spans="1:5" x14ac:dyDescent="0.3">
      <c r="A344" s="25" t="s">
        <v>20</v>
      </c>
      <c r="B344">
        <v>117</v>
      </c>
      <c r="D344" s="26" t="s">
        <v>14</v>
      </c>
      <c r="E344">
        <v>1691</v>
      </c>
    </row>
    <row r="345" spans="1:5" x14ac:dyDescent="0.3">
      <c r="A345" s="25" t="s">
        <v>20</v>
      </c>
      <c r="B345">
        <v>6406</v>
      </c>
      <c r="D345" s="26" t="s">
        <v>14</v>
      </c>
      <c r="E345">
        <v>181</v>
      </c>
    </row>
    <row r="346" spans="1:5" x14ac:dyDescent="0.3">
      <c r="A346" s="25" t="s">
        <v>20</v>
      </c>
      <c r="B346">
        <v>192</v>
      </c>
      <c r="D346" s="26" t="s">
        <v>14</v>
      </c>
      <c r="E346">
        <v>13</v>
      </c>
    </row>
    <row r="347" spans="1:5" x14ac:dyDescent="0.3">
      <c r="A347" s="25" t="s">
        <v>20</v>
      </c>
      <c r="B347">
        <v>26</v>
      </c>
      <c r="D347" s="26" t="s">
        <v>14</v>
      </c>
      <c r="E347">
        <v>1</v>
      </c>
    </row>
    <row r="348" spans="1:5" x14ac:dyDescent="0.3">
      <c r="A348" s="25" t="s">
        <v>20</v>
      </c>
      <c r="B348">
        <v>723</v>
      </c>
      <c r="D348" s="26" t="s">
        <v>14</v>
      </c>
      <c r="E348">
        <v>21</v>
      </c>
    </row>
    <row r="349" spans="1:5" x14ac:dyDescent="0.3">
      <c r="A349" s="25" t="s">
        <v>20</v>
      </c>
      <c r="B349">
        <v>170</v>
      </c>
      <c r="D349" s="26" t="s">
        <v>14</v>
      </c>
      <c r="E349">
        <v>830</v>
      </c>
    </row>
    <row r="350" spans="1:5" x14ac:dyDescent="0.3">
      <c r="A350" s="25" t="s">
        <v>20</v>
      </c>
      <c r="B350">
        <v>238</v>
      </c>
      <c r="D350" s="26" t="s">
        <v>14</v>
      </c>
      <c r="E350">
        <v>130</v>
      </c>
    </row>
    <row r="351" spans="1:5" x14ac:dyDescent="0.3">
      <c r="A351" s="25" t="s">
        <v>20</v>
      </c>
      <c r="B351">
        <v>55</v>
      </c>
      <c r="D351" s="26" t="s">
        <v>14</v>
      </c>
      <c r="E351">
        <v>55</v>
      </c>
    </row>
    <row r="352" spans="1:5" x14ac:dyDescent="0.3">
      <c r="A352" s="25" t="s">
        <v>20</v>
      </c>
      <c r="B352">
        <v>128</v>
      </c>
      <c r="D352" s="26" t="s">
        <v>14</v>
      </c>
      <c r="E352">
        <v>114</v>
      </c>
    </row>
    <row r="353" spans="1:5" x14ac:dyDescent="0.3">
      <c r="A353" s="25" t="s">
        <v>20</v>
      </c>
      <c r="B353">
        <v>2144</v>
      </c>
      <c r="D353" s="26" t="s">
        <v>14</v>
      </c>
      <c r="E353">
        <v>594</v>
      </c>
    </row>
    <row r="354" spans="1:5" x14ac:dyDescent="0.3">
      <c r="A354" s="25" t="s">
        <v>20</v>
      </c>
      <c r="B354">
        <v>2693</v>
      </c>
      <c r="D354" s="26" t="s">
        <v>14</v>
      </c>
      <c r="E354">
        <v>24</v>
      </c>
    </row>
    <row r="355" spans="1:5" x14ac:dyDescent="0.3">
      <c r="A355" s="25" t="s">
        <v>20</v>
      </c>
      <c r="B355">
        <v>432</v>
      </c>
      <c r="D355" s="26" t="s">
        <v>14</v>
      </c>
      <c r="E355">
        <v>252</v>
      </c>
    </row>
    <row r="356" spans="1:5" x14ac:dyDescent="0.3">
      <c r="A356" s="25" t="s">
        <v>20</v>
      </c>
      <c r="B356">
        <v>189</v>
      </c>
      <c r="D356" s="26" t="s">
        <v>14</v>
      </c>
      <c r="E356">
        <v>67</v>
      </c>
    </row>
    <row r="357" spans="1:5" x14ac:dyDescent="0.3">
      <c r="A357" s="25" t="s">
        <v>20</v>
      </c>
      <c r="B357">
        <v>154</v>
      </c>
      <c r="D357" s="26" t="s">
        <v>14</v>
      </c>
      <c r="E357">
        <v>742</v>
      </c>
    </row>
    <row r="358" spans="1:5" x14ac:dyDescent="0.3">
      <c r="A358" s="25" t="s">
        <v>20</v>
      </c>
      <c r="B358">
        <v>96</v>
      </c>
      <c r="D358" s="26" t="s">
        <v>14</v>
      </c>
      <c r="E358">
        <v>75</v>
      </c>
    </row>
    <row r="359" spans="1:5" x14ac:dyDescent="0.3">
      <c r="A359" s="25" t="s">
        <v>20</v>
      </c>
      <c r="B359">
        <v>3063</v>
      </c>
      <c r="D359" s="26" t="s">
        <v>14</v>
      </c>
      <c r="E359">
        <v>4405</v>
      </c>
    </row>
    <row r="360" spans="1:5" x14ac:dyDescent="0.3">
      <c r="A360" s="25" t="s">
        <v>20</v>
      </c>
      <c r="B360">
        <v>2266</v>
      </c>
      <c r="D360" s="26" t="s">
        <v>14</v>
      </c>
      <c r="E360">
        <v>92</v>
      </c>
    </row>
    <row r="361" spans="1:5" x14ac:dyDescent="0.3">
      <c r="A361" s="25" t="s">
        <v>20</v>
      </c>
      <c r="B361">
        <v>194</v>
      </c>
      <c r="D361" s="26" t="s">
        <v>14</v>
      </c>
      <c r="E361">
        <v>64</v>
      </c>
    </row>
    <row r="362" spans="1:5" x14ac:dyDescent="0.3">
      <c r="A362" s="25" t="s">
        <v>20</v>
      </c>
      <c r="B362">
        <v>129</v>
      </c>
      <c r="D362" s="26" t="s">
        <v>14</v>
      </c>
      <c r="E362">
        <v>64</v>
      </c>
    </row>
    <row r="363" spans="1:5" x14ac:dyDescent="0.3">
      <c r="A363" s="25" t="s">
        <v>20</v>
      </c>
      <c r="B363">
        <v>375</v>
      </c>
      <c r="D363" s="26" t="s">
        <v>14</v>
      </c>
      <c r="E363">
        <v>842</v>
      </c>
    </row>
    <row r="364" spans="1:5" x14ac:dyDescent="0.3">
      <c r="A364" s="25" t="s">
        <v>20</v>
      </c>
      <c r="B364">
        <v>409</v>
      </c>
      <c r="D364" s="26" t="s">
        <v>14</v>
      </c>
      <c r="E364">
        <v>112</v>
      </c>
    </row>
    <row r="365" spans="1:5" x14ac:dyDescent="0.3">
      <c r="A365" s="25" t="s">
        <v>20</v>
      </c>
      <c r="B365">
        <v>234</v>
      </c>
      <c r="D365" s="26" t="s">
        <v>14</v>
      </c>
      <c r="E365">
        <v>374</v>
      </c>
    </row>
    <row r="366" spans="1:5" x14ac:dyDescent="0.3">
      <c r="A366" s="25" t="s">
        <v>20</v>
      </c>
      <c r="B366">
        <v>3016</v>
      </c>
    </row>
    <row r="367" spans="1:5" x14ac:dyDescent="0.3">
      <c r="A367" s="25" t="s">
        <v>20</v>
      </c>
      <c r="B367">
        <v>264</v>
      </c>
    </row>
    <row r="368" spans="1:5" x14ac:dyDescent="0.3">
      <c r="A368" s="25" t="s">
        <v>20</v>
      </c>
      <c r="B368">
        <v>272</v>
      </c>
    </row>
    <row r="369" spans="1:2" x14ac:dyDescent="0.3">
      <c r="A369" s="25" t="s">
        <v>20</v>
      </c>
      <c r="B369">
        <v>419</v>
      </c>
    </row>
    <row r="370" spans="1:2" x14ac:dyDescent="0.3">
      <c r="A370" s="25" t="s">
        <v>20</v>
      </c>
      <c r="B370">
        <v>1621</v>
      </c>
    </row>
    <row r="371" spans="1:2" x14ac:dyDescent="0.3">
      <c r="A371" s="25" t="s">
        <v>20</v>
      </c>
      <c r="B371">
        <v>1101</v>
      </c>
    </row>
    <row r="372" spans="1:2" x14ac:dyDescent="0.3">
      <c r="A372" s="25" t="s">
        <v>20</v>
      </c>
      <c r="B372">
        <v>1073</v>
      </c>
    </row>
    <row r="373" spans="1:2" x14ac:dyDescent="0.3">
      <c r="A373" s="25" t="s">
        <v>20</v>
      </c>
      <c r="B373">
        <v>331</v>
      </c>
    </row>
    <row r="374" spans="1:2" x14ac:dyDescent="0.3">
      <c r="A374" s="25" t="s">
        <v>20</v>
      </c>
      <c r="B374">
        <v>1170</v>
      </c>
    </row>
    <row r="375" spans="1:2" x14ac:dyDescent="0.3">
      <c r="A375" s="25" t="s">
        <v>20</v>
      </c>
      <c r="B375">
        <v>363</v>
      </c>
    </row>
    <row r="376" spans="1:2" x14ac:dyDescent="0.3">
      <c r="A376" s="25" t="s">
        <v>20</v>
      </c>
      <c r="B376">
        <v>103</v>
      </c>
    </row>
    <row r="377" spans="1:2" x14ac:dyDescent="0.3">
      <c r="A377" s="25" t="s">
        <v>20</v>
      </c>
      <c r="B377">
        <v>147</v>
      </c>
    </row>
    <row r="378" spans="1:2" x14ac:dyDescent="0.3">
      <c r="A378" s="25" t="s">
        <v>20</v>
      </c>
      <c r="B378">
        <v>110</v>
      </c>
    </row>
    <row r="379" spans="1:2" x14ac:dyDescent="0.3">
      <c r="A379" s="25" t="s">
        <v>20</v>
      </c>
      <c r="B379">
        <v>134</v>
      </c>
    </row>
    <row r="380" spans="1:2" x14ac:dyDescent="0.3">
      <c r="A380" s="25" t="s">
        <v>20</v>
      </c>
      <c r="B380">
        <v>269</v>
      </c>
    </row>
    <row r="381" spans="1:2" x14ac:dyDescent="0.3">
      <c r="A381" s="25" t="s">
        <v>20</v>
      </c>
      <c r="B381">
        <v>175</v>
      </c>
    </row>
    <row r="382" spans="1:2" x14ac:dyDescent="0.3">
      <c r="A382" s="25" t="s">
        <v>20</v>
      </c>
      <c r="B382">
        <v>69</v>
      </c>
    </row>
    <row r="383" spans="1:2" x14ac:dyDescent="0.3">
      <c r="A383" s="25" t="s">
        <v>20</v>
      </c>
      <c r="B383">
        <v>190</v>
      </c>
    </row>
    <row r="384" spans="1:2" x14ac:dyDescent="0.3">
      <c r="A384" s="25" t="s">
        <v>20</v>
      </c>
      <c r="B384">
        <v>237</v>
      </c>
    </row>
    <row r="385" spans="1:2" x14ac:dyDescent="0.3">
      <c r="A385" s="25" t="s">
        <v>20</v>
      </c>
      <c r="B385">
        <v>196</v>
      </c>
    </row>
    <row r="386" spans="1:2" x14ac:dyDescent="0.3">
      <c r="A386" s="25" t="s">
        <v>20</v>
      </c>
      <c r="B386">
        <v>7295</v>
      </c>
    </row>
    <row r="387" spans="1:2" x14ac:dyDescent="0.3">
      <c r="A387" s="25" t="s">
        <v>20</v>
      </c>
      <c r="B387">
        <v>2893</v>
      </c>
    </row>
    <row r="388" spans="1:2" x14ac:dyDescent="0.3">
      <c r="A388" s="25" t="s">
        <v>20</v>
      </c>
      <c r="B388">
        <v>820</v>
      </c>
    </row>
    <row r="389" spans="1:2" x14ac:dyDescent="0.3">
      <c r="A389" s="25" t="s">
        <v>20</v>
      </c>
      <c r="B389">
        <v>2038</v>
      </c>
    </row>
    <row r="390" spans="1:2" x14ac:dyDescent="0.3">
      <c r="A390" s="25" t="s">
        <v>20</v>
      </c>
      <c r="B390">
        <v>116</v>
      </c>
    </row>
    <row r="391" spans="1:2" x14ac:dyDescent="0.3">
      <c r="A391" s="25" t="s">
        <v>20</v>
      </c>
      <c r="B391">
        <v>1345</v>
      </c>
    </row>
    <row r="392" spans="1:2" x14ac:dyDescent="0.3">
      <c r="A392" s="25" t="s">
        <v>20</v>
      </c>
      <c r="B392">
        <v>168</v>
      </c>
    </row>
    <row r="393" spans="1:2" x14ac:dyDescent="0.3">
      <c r="A393" s="25" t="s">
        <v>20</v>
      </c>
      <c r="B393">
        <v>137</v>
      </c>
    </row>
    <row r="394" spans="1:2" x14ac:dyDescent="0.3">
      <c r="A394" s="25" t="s">
        <v>20</v>
      </c>
      <c r="B394">
        <v>186</v>
      </c>
    </row>
    <row r="395" spans="1:2" x14ac:dyDescent="0.3">
      <c r="A395" s="25" t="s">
        <v>20</v>
      </c>
      <c r="B395">
        <v>125</v>
      </c>
    </row>
    <row r="396" spans="1:2" x14ac:dyDescent="0.3">
      <c r="A396" s="25" t="s">
        <v>20</v>
      </c>
      <c r="B396">
        <v>202</v>
      </c>
    </row>
    <row r="397" spans="1:2" x14ac:dyDescent="0.3">
      <c r="A397" s="25" t="s">
        <v>20</v>
      </c>
      <c r="B397">
        <v>103</v>
      </c>
    </row>
    <row r="398" spans="1:2" x14ac:dyDescent="0.3">
      <c r="A398" s="25" t="s">
        <v>20</v>
      </c>
      <c r="B398">
        <v>1785</v>
      </c>
    </row>
    <row r="399" spans="1:2" x14ac:dyDescent="0.3">
      <c r="A399" s="25" t="s">
        <v>20</v>
      </c>
      <c r="B399">
        <v>157</v>
      </c>
    </row>
    <row r="400" spans="1:2" x14ac:dyDescent="0.3">
      <c r="A400" s="25" t="s">
        <v>20</v>
      </c>
      <c r="B400">
        <v>555</v>
      </c>
    </row>
    <row r="401" spans="1:2" x14ac:dyDescent="0.3">
      <c r="A401" s="25" t="s">
        <v>20</v>
      </c>
      <c r="B401">
        <v>297</v>
      </c>
    </row>
    <row r="402" spans="1:2" x14ac:dyDescent="0.3">
      <c r="A402" s="25" t="s">
        <v>20</v>
      </c>
      <c r="B402">
        <v>123</v>
      </c>
    </row>
    <row r="403" spans="1:2" x14ac:dyDescent="0.3">
      <c r="A403" s="25" t="s">
        <v>20</v>
      </c>
      <c r="B403">
        <v>3036</v>
      </c>
    </row>
    <row r="404" spans="1:2" x14ac:dyDescent="0.3">
      <c r="A404" s="25" t="s">
        <v>20</v>
      </c>
      <c r="B404">
        <v>144</v>
      </c>
    </row>
    <row r="405" spans="1:2" x14ac:dyDescent="0.3">
      <c r="A405" s="25" t="s">
        <v>20</v>
      </c>
      <c r="B405">
        <v>121</v>
      </c>
    </row>
    <row r="406" spans="1:2" x14ac:dyDescent="0.3">
      <c r="A406" s="25" t="s">
        <v>20</v>
      </c>
      <c r="B406">
        <v>181</v>
      </c>
    </row>
    <row r="407" spans="1:2" x14ac:dyDescent="0.3">
      <c r="A407" s="25" t="s">
        <v>20</v>
      </c>
      <c r="B407">
        <v>122</v>
      </c>
    </row>
    <row r="408" spans="1:2" x14ac:dyDescent="0.3">
      <c r="A408" s="25" t="s">
        <v>20</v>
      </c>
      <c r="B408">
        <v>1071</v>
      </c>
    </row>
    <row r="409" spans="1:2" x14ac:dyDescent="0.3">
      <c r="A409" s="25" t="s">
        <v>20</v>
      </c>
      <c r="B409">
        <v>980</v>
      </c>
    </row>
    <row r="410" spans="1:2" x14ac:dyDescent="0.3">
      <c r="A410" s="25" t="s">
        <v>20</v>
      </c>
      <c r="B410">
        <v>536</v>
      </c>
    </row>
    <row r="411" spans="1:2" x14ac:dyDescent="0.3">
      <c r="A411" s="25" t="s">
        <v>20</v>
      </c>
      <c r="B411">
        <v>1991</v>
      </c>
    </row>
    <row r="412" spans="1:2" x14ac:dyDescent="0.3">
      <c r="A412" s="25" t="s">
        <v>20</v>
      </c>
      <c r="B412">
        <v>180</v>
      </c>
    </row>
    <row r="413" spans="1:2" x14ac:dyDescent="0.3">
      <c r="A413" s="25" t="s">
        <v>20</v>
      </c>
      <c r="B413">
        <v>130</v>
      </c>
    </row>
    <row r="414" spans="1:2" x14ac:dyDescent="0.3">
      <c r="A414" s="25" t="s">
        <v>20</v>
      </c>
      <c r="B414">
        <v>122</v>
      </c>
    </row>
    <row r="415" spans="1:2" x14ac:dyDescent="0.3">
      <c r="A415" s="25" t="s">
        <v>20</v>
      </c>
      <c r="B415">
        <v>140</v>
      </c>
    </row>
    <row r="416" spans="1:2" x14ac:dyDescent="0.3">
      <c r="A416" s="25" t="s">
        <v>20</v>
      </c>
      <c r="B416">
        <v>3388</v>
      </c>
    </row>
    <row r="417" spans="1:2" x14ac:dyDescent="0.3">
      <c r="A417" s="25" t="s">
        <v>20</v>
      </c>
      <c r="B417">
        <v>280</v>
      </c>
    </row>
    <row r="418" spans="1:2" x14ac:dyDescent="0.3">
      <c r="A418" s="25" t="s">
        <v>20</v>
      </c>
      <c r="B418">
        <v>366</v>
      </c>
    </row>
    <row r="419" spans="1:2" x14ac:dyDescent="0.3">
      <c r="A419" s="25" t="s">
        <v>20</v>
      </c>
      <c r="B419">
        <v>270</v>
      </c>
    </row>
    <row r="420" spans="1:2" x14ac:dyDescent="0.3">
      <c r="A420" s="25" t="s">
        <v>20</v>
      </c>
      <c r="B420">
        <v>137</v>
      </c>
    </row>
    <row r="421" spans="1:2" x14ac:dyDescent="0.3">
      <c r="A421" s="25" t="s">
        <v>20</v>
      </c>
      <c r="B421">
        <v>3205</v>
      </c>
    </row>
    <row r="422" spans="1:2" x14ac:dyDescent="0.3">
      <c r="A422" s="25" t="s">
        <v>20</v>
      </c>
      <c r="B422">
        <v>288</v>
      </c>
    </row>
    <row r="423" spans="1:2" x14ac:dyDescent="0.3">
      <c r="A423" s="25" t="s">
        <v>20</v>
      </c>
      <c r="B423">
        <v>148</v>
      </c>
    </row>
    <row r="424" spans="1:2" x14ac:dyDescent="0.3">
      <c r="A424" s="25" t="s">
        <v>20</v>
      </c>
      <c r="B424">
        <v>114</v>
      </c>
    </row>
    <row r="425" spans="1:2" x14ac:dyDescent="0.3">
      <c r="A425" s="25" t="s">
        <v>20</v>
      </c>
      <c r="B425">
        <v>1518</v>
      </c>
    </row>
    <row r="426" spans="1:2" x14ac:dyDescent="0.3">
      <c r="A426" s="25" t="s">
        <v>20</v>
      </c>
      <c r="B426">
        <v>166</v>
      </c>
    </row>
    <row r="427" spans="1:2" x14ac:dyDescent="0.3">
      <c r="A427" s="25" t="s">
        <v>20</v>
      </c>
      <c r="B427">
        <v>100</v>
      </c>
    </row>
    <row r="428" spans="1:2" x14ac:dyDescent="0.3">
      <c r="A428" s="25" t="s">
        <v>20</v>
      </c>
      <c r="B428">
        <v>235</v>
      </c>
    </row>
    <row r="429" spans="1:2" x14ac:dyDescent="0.3">
      <c r="A429" s="25" t="s">
        <v>20</v>
      </c>
      <c r="B429">
        <v>148</v>
      </c>
    </row>
    <row r="430" spans="1:2" x14ac:dyDescent="0.3">
      <c r="A430" s="25" t="s">
        <v>20</v>
      </c>
      <c r="B430">
        <v>198</v>
      </c>
    </row>
    <row r="431" spans="1:2" x14ac:dyDescent="0.3">
      <c r="A431" s="25" t="s">
        <v>20</v>
      </c>
      <c r="B431">
        <v>150</v>
      </c>
    </row>
    <row r="432" spans="1:2" x14ac:dyDescent="0.3">
      <c r="A432" s="25" t="s">
        <v>20</v>
      </c>
      <c r="B432">
        <v>216</v>
      </c>
    </row>
    <row r="433" spans="1:2" x14ac:dyDescent="0.3">
      <c r="A433" s="25" t="s">
        <v>20</v>
      </c>
      <c r="B433">
        <v>5139</v>
      </c>
    </row>
    <row r="434" spans="1:2" x14ac:dyDescent="0.3">
      <c r="A434" s="25" t="s">
        <v>20</v>
      </c>
      <c r="B434">
        <v>2353</v>
      </c>
    </row>
    <row r="435" spans="1:2" x14ac:dyDescent="0.3">
      <c r="A435" s="25" t="s">
        <v>20</v>
      </c>
      <c r="B435">
        <v>78</v>
      </c>
    </row>
    <row r="436" spans="1:2" x14ac:dyDescent="0.3">
      <c r="A436" s="25" t="s">
        <v>20</v>
      </c>
      <c r="B436">
        <v>174</v>
      </c>
    </row>
    <row r="437" spans="1:2" x14ac:dyDescent="0.3">
      <c r="A437" s="25" t="s">
        <v>20</v>
      </c>
      <c r="B437">
        <v>164</v>
      </c>
    </row>
    <row r="438" spans="1:2" x14ac:dyDescent="0.3">
      <c r="A438" s="25" t="s">
        <v>20</v>
      </c>
      <c r="B438">
        <v>161</v>
      </c>
    </row>
    <row r="439" spans="1:2" x14ac:dyDescent="0.3">
      <c r="A439" s="25" t="s">
        <v>20</v>
      </c>
      <c r="B439">
        <v>138</v>
      </c>
    </row>
    <row r="440" spans="1:2" x14ac:dyDescent="0.3">
      <c r="A440" s="25" t="s">
        <v>20</v>
      </c>
      <c r="B440">
        <v>3308</v>
      </c>
    </row>
    <row r="441" spans="1:2" x14ac:dyDescent="0.3">
      <c r="A441" s="25" t="s">
        <v>20</v>
      </c>
      <c r="B441">
        <v>127</v>
      </c>
    </row>
    <row r="442" spans="1:2" x14ac:dyDescent="0.3">
      <c r="A442" s="25" t="s">
        <v>20</v>
      </c>
      <c r="B442">
        <v>207</v>
      </c>
    </row>
    <row r="443" spans="1:2" x14ac:dyDescent="0.3">
      <c r="A443" s="25" t="s">
        <v>20</v>
      </c>
      <c r="B443">
        <v>181</v>
      </c>
    </row>
    <row r="444" spans="1:2" x14ac:dyDescent="0.3">
      <c r="A444" s="25" t="s">
        <v>20</v>
      </c>
      <c r="B444">
        <v>110</v>
      </c>
    </row>
    <row r="445" spans="1:2" x14ac:dyDescent="0.3">
      <c r="A445" s="25" t="s">
        <v>20</v>
      </c>
      <c r="B445">
        <v>185</v>
      </c>
    </row>
    <row r="446" spans="1:2" x14ac:dyDescent="0.3">
      <c r="A446" s="25" t="s">
        <v>20</v>
      </c>
      <c r="B446">
        <v>121</v>
      </c>
    </row>
    <row r="447" spans="1:2" x14ac:dyDescent="0.3">
      <c r="A447" s="25" t="s">
        <v>20</v>
      </c>
      <c r="B447">
        <v>106</v>
      </c>
    </row>
    <row r="448" spans="1:2" x14ac:dyDescent="0.3">
      <c r="A448" s="25" t="s">
        <v>20</v>
      </c>
      <c r="B448">
        <v>142</v>
      </c>
    </row>
    <row r="449" spans="1:2" x14ac:dyDescent="0.3">
      <c r="A449" s="25" t="s">
        <v>20</v>
      </c>
      <c r="B449">
        <v>233</v>
      </c>
    </row>
    <row r="450" spans="1:2" x14ac:dyDescent="0.3">
      <c r="A450" s="25" t="s">
        <v>20</v>
      </c>
      <c r="B450">
        <v>218</v>
      </c>
    </row>
    <row r="451" spans="1:2" x14ac:dyDescent="0.3">
      <c r="A451" s="25" t="s">
        <v>20</v>
      </c>
      <c r="B451">
        <v>76</v>
      </c>
    </row>
    <row r="452" spans="1:2" x14ac:dyDescent="0.3">
      <c r="A452" s="25" t="s">
        <v>20</v>
      </c>
      <c r="B452">
        <v>43</v>
      </c>
    </row>
    <row r="453" spans="1:2" x14ac:dyDescent="0.3">
      <c r="A453" s="25" t="s">
        <v>20</v>
      </c>
      <c r="B453">
        <v>221</v>
      </c>
    </row>
    <row r="454" spans="1:2" x14ac:dyDescent="0.3">
      <c r="A454" s="25" t="s">
        <v>20</v>
      </c>
      <c r="B454">
        <v>2805</v>
      </c>
    </row>
    <row r="455" spans="1:2" x14ac:dyDescent="0.3">
      <c r="A455" s="25" t="s">
        <v>20</v>
      </c>
      <c r="B455">
        <v>68</v>
      </c>
    </row>
    <row r="456" spans="1:2" x14ac:dyDescent="0.3">
      <c r="A456" s="25" t="s">
        <v>20</v>
      </c>
      <c r="B456">
        <v>183</v>
      </c>
    </row>
    <row r="457" spans="1:2" x14ac:dyDescent="0.3">
      <c r="A457" s="25" t="s">
        <v>20</v>
      </c>
      <c r="B457">
        <v>133</v>
      </c>
    </row>
    <row r="458" spans="1:2" x14ac:dyDescent="0.3">
      <c r="A458" s="25" t="s">
        <v>20</v>
      </c>
      <c r="B458">
        <v>2489</v>
      </c>
    </row>
    <row r="459" spans="1:2" x14ac:dyDescent="0.3">
      <c r="A459" s="25" t="s">
        <v>20</v>
      </c>
      <c r="B459">
        <v>69</v>
      </c>
    </row>
    <row r="460" spans="1:2" x14ac:dyDescent="0.3">
      <c r="A460" s="25" t="s">
        <v>20</v>
      </c>
      <c r="B460">
        <v>279</v>
      </c>
    </row>
    <row r="461" spans="1:2" x14ac:dyDescent="0.3">
      <c r="A461" s="25" t="s">
        <v>20</v>
      </c>
      <c r="B461">
        <v>210</v>
      </c>
    </row>
    <row r="462" spans="1:2" x14ac:dyDescent="0.3">
      <c r="A462" s="25" t="s">
        <v>20</v>
      </c>
      <c r="B462">
        <v>2100</v>
      </c>
    </row>
    <row r="463" spans="1:2" x14ac:dyDescent="0.3">
      <c r="A463" s="25" t="s">
        <v>20</v>
      </c>
      <c r="B463">
        <v>252</v>
      </c>
    </row>
    <row r="464" spans="1:2" x14ac:dyDescent="0.3">
      <c r="A464" s="25" t="s">
        <v>20</v>
      </c>
      <c r="B464">
        <v>1280</v>
      </c>
    </row>
    <row r="465" spans="1:2" x14ac:dyDescent="0.3">
      <c r="A465" s="25" t="s">
        <v>20</v>
      </c>
      <c r="B465">
        <v>157</v>
      </c>
    </row>
    <row r="466" spans="1:2" x14ac:dyDescent="0.3">
      <c r="A466" s="25" t="s">
        <v>20</v>
      </c>
      <c r="B466">
        <v>194</v>
      </c>
    </row>
    <row r="467" spans="1:2" x14ac:dyDescent="0.3">
      <c r="A467" s="25" t="s">
        <v>20</v>
      </c>
      <c r="B467">
        <v>82</v>
      </c>
    </row>
    <row r="468" spans="1:2" x14ac:dyDescent="0.3">
      <c r="A468" s="25" t="s">
        <v>20</v>
      </c>
      <c r="B468">
        <v>4233</v>
      </c>
    </row>
    <row r="469" spans="1:2" x14ac:dyDescent="0.3">
      <c r="A469" s="25" t="s">
        <v>20</v>
      </c>
      <c r="B469">
        <v>1297</v>
      </c>
    </row>
    <row r="470" spans="1:2" x14ac:dyDescent="0.3">
      <c r="A470" s="25" t="s">
        <v>20</v>
      </c>
      <c r="B470">
        <v>165</v>
      </c>
    </row>
    <row r="471" spans="1:2" x14ac:dyDescent="0.3">
      <c r="A471" s="25" t="s">
        <v>20</v>
      </c>
      <c r="B471">
        <v>119</v>
      </c>
    </row>
    <row r="472" spans="1:2" x14ac:dyDescent="0.3">
      <c r="A472" s="25" t="s">
        <v>20</v>
      </c>
      <c r="B472">
        <v>1797</v>
      </c>
    </row>
    <row r="473" spans="1:2" x14ac:dyDescent="0.3">
      <c r="A473" s="25" t="s">
        <v>20</v>
      </c>
      <c r="B473">
        <v>261</v>
      </c>
    </row>
    <row r="474" spans="1:2" x14ac:dyDescent="0.3">
      <c r="A474" s="25" t="s">
        <v>20</v>
      </c>
      <c r="B474">
        <v>157</v>
      </c>
    </row>
    <row r="475" spans="1:2" x14ac:dyDescent="0.3">
      <c r="A475" s="25" t="s">
        <v>20</v>
      </c>
      <c r="B475">
        <v>3533</v>
      </c>
    </row>
    <row r="476" spans="1:2" x14ac:dyDescent="0.3">
      <c r="A476" s="25" t="s">
        <v>20</v>
      </c>
      <c r="B476">
        <v>155</v>
      </c>
    </row>
    <row r="477" spans="1:2" x14ac:dyDescent="0.3">
      <c r="A477" s="25" t="s">
        <v>20</v>
      </c>
      <c r="B477">
        <v>132</v>
      </c>
    </row>
    <row r="478" spans="1:2" x14ac:dyDescent="0.3">
      <c r="A478" s="25" t="s">
        <v>20</v>
      </c>
      <c r="B478">
        <v>1354</v>
      </c>
    </row>
    <row r="479" spans="1:2" x14ac:dyDescent="0.3">
      <c r="A479" s="25" t="s">
        <v>20</v>
      </c>
      <c r="B479">
        <v>48</v>
      </c>
    </row>
    <row r="480" spans="1:2" x14ac:dyDescent="0.3">
      <c r="A480" s="25" t="s">
        <v>20</v>
      </c>
      <c r="B480">
        <v>110</v>
      </c>
    </row>
    <row r="481" spans="1:2" x14ac:dyDescent="0.3">
      <c r="A481" s="25" t="s">
        <v>20</v>
      </c>
      <c r="B481">
        <v>172</v>
      </c>
    </row>
    <row r="482" spans="1:2" x14ac:dyDescent="0.3">
      <c r="A482" s="25" t="s">
        <v>20</v>
      </c>
      <c r="B482">
        <v>307</v>
      </c>
    </row>
    <row r="483" spans="1:2" x14ac:dyDescent="0.3">
      <c r="A483" s="25" t="s">
        <v>20</v>
      </c>
      <c r="B483">
        <v>160</v>
      </c>
    </row>
    <row r="484" spans="1:2" x14ac:dyDescent="0.3">
      <c r="A484" s="25" t="s">
        <v>20</v>
      </c>
      <c r="B484">
        <v>1467</v>
      </c>
    </row>
    <row r="485" spans="1:2" x14ac:dyDescent="0.3">
      <c r="A485" s="25" t="s">
        <v>20</v>
      </c>
      <c r="B485">
        <v>2662</v>
      </c>
    </row>
    <row r="486" spans="1:2" x14ac:dyDescent="0.3">
      <c r="A486" s="25" t="s">
        <v>20</v>
      </c>
      <c r="B486">
        <v>452</v>
      </c>
    </row>
    <row r="487" spans="1:2" x14ac:dyDescent="0.3">
      <c r="A487" s="25" t="s">
        <v>20</v>
      </c>
      <c r="B487">
        <v>158</v>
      </c>
    </row>
    <row r="488" spans="1:2" x14ac:dyDescent="0.3">
      <c r="A488" s="25" t="s">
        <v>20</v>
      </c>
      <c r="B488">
        <v>225</v>
      </c>
    </row>
    <row r="489" spans="1:2" x14ac:dyDescent="0.3">
      <c r="A489" s="25" t="s">
        <v>20</v>
      </c>
      <c r="B489">
        <v>65</v>
      </c>
    </row>
    <row r="490" spans="1:2" x14ac:dyDescent="0.3">
      <c r="A490" s="25" t="s">
        <v>20</v>
      </c>
      <c r="B490">
        <v>163</v>
      </c>
    </row>
    <row r="491" spans="1:2" x14ac:dyDescent="0.3">
      <c r="A491" s="25" t="s">
        <v>20</v>
      </c>
      <c r="B491">
        <v>85</v>
      </c>
    </row>
    <row r="492" spans="1:2" x14ac:dyDescent="0.3">
      <c r="A492" s="25" t="s">
        <v>20</v>
      </c>
      <c r="B492">
        <v>217</v>
      </c>
    </row>
    <row r="493" spans="1:2" x14ac:dyDescent="0.3">
      <c r="A493" s="25" t="s">
        <v>20</v>
      </c>
      <c r="B493">
        <v>150</v>
      </c>
    </row>
    <row r="494" spans="1:2" x14ac:dyDescent="0.3">
      <c r="A494" s="25" t="s">
        <v>20</v>
      </c>
      <c r="B494">
        <v>3272</v>
      </c>
    </row>
    <row r="495" spans="1:2" x14ac:dyDescent="0.3">
      <c r="A495" s="25" t="s">
        <v>20</v>
      </c>
      <c r="B495">
        <v>300</v>
      </c>
    </row>
    <row r="496" spans="1:2" x14ac:dyDescent="0.3">
      <c r="A496" s="25" t="s">
        <v>20</v>
      </c>
      <c r="B496">
        <v>126</v>
      </c>
    </row>
    <row r="497" spans="1:2" x14ac:dyDescent="0.3">
      <c r="A497" s="25" t="s">
        <v>20</v>
      </c>
      <c r="B497">
        <v>2320</v>
      </c>
    </row>
    <row r="498" spans="1:2" x14ac:dyDescent="0.3">
      <c r="A498" s="25" t="s">
        <v>20</v>
      </c>
      <c r="B498">
        <v>81</v>
      </c>
    </row>
    <row r="499" spans="1:2" x14ac:dyDescent="0.3">
      <c r="A499" s="25" t="s">
        <v>20</v>
      </c>
      <c r="B499">
        <v>1887</v>
      </c>
    </row>
    <row r="500" spans="1:2" x14ac:dyDescent="0.3">
      <c r="A500" s="25" t="s">
        <v>20</v>
      </c>
      <c r="B500">
        <v>4358</v>
      </c>
    </row>
    <row r="501" spans="1:2" x14ac:dyDescent="0.3">
      <c r="A501" s="25" t="s">
        <v>20</v>
      </c>
      <c r="B501">
        <v>53</v>
      </c>
    </row>
    <row r="502" spans="1:2" x14ac:dyDescent="0.3">
      <c r="A502" s="25" t="s">
        <v>20</v>
      </c>
      <c r="B502">
        <v>2414</v>
      </c>
    </row>
    <row r="503" spans="1:2" x14ac:dyDescent="0.3">
      <c r="A503" s="25" t="s">
        <v>20</v>
      </c>
      <c r="B503">
        <v>80</v>
      </c>
    </row>
    <row r="504" spans="1:2" x14ac:dyDescent="0.3">
      <c r="A504" s="25" t="s">
        <v>20</v>
      </c>
      <c r="B504">
        <v>193</v>
      </c>
    </row>
    <row r="505" spans="1:2" x14ac:dyDescent="0.3">
      <c r="A505" s="25" t="s">
        <v>20</v>
      </c>
      <c r="B505">
        <v>52</v>
      </c>
    </row>
    <row r="506" spans="1:2" x14ac:dyDescent="0.3">
      <c r="A506" s="25" t="s">
        <v>20</v>
      </c>
      <c r="B506">
        <v>290</v>
      </c>
    </row>
    <row r="507" spans="1:2" x14ac:dyDescent="0.3">
      <c r="A507" s="25" t="s">
        <v>20</v>
      </c>
      <c r="B507">
        <v>122</v>
      </c>
    </row>
    <row r="508" spans="1:2" x14ac:dyDescent="0.3">
      <c r="A508" s="25" t="s">
        <v>20</v>
      </c>
      <c r="B508">
        <v>1470</v>
      </c>
    </row>
    <row r="509" spans="1:2" x14ac:dyDescent="0.3">
      <c r="A509" s="25" t="s">
        <v>20</v>
      </c>
      <c r="B509">
        <v>165</v>
      </c>
    </row>
    <row r="510" spans="1:2" x14ac:dyDescent="0.3">
      <c r="A510" s="25" t="s">
        <v>20</v>
      </c>
      <c r="B510">
        <v>182</v>
      </c>
    </row>
    <row r="511" spans="1:2" x14ac:dyDescent="0.3">
      <c r="A511" s="25" t="s">
        <v>20</v>
      </c>
      <c r="B511">
        <v>199</v>
      </c>
    </row>
    <row r="512" spans="1:2" x14ac:dyDescent="0.3">
      <c r="A512" s="25" t="s">
        <v>20</v>
      </c>
      <c r="B512">
        <v>56</v>
      </c>
    </row>
    <row r="513" spans="1:2" x14ac:dyDescent="0.3">
      <c r="A513" s="25" t="s">
        <v>20</v>
      </c>
      <c r="B513">
        <v>1460</v>
      </c>
    </row>
    <row r="514" spans="1:2" x14ac:dyDescent="0.3">
      <c r="A514" s="25" t="s">
        <v>20</v>
      </c>
      <c r="B514">
        <v>123</v>
      </c>
    </row>
    <row r="515" spans="1:2" x14ac:dyDescent="0.3">
      <c r="A515" s="25" t="s">
        <v>20</v>
      </c>
      <c r="B515">
        <v>159</v>
      </c>
    </row>
    <row r="516" spans="1:2" x14ac:dyDescent="0.3">
      <c r="A516" s="25" t="s">
        <v>20</v>
      </c>
      <c r="B516">
        <v>110</v>
      </c>
    </row>
    <row r="517" spans="1:2" x14ac:dyDescent="0.3">
      <c r="A517" s="25" t="s">
        <v>20</v>
      </c>
      <c r="B517">
        <v>236</v>
      </c>
    </row>
    <row r="518" spans="1:2" x14ac:dyDescent="0.3">
      <c r="A518" s="25" t="s">
        <v>20</v>
      </c>
      <c r="B518">
        <v>191</v>
      </c>
    </row>
    <row r="519" spans="1:2" x14ac:dyDescent="0.3">
      <c r="A519" s="25" t="s">
        <v>20</v>
      </c>
      <c r="B519">
        <v>3934</v>
      </c>
    </row>
    <row r="520" spans="1:2" x14ac:dyDescent="0.3">
      <c r="A520" s="25" t="s">
        <v>20</v>
      </c>
      <c r="B520">
        <v>80</v>
      </c>
    </row>
    <row r="521" spans="1:2" x14ac:dyDescent="0.3">
      <c r="A521" s="25" t="s">
        <v>20</v>
      </c>
      <c r="B521">
        <v>462</v>
      </c>
    </row>
    <row r="522" spans="1:2" x14ac:dyDescent="0.3">
      <c r="A522" s="25" t="s">
        <v>20</v>
      </c>
      <c r="B522">
        <v>179</v>
      </c>
    </row>
    <row r="523" spans="1:2" x14ac:dyDescent="0.3">
      <c r="A523" s="25" t="s">
        <v>20</v>
      </c>
      <c r="B523">
        <v>1866</v>
      </c>
    </row>
    <row r="524" spans="1:2" x14ac:dyDescent="0.3">
      <c r="A524" s="25" t="s">
        <v>20</v>
      </c>
      <c r="B524">
        <v>156</v>
      </c>
    </row>
    <row r="525" spans="1:2" x14ac:dyDescent="0.3">
      <c r="A525" s="25" t="s">
        <v>20</v>
      </c>
      <c r="B525">
        <v>255</v>
      </c>
    </row>
    <row r="526" spans="1:2" x14ac:dyDescent="0.3">
      <c r="A526" s="25" t="s">
        <v>20</v>
      </c>
      <c r="B526">
        <v>2261</v>
      </c>
    </row>
    <row r="527" spans="1:2" x14ac:dyDescent="0.3">
      <c r="A527" s="25" t="s">
        <v>20</v>
      </c>
      <c r="B527">
        <v>40</v>
      </c>
    </row>
    <row r="528" spans="1:2" x14ac:dyDescent="0.3">
      <c r="A528" s="25" t="s">
        <v>20</v>
      </c>
      <c r="B528">
        <v>2289</v>
      </c>
    </row>
    <row r="529" spans="1:2" x14ac:dyDescent="0.3">
      <c r="A529" s="25" t="s">
        <v>20</v>
      </c>
      <c r="B529">
        <v>65</v>
      </c>
    </row>
    <row r="530" spans="1:2" x14ac:dyDescent="0.3">
      <c r="A530" s="25" t="s">
        <v>20</v>
      </c>
      <c r="B530">
        <v>3777</v>
      </c>
    </row>
    <row r="531" spans="1:2" x14ac:dyDescent="0.3">
      <c r="A531" s="25" t="s">
        <v>20</v>
      </c>
      <c r="B531">
        <v>184</v>
      </c>
    </row>
    <row r="532" spans="1:2" x14ac:dyDescent="0.3">
      <c r="A532" s="25" t="s">
        <v>20</v>
      </c>
      <c r="B532">
        <v>85</v>
      </c>
    </row>
    <row r="533" spans="1:2" x14ac:dyDescent="0.3">
      <c r="A533" s="25" t="s">
        <v>20</v>
      </c>
      <c r="B533">
        <v>144</v>
      </c>
    </row>
    <row r="534" spans="1:2" x14ac:dyDescent="0.3">
      <c r="A534" s="25" t="s">
        <v>20</v>
      </c>
      <c r="B534">
        <v>1902</v>
      </c>
    </row>
    <row r="535" spans="1:2" x14ac:dyDescent="0.3">
      <c r="A535" s="25" t="s">
        <v>20</v>
      </c>
      <c r="B535">
        <v>105</v>
      </c>
    </row>
    <row r="536" spans="1:2" x14ac:dyDescent="0.3">
      <c r="A536" s="25" t="s">
        <v>20</v>
      </c>
      <c r="B536">
        <v>132</v>
      </c>
    </row>
    <row r="537" spans="1:2" x14ac:dyDescent="0.3">
      <c r="A537" s="25" t="s">
        <v>20</v>
      </c>
      <c r="B537">
        <v>96</v>
      </c>
    </row>
    <row r="538" spans="1:2" x14ac:dyDescent="0.3">
      <c r="A538" s="25" t="s">
        <v>20</v>
      </c>
      <c r="B538">
        <v>114</v>
      </c>
    </row>
    <row r="539" spans="1:2" x14ac:dyDescent="0.3">
      <c r="A539" s="25" t="s">
        <v>20</v>
      </c>
      <c r="B539">
        <v>203</v>
      </c>
    </row>
    <row r="540" spans="1:2" x14ac:dyDescent="0.3">
      <c r="A540" s="25" t="s">
        <v>20</v>
      </c>
      <c r="B540">
        <v>1559</v>
      </c>
    </row>
    <row r="541" spans="1:2" x14ac:dyDescent="0.3">
      <c r="A541" s="25" t="s">
        <v>20</v>
      </c>
      <c r="B541">
        <v>1548</v>
      </c>
    </row>
    <row r="542" spans="1:2" x14ac:dyDescent="0.3">
      <c r="A542" s="25" t="s">
        <v>20</v>
      </c>
      <c r="B542">
        <v>80</v>
      </c>
    </row>
    <row r="543" spans="1:2" x14ac:dyDescent="0.3">
      <c r="A543" s="25" t="s">
        <v>20</v>
      </c>
      <c r="B543">
        <v>131</v>
      </c>
    </row>
    <row r="544" spans="1:2" x14ac:dyDescent="0.3">
      <c r="A544" s="25" t="s">
        <v>20</v>
      </c>
      <c r="B544">
        <v>112</v>
      </c>
    </row>
    <row r="545" spans="1:2" x14ac:dyDescent="0.3">
      <c r="A545" s="25" t="s">
        <v>20</v>
      </c>
      <c r="B545">
        <v>155</v>
      </c>
    </row>
    <row r="546" spans="1:2" x14ac:dyDescent="0.3">
      <c r="A546" s="25" t="s">
        <v>20</v>
      </c>
      <c r="B546">
        <v>266</v>
      </c>
    </row>
    <row r="547" spans="1:2" x14ac:dyDescent="0.3">
      <c r="A547" s="25" t="s">
        <v>20</v>
      </c>
      <c r="B547">
        <v>155</v>
      </c>
    </row>
    <row r="548" spans="1:2" x14ac:dyDescent="0.3">
      <c r="A548" s="25" t="s">
        <v>20</v>
      </c>
      <c r="B548">
        <v>207</v>
      </c>
    </row>
    <row r="549" spans="1:2" x14ac:dyDescent="0.3">
      <c r="A549" s="25" t="s">
        <v>20</v>
      </c>
      <c r="B549">
        <v>245</v>
      </c>
    </row>
    <row r="550" spans="1:2" x14ac:dyDescent="0.3">
      <c r="A550" s="25" t="s">
        <v>20</v>
      </c>
      <c r="B550">
        <v>1573</v>
      </c>
    </row>
    <row r="551" spans="1:2" x14ac:dyDescent="0.3">
      <c r="A551" s="25" t="s">
        <v>20</v>
      </c>
      <c r="B551">
        <v>114</v>
      </c>
    </row>
    <row r="552" spans="1:2" x14ac:dyDescent="0.3">
      <c r="A552" s="25" t="s">
        <v>20</v>
      </c>
      <c r="B552">
        <v>93</v>
      </c>
    </row>
    <row r="553" spans="1:2" x14ac:dyDescent="0.3">
      <c r="A553" s="25" t="s">
        <v>20</v>
      </c>
      <c r="B553">
        <v>1681</v>
      </c>
    </row>
    <row r="554" spans="1:2" x14ac:dyDescent="0.3">
      <c r="A554" s="25" t="s">
        <v>20</v>
      </c>
      <c r="B554">
        <v>32</v>
      </c>
    </row>
    <row r="555" spans="1:2" x14ac:dyDescent="0.3">
      <c r="A555" s="25" t="s">
        <v>20</v>
      </c>
      <c r="B555">
        <v>135</v>
      </c>
    </row>
    <row r="556" spans="1:2" x14ac:dyDescent="0.3">
      <c r="A556" s="25" t="s">
        <v>20</v>
      </c>
      <c r="B556">
        <v>140</v>
      </c>
    </row>
    <row r="557" spans="1:2" x14ac:dyDescent="0.3">
      <c r="A557" s="25" t="s">
        <v>20</v>
      </c>
      <c r="B557">
        <v>92</v>
      </c>
    </row>
    <row r="558" spans="1:2" x14ac:dyDescent="0.3">
      <c r="A558" s="25" t="s">
        <v>20</v>
      </c>
      <c r="B558">
        <v>1015</v>
      </c>
    </row>
    <row r="559" spans="1:2" x14ac:dyDescent="0.3">
      <c r="A559" s="25" t="s">
        <v>20</v>
      </c>
      <c r="B559">
        <v>323</v>
      </c>
    </row>
    <row r="560" spans="1:2" x14ac:dyDescent="0.3">
      <c r="A560" s="25" t="s">
        <v>20</v>
      </c>
      <c r="B560">
        <v>2326</v>
      </c>
    </row>
    <row r="561" spans="1:2" x14ac:dyDescent="0.3">
      <c r="A561" s="25" t="s">
        <v>20</v>
      </c>
      <c r="B561">
        <v>381</v>
      </c>
    </row>
    <row r="562" spans="1:2" x14ac:dyDescent="0.3">
      <c r="A562" s="25" t="s">
        <v>20</v>
      </c>
      <c r="B562">
        <v>480</v>
      </c>
    </row>
    <row r="563" spans="1:2" x14ac:dyDescent="0.3">
      <c r="A563" s="25" t="s">
        <v>20</v>
      </c>
      <c r="B563">
        <v>226</v>
      </c>
    </row>
    <row r="564" spans="1:2" x14ac:dyDescent="0.3">
      <c r="A564" s="25" t="s">
        <v>20</v>
      </c>
      <c r="B564">
        <v>241</v>
      </c>
    </row>
    <row r="565" spans="1:2" x14ac:dyDescent="0.3">
      <c r="A565" s="25" t="s">
        <v>20</v>
      </c>
      <c r="B565">
        <v>132</v>
      </c>
    </row>
    <row r="566" spans="1:2" x14ac:dyDescent="0.3">
      <c r="A566" s="25" t="s">
        <v>20</v>
      </c>
      <c r="B566">
        <v>2043</v>
      </c>
    </row>
  </sheetData>
  <conditionalFormatting sqref="A2:A566">
    <cfRule type="containsText" dxfId="1" priority="2" operator="containsText" text="successful">
      <formula>NOT(ISERROR(SEARCH("successful",A2)))</formula>
    </cfRule>
  </conditionalFormatting>
  <conditionalFormatting sqref="B5:C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Sheet9</vt:lpstr>
      <vt:lpstr>Crowdfunding</vt:lpstr>
      <vt:lpstr>Pivot Chart 1</vt:lpstr>
      <vt:lpstr>Pivot Chart 2</vt:lpstr>
      <vt:lpstr>Pivot Chart 3</vt:lpstr>
      <vt:lpstr>Outcomes Based On Goal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cassidy harper</cp:lastModifiedBy>
  <dcterms:created xsi:type="dcterms:W3CDTF">2021-09-29T18:52:28Z</dcterms:created>
  <dcterms:modified xsi:type="dcterms:W3CDTF">2023-12-22T04:43:15Z</dcterms:modified>
</cp:coreProperties>
</file>