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cassio.freitas\Downloads\"/>
    </mc:Choice>
  </mc:AlternateContent>
  <xr:revisionPtr revIDLastSave="0" documentId="13_ncr:1_{9A0ABF59-39D3-47BC-9AC9-13D8250584B7}" xr6:coauthVersionLast="36" xr6:coauthVersionMax="47" xr10:uidLastSave="{00000000-0000-0000-0000-000000000000}"/>
  <bookViews>
    <workbookView xWindow="0" yWindow="0" windowWidth="28800" windowHeight="12375" xr2:uid="{00000000-000D-0000-FFFF-FFFF00000000}"/>
  </bookViews>
  <sheets>
    <sheet name="Pacejk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H4" i="1" l="1"/>
  <c r="H3" i="1"/>
  <c r="H5" i="1" l="1"/>
  <c r="H6" i="1" l="1"/>
  <c r="L38" i="1" s="1"/>
  <c r="L27" i="1" l="1"/>
  <c r="L26" i="1"/>
  <c r="L39" i="1"/>
  <c r="L33" i="1"/>
  <c r="L23" i="1"/>
  <c r="L36" i="1"/>
  <c r="L11" i="1"/>
  <c r="L17" i="1"/>
  <c r="L13" i="1"/>
  <c r="L21" i="1"/>
  <c r="L35" i="1"/>
  <c r="L30" i="1"/>
  <c r="L19" i="1"/>
  <c r="L10" i="1"/>
  <c r="L20" i="1"/>
  <c r="L15" i="1"/>
  <c r="L34" i="1"/>
  <c r="L31" i="1"/>
  <c r="L28" i="1"/>
  <c r="L29" i="1"/>
  <c r="L12" i="1"/>
  <c r="L40" i="1"/>
  <c r="L22" i="1"/>
  <c r="L25" i="1"/>
  <c r="L24" i="1"/>
  <c r="L16" i="1"/>
  <c r="L37" i="1"/>
  <c r="L14" i="1"/>
  <c r="L18" i="1"/>
  <c r="L32" i="1"/>
</calcChain>
</file>

<file path=xl/sharedStrings.xml><?xml version="1.0" encoding="utf-8"?>
<sst xmlns="http://schemas.openxmlformats.org/spreadsheetml/2006/main" count="24" uniqueCount="23">
  <si>
    <t>Cornering stiffness [N/deg]</t>
  </si>
  <si>
    <t>Side slip [deg]</t>
  </si>
  <si>
    <t>Lateral Force [N]</t>
  </si>
  <si>
    <t>Maximum force [N]</t>
  </si>
  <si>
    <t>Lateral force [N]</t>
  </si>
  <si>
    <t>Experimental data</t>
  </si>
  <si>
    <t>Horizontal asymptote [N]</t>
  </si>
  <si>
    <t>D</t>
  </si>
  <si>
    <t>C</t>
  </si>
  <si>
    <t>B</t>
  </si>
  <si>
    <t>E</t>
  </si>
  <si>
    <t>Peak value</t>
  </si>
  <si>
    <t>Shape factor</t>
  </si>
  <si>
    <t>Stiffness factor</t>
  </si>
  <si>
    <t>Curvature factor</t>
  </si>
  <si>
    <t>Tyre model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</si>
  <si>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</si>
  <si>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</si>
  <si>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</si>
  <si>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C</t>
    </r>
    <r>
      <rPr>
        <b/>
        <vertAlign val="subscript"/>
        <sz val="11"/>
        <color theme="1"/>
        <rFont val="Calibri"/>
        <family val="2"/>
      </rPr>
      <t>α</t>
    </r>
  </si>
  <si>
    <t>Magic formula parameters calculation</t>
  </si>
  <si>
    <t>Measured parameters</t>
  </si>
  <si>
    <t>Slip @ Maximum force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</si>
</sst>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0E3C2"/>
        <bgColor indexed="64"/>
      </patternFill>
    </fill>
    <fill>
      <patternFill patternType="solid">
        <fgColor rgb="FFE2FA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E3C2"/>
      <color rgb="FFE2FAF5"/>
      <color rgb="FFC6F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Magic</a:t>
            </a:r>
            <a:r>
              <a:rPr lang="es-ES" baseline="0"/>
              <a:t> Formula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Pacejka!$C$10:$C$20</c:f>
              <c:numCache>
                <c:formatCode>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15</c:v>
                </c:pt>
              </c:numCache>
            </c:numRef>
          </c:xVal>
          <c:yVal>
            <c:numRef>
              <c:f>Pacejka!$D$10:$D$20</c:f>
              <c:numCache>
                <c:formatCode>0.00</c:formatCode>
                <c:ptCount val="11"/>
                <c:pt idx="0">
                  <c:v>0</c:v>
                </c:pt>
                <c:pt idx="1">
                  <c:v>-1739</c:v>
                </c:pt>
                <c:pt idx="2">
                  <c:v>-3478</c:v>
                </c:pt>
                <c:pt idx="3">
                  <c:v>-4994</c:v>
                </c:pt>
                <c:pt idx="4">
                  <c:v>-6287</c:v>
                </c:pt>
                <c:pt idx="5">
                  <c:v>-7179</c:v>
                </c:pt>
                <c:pt idx="6">
                  <c:v>-7670</c:v>
                </c:pt>
                <c:pt idx="7">
                  <c:v>-7714</c:v>
                </c:pt>
                <c:pt idx="8">
                  <c:v>-7491</c:v>
                </c:pt>
                <c:pt idx="9">
                  <c:v>-7207</c:v>
                </c:pt>
                <c:pt idx="10">
                  <c:v>-6783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E-4113-A195-1BBC696850C2}"/>
            </c:ext>
          </c:extLst>
        </c:ser>
        <c:ser>
          <c:idx val="0"/>
          <c:order val="1"/>
          <c:tx>
            <c:v>Tyre model</c:v>
          </c:tx>
          <c:spPr>
            <a:ln w="31750" cap="rnd">
              <a:solidFill>
                <a:srgbClr val="50E3C2"/>
              </a:solidFill>
              <a:round/>
            </a:ln>
            <a:effectLst/>
          </c:spPr>
          <c:marker>
            <c:symbol val="none"/>
          </c:marker>
          <c:xVal>
            <c:numRef>
              <c:f>Pacejka!$K$10:$K$40</c:f>
              <c:numCache>
                <c:formatCode>0.00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Pacejka!$L$10:$L$40</c:f>
              <c:numCache>
                <c:formatCode>0.00</c:formatCode>
                <c:ptCount val="31"/>
                <c:pt idx="0">
                  <c:v>0</c:v>
                </c:pt>
                <c:pt idx="1">
                  <c:v>-837.1713656371935</c:v>
                </c:pt>
                <c:pt idx="2">
                  <c:v>-1680.0403847138455</c:v>
                </c:pt>
                <c:pt idx="3">
                  <c:v>-2529.393779307929</c:v>
                </c:pt>
                <c:pt idx="4">
                  <c:v>-3377.3583359383688</c:v>
                </c:pt>
                <c:pt idx="5">
                  <c:v>-4206.0221535970977</c:v>
                </c:pt>
                <c:pt idx="6">
                  <c:v>-4989.3484388676952</c:v>
                </c:pt>
                <c:pt idx="7">
                  <c:v>-5698.3000308092569</c:v>
                </c:pt>
                <c:pt idx="8">
                  <c:v>-6307.5792166543333</c:v>
                </c:pt>
                <c:pt idx="9">
                  <c:v>-6801.3656155634744</c:v>
                </c:pt>
                <c:pt idx="10">
                  <c:v>-7175.8802632170464</c:v>
                </c:pt>
                <c:pt idx="11">
                  <c:v>-7438.3175720014196</c:v>
                </c:pt>
                <c:pt idx="12">
                  <c:v>-7603.372205949624</c:v>
                </c:pt>
                <c:pt idx="13">
                  <c:v>-7689.1779977163633</c:v>
                </c:pt>
                <c:pt idx="14">
                  <c:v>-7714</c:v>
                </c:pt>
                <c:pt idx="15">
                  <c:v>-7694.1852134945921</c:v>
                </c:pt>
                <c:pt idx="16">
                  <c:v>-7643.2593877106756</c:v>
                </c:pt>
                <c:pt idx="17">
                  <c:v>-7571.8061892589949</c:v>
                </c:pt>
                <c:pt idx="18">
                  <c:v>-7487.7675926384409</c:v>
                </c:pt>
                <c:pt idx="19">
                  <c:v>-7396.9074376937479</c:v>
                </c:pt>
                <c:pt idx="20">
                  <c:v>-7303.2888540618032</c:v>
                </c:pt>
                <c:pt idx="21">
                  <c:v>-7209.695531881468</c:v>
                </c:pt>
                <c:pt idx="22">
                  <c:v>-7117.9741306139867</c:v>
                </c:pt>
                <c:pt idx="23">
                  <c:v>-7029.2990602492873</c:v>
                </c:pt>
                <c:pt idx="24">
                  <c:v>-6944.3706969838231</c:v>
                </c:pt>
                <c:pt idx="25">
                  <c:v>-6863.5605134887601</c:v>
                </c:pt>
                <c:pt idx="26">
                  <c:v>-6787.015667538064</c:v>
                </c:pt>
                <c:pt idx="27">
                  <c:v>-6714.7334710856649</c:v>
                </c:pt>
                <c:pt idx="28">
                  <c:v>-6646.6138882599716</c:v>
                </c:pt>
                <c:pt idx="29">
                  <c:v>-6582.4962056287295</c:v>
                </c:pt>
                <c:pt idx="30">
                  <c:v>-6522.1844011129651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9-40EB-B40B-8CDD3AB1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78591"/>
        <c:axId val="988429807"/>
      </c:scatterChart>
      <c:valAx>
        <c:axId val="8707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Side slip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29807"/>
        <c:crosses val="autoZero"/>
        <c:crossBetween val="midCat"/>
      </c:valAx>
      <c:valAx>
        <c:axId val="988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Lateral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7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14009</xdr:colOff>
      <xdr:row>7</xdr:row>
      <xdr:rowOff>30817</xdr:rowOff>
    </xdr:from>
    <xdr:to>
      <xdr:col>8</xdr:col>
      <xdr:colOff>1685925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DB3DA-B1D7-49B7-B73E-80AAA1F0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54251</xdr:colOff>
      <xdr:row>2</xdr:row>
      <xdr:rowOff>148672</xdr:rowOff>
    </xdr:from>
    <xdr:ext cx="5278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090EA1D-85D2-4088-B015-50A39EC3E53A}"/>
                </a:ext>
              </a:extLst>
            </xdr:cNvPr>
            <xdr:cNvSpPr txBox="1"/>
          </xdr:nvSpPr>
          <xdr:spPr>
            <a:xfrm>
              <a:off x="8055251" y="529672"/>
              <a:ext cx="5278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090EA1D-85D2-4088-B015-50A39EC3E53A}"/>
                </a:ext>
              </a:extLst>
            </xdr:cNvPr>
            <xdr:cNvSpPr txBox="1"/>
          </xdr:nvSpPr>
          <xdr:spPr>
            <a:xfrm>
              <a:off x="8055251" y="529672"/>
              <a:ext cx="5278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𝐷= 𝑦_𝑚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54251</xdr:colOff>
      <xdr:row>3</xdr:row>
      <xdr:rowOff>59221</xdr:rowOff>
    </xdr:from>
    <xdr:ext cx="1285287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0EE9BD4-7E23-4336-A720-5F84AF8ED0E2}"/>
                </a:ext>
              </a:extLst>
            </xdr:cNvPr>
            <xdr:cNvSpPr txBox="1"/>
          </xdr:nvSpPr>
          <xdr:spPr>
            <a:xfrm>
              <a:off x="8055251" y="878371"/>
              <a:ext cx="128528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=2−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asin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⁡(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0EE9BD4-7E23-4336-A720-5F84AF8ED0E2}"/>
                </a:ext>
              </a:extLst>
            </xdr:cNvPr>
            <xdr:cNvSpPr txBox="1"/>
          </xdr:nvSpPr>
          <xdr:spPr>
            <a:xfrm>
              <a:off x="8055251" y="878371"/>
              <a:ext cx="128528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𝐶=2−2/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s-ES" sz="1100" b="0" i="0">
                  <a:latin typeface="Cambria Math" panose="02040503050406030204" pitchFamily="18" charset="0"/>
                </a:rPr>
                <a:t>·asin⁡(𝑦_𝑎/𝐷)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54251</xdr:colOff>
      <xdr:row>4</xdr:row>
      <xdr:rowOff>65020</xdr:rowOff>
    </xdr:from>
    <xdr:ext cx="60670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D2253E3-EC34-44AE-9DF3-05D6C14C14DA}"/>
                </a:ext>
              </a:extLst>
            </xdr:cNvPr>
            <xdr:cNvSpPr txBox="1"/>
          </xdr:nvSpPr>
          <xdr:spPr>
            <a:xfrm>
              <a:off x="8055251" y="1322320"/>
              <a:ext cx="60670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b>
                        </m:sSub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·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D2253E3-EC34-44AE-9DF3-05D6C14C14DA}"/>
                </a:ext>
              </a:extLst>
            </xdr:cNvPr>
            <xdr:cNvSpPr txBox="1"/>
          </xdr:nvSpPr>
          <xdr:spPr>
            <a:xfrm>
              <a:off x="8055251" y="1322320"/>
              <a:ext cx="60670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𝐵=𝐶_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𝛼/(</a:t>
              </a:r>
              <a:r>
                <a:rPr lang="es-ES" sz="1100" b="0" i="0">
                  <a:latin typeface="Cambria Math" panose="02040503050406030204" pitchFamily="18" charset="0"/>
                </a:rPr>
                <a:t>𝐶·𝐷)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54251</xdr:colOff>
      <xdr:row>5</xdr:row>
      <xdr:rowOff>28162</xdr:rowOff>
    </xdr:from>
    <xdr:ext cx="1622688" cy="393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364BBE-B8FB-4B4D-838A-6CE6CB3419C2}"/>
                </a:ext>
              </a:extLst>
            </xdr:cNvPr>
            <xdr:cNvSpPr txBox="1"/>
          </xdr:nvSpPr>
          <xdr:spPr>
            <a:xfrm>
              <a:off x="8055251" y="1723612"/>
              <a:ext cx="1622688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fName>
                          <m:e>
                            <m:d>
                              <m:d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skw"/>
                                    <m:ctrlP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</m:num>
                                  <m:den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atan</m:t>
                            </m:r>
                          </m:fName>
                          <m:e>
                            <m:d>
                              <m:d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sSub>
                                  <m:sSubPr>
                                    <m:ctrlP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364BBE-B8FB-4B4D-838A-6CE6CB3419C2}"/>
                </a:ext>
              </a:extLst>
            </xdr:cNvPr>
            <xdr:cNvSpPr txBox="1"/>
          </xdr:nvSpPr>
          <xdr:spPr>
            <a:xfrm>
              <a:off x="8055251" y="1723612"/>
              <a:ext cx="1622688" cy="393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𝐸=  ( tan⁡(𝜋⁄2𝐶)−𝐵·𝑥_𝑚)/(atan⁡(𝐵·𝑥_𝑚 )−𝐵·𝑥_𝑚 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9</xdr:col>
      <xdr:colOff>161925</xdr:colOff>
      <xdr:row>5</xdr:row>
      <xdr:rowOff>304800</xdr:rowOff>
    </xdr:from>
    <xdr:ext cx="354533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41EB7C-4129-4E1F-8D7D-B466D95275B3}"/>
                </a:ext>
              </a:extLst>
            </xdr:cNvPr>
            <xdr:cNvSpPr txBox="1"/>
          </xdr:nvSpPr>
          <xdr:spPr>
            <a:xfrm>
              <a:off x="9906000" y="2009775"/>
              <a:ext cx="354533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d>
                      <m:d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sin</m:t>
                    </m:r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unc>
                      <m:func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atan</m:t>
                        </m:r>
                      </m:fName>
                      <m:e>
                        <m:d>
                          <m:dPr>
                            <m:ctrlP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</m:t>
                            </m:r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</m:t>
                            </m:r>
                            <m:d>
                              <m:dPr>
                                <m:ctrlP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·</m:t>
                                </m:r>
                                <m: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E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es-E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11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atan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E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𝐵</m:t>
                                        </m:r>
                                        <m:r>
                                          <a:rPr lang="es-E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·</m:t>
                                        </m:r>
                                        <m:r>
                                          <a:rPr lang="es-E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</m:d>
                      </m:e>
                    </m:func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ES" sz="1100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41EB7C-4129-4E1F-8D7D-B466D95275B3}"/>
                </a:ext>
              </a:extLst>
            </xdr:cNvPr>
            <xdr:cNvSpPr txBox="1"/>
          </xdr:nvSpPr>
          <xdr:spPr>
            <a:xfrm>
              <a:off x="9906000" y="2009775"/>
              <a:ext cx="354533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𝑦(𝑥)=𝐷·sin(𝐶·atan⁡(𝐵·𝑥−𝐸·(𝐵·𝑥−atan⁡(𝐵·𝑥) )))</a:t>
              </a:r>
              <a:endParaRPr lang="es-ES" sz="1100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tabSelected="1" zoomScale="90" zoomScaleNormal="90" workbookViewId="0">
      <selection activeCell="D6" sqref="D6"/>
    </sheetView>
  </sheetViews>
  <sheetFormatPr defaultColWidth="9.140625" defaultRowHeight="15" x14ac:dyDescent="0.25"/>
  <cols>
    <col min="1" max="1" width="2.85546875" style="1" customWidth="1"/>
    <col min="2" max="2" width="5.7109375" style="1" customWidth="1"/>
    <col min="3" max="3" width="27.28515625" style="1" bestFit="1" customWidth="1"/>
    <col min="4" max="4" width="25.7109375" style="1" customWidth="1"/>
    <col min="5" max="5" width="3.28515625" style="1" customWidth="1"/>
    <col min="6" max="6" width="5.7109375" style="1" customWidth="1"/>
    <col min="7" max="9" width="25.7109375" style="1" customWidth="1"/>
    <col min="10" max="10" width="3.28515625" style="1" customWidth="1"/>
    <col min="11" max="12" width="25.7109375" style="1" customWidth="1"/>
    <col min="13" max="16384" width="9.140625" style="1"/>
  </cols>
  <sheetData>
    <row r="2" spans="2:12" ht="15.75" x14ac:dyDescent="0.25">
      <c r="B2" s="14" t="s">
        <v>21</v>
      </c>
      <c r="C2" s="14"/>
      <c r="D2" s="14"/>
      <c r="F2" s="14" t="s">
        <v>20</v>
      </c>
      <c r="G2" s="14"/>
      <c r="H2" s="14"/>
      <c r="I2" s="14"/>
    </row>
    <row r="3" spans="2:12" ht="35.1" customHeight="1" x14ac:dyDescent="0.25">
      <c r="B3" s="4" t="s">
        <v>16</v>
      </c>
      <c r="C3" s="5" t="s">
        <v>3</v>
      </c>
      <c r="D3" s="7">
        <f>MIN(D10:D20)</f>
        <v>-7714</v>
      </c>
      <c r="F3" s="4" t="s">
        <v>7</v>
      </c>
      <c r="G3" s="5" t="s">
        <v>11</v>
      </c>
      <c r="H3" s="12">
        <f>D3</f>
        <v>-7714</v>
      </c>
      <c r="I3" s="6"/>
    </row>
    <row r="4" spans="2:12" ht="35.1" customHeight="1" x14ac:dyDescent="0.25">
      <c r="B4" s="4" t="s">
        <v>17</v>
      </c>
      <c r="C4" s="5" t="s">
        <v>22</v>
      </c>
      <c r="D4" s="7">
        <v>7</v>
      </c>
      <c r="F4" s="4" t="s">
        <v>8</v>
      </c>
      <c r="G4" s="5" t="s">
        <v>12</v>
      </c>
      <c r="H4" s="12">
        <f>2-(2/PI())*ASIN(D5/D3)</f>
        <v>1.5510674277434218</v>
      </c>
      <c r="I4" s="6"/>
    </row>
    <row r="5" spans="2:12" ht="35.1" customHeight="1" x14ac:dyDescent="0.25">
      <c r="B5" s="4" t="s">
        <v>18</v>
      </c>
      <c r="C5" s="5" t="s">
        <v>6</v>
      </c>
      <c r="D5" s="7">
        <v>-5000</v>
      </c>
      <c r="F5" s="4" t="s">
        <v>9</v>
      </c>
      <c r="G5" s="5" t="s">
        <v>13</v>
      </c>
      <c r="H5" s="12">
        <f>D6/(H4*H3)</f>
        <v>0.13975003796666258</v>
      </c>
      <c r="I5" s="6"/>
    </row>
    <row r="6" spans="2:12" ht="35.1" customHeight="1" x14ac:dyDescent="0.25">
      <c r="B6" s="4" t="s">
        <v>19</v>
      </c>
      <c r="C6" s="5" t="s">
        <v>0</v>
      </c>
      <c r="D6" s="7">
        <f>SLOPE(D10:D13,C10:C13)</f>
        <v>-1672.1</v>
      </c>
      <c r="F6" s="4" t="s">
        <v>10</v>
      </c>
      <c r="G6" s="5" t="s">
        <v>14</v>
      </c>
      <c r="H6" s="12">
        <f>(TAN(PI()/(2*H4))-H5*D4)/(ATAN(H5*D4)-H5*D4)</f>
        <v>-3.0592275488625331</v>
      </c>
      <c r="I6" s="6"/>
    </row>
    <row r="7" spans="2:12" x14ac:dyDescent="0.25">
      <c r="D7" s="2"/>
    </row>
    <row r="8" spans="2:12" ht="15.75" x14ac:dyDescent="0.25">
      <c r="C8" s="13" t="s">
        <v>5</v>
      </c>
      <c r="D8" s="13"/>
      <c r="K8" s="13" t="s">
        <v>15</v>
      </c>
      <c r="L8" s="13"/>
    </row>
    <row r="9" spans="2:12" ht="15" customHeight="1" x14ac:dyDescent="0.25">
      <c r="C9" s="4" t="s">
        <v>1</v>
      </c>
      <c r="D9" s="4" t="s">
        <v>4</v>
      </c>
      <c r="K9" s="4" t="s">
        <v>1</v>
      </c>
      <c r="L9" s="4" t="s">
        <v>2</v>
      </c>
    </row>
    <row r="10" spans="2:12" ht="15" customHeight="1" x14ac:dyDescent="0.25">
      <c r="C10" s="8">
        <v>0</v>
      </c>
      <c r="D10" s="8">
        <v>0</v>
      </c>
      <c r="K10" s="8">
        <v>0</v>
      </c>
      <c r="L10" s="8">
        <f>$H$3*SIN($H$4*ATAN($H$5*K10-$H$6*($H$5*K10-ATAN($H$5*K10))))</f>
        <v>0</v>
      </c>
    </row>
    <row r="11" spans="2:12" ht="15" customHeight="1" x14ac:dyDescent="0.25">
      <c r="C11" s="9">
        <v>1</v>
      </c>
      <c r="D11" s="9">
        <v>-1739</v>
      </c>
      <c r="K11" s="9">
        <v>0.5</v>
      </c>
      <c r="L11" s="9">
        <f t="shared" ref="L11:L40" si="0">$H$3*SIN($H$4*ATAN($H$5*K11-$H$6*($H$5*K11-ATAN($H$5*K11))))</f>
        <v>-837.1713656371935</v>
      </c>
    </row>
    <row r="12" spans="2:12" ht="15" customHeight="1" x14ac:dyDescent="0.25">
      <c r="C12" s="9">
        <v>2</v>
      </c>
      <c r="D12" s="9">
        <v>-3478</v>
      </c>
      <c r="K12" s="9">
        <v>1</v>
      </c>
      <c r="L12" s="9">
        <f t="shared" si="0"/>
        <v>-1680.0403847138455</v>
      </c>
    </row>
    <row r="13" spans="2:12" x14ac:dyDescent="0.25">
      <c r="C13" s="9">
        <v>3</v>
      </c>
      <c r="D13" s="9">
        <v>-4994</v>
      </c>
      <c r="K13" s="9">
        <v>1.5</v>
      </c>
      <c r="L13" s="9">
        <f t="shared" si="0"/>
        <v>-2529.393779307929</v>
      </c>
    </row>
    <row r="14" spans="2:12" ht="15.75" customHeight="1" x14ac:dyDescent="0.25">
      <c r="C14" s="9">
        <v>4</v>
      </c>
      <c r="D14" s="9">
        <v>-6287</v>
      </c>
      <c r="K14" s="9">
        <v>2</v>
      </c>
      <c r="L14" s="9">
        <f t="shared" si="0"/>
        <v>-3377.3583359383688</v>
      </c>
    </row>
    <row r="15" spans="2:12" x14ac:dyDescent="0.25">
      <c r="C15" s="9">
        <v>5</v>
      </c>
      <c r="D15" s="9">
        <v>-7179</v>
      </c>
      <c r="K15" s="9">
        <v>2.5</v>
      </c>
      <c r="L15" s="9">
        <f t="shared" si="0"/>
        <v>-4206.0221535970977</v>
      </c>
    </row>
    <row r="16" spans="2:12" x14ac:dyDescent="0.25">
      <c r="C16" s="9">
        <v>6</v>
      </c>
      <c r="D16" s="9">
        <v>-7670</v>
      </c>
      <c r="K16" s="9">
        <v>3</v>
      </c>
      <c r="L16" s="9">
        <f t="shared" si="0"/>
        <v>-4989.3484388676952</v>
      </c>
    </row>
    <row r="17" spans="3:12" x14ac:dyDescent="0.25">
      <c r="C17" s="11">
        <v>7</v>
      </c>
      <c r="D17" s="11">
        <v>-7714</v>
      </c>
      <c r="K17" s="9">
        <v>3.5</v>
      </c>
      <c r="L17" s="9">
        <f t="shared" si="0"/>
        <v>-5698.3000308092569</v>
      </c>
    </row>
    <row r="18" spans="3:12" x14ac:dyDescent="0.25">
      <c r="C18" s="9">
        <v>8</v>
      </c>
      <c r="D18" s="9">
        <v>-7491</v>
      </c>
      <c r="K18" s="9">
        <v>4</v>
      </c>
      <c r="L18" s="9">
        <f t="shared" si="0"/>
        <v>-6307.5792166543333</v>
      </c>
    </row>
    <row r="19" spans="3:12" x14ac:dyDescent="0.25">
      <c r="C19" s="9">
        <v>10</v>
      </c>
      <c r="D19" s="9">
        <v>-7207</v>
      </c>
      <c r="K19" s="9">
        <v>4.5</v>
      </c>
      <c r="L19" s="9">
        <f t="shared" si="0"/>
        <v>-6801.3656155634744</v>
      </c>
    </row>
    <row r="20" spans="3:12" x14ac:dyDescent="0.25">
      <c r="C20" s="10">
        <v>15</v>
      </c>
      <c r="D20" s="10">
        <v>-6783</v>
      </c>
      <c r="K20" s="9">
        <v>5</v>
      </c>
      <c r="L20" s="9">
        <f t="shared" si="0"/>
        <v>-7175.8802632170464</v>
      </c>
    </row>
    <row r="21" spans="3:12" x14ac:dyDescent="0.25">
      <c r="C21" s="3"/>
      <c r="D21" s="3"/>
      <c r="K21" s="9">
        <v>5.5</v>
      </c>
      <c r="L21" s="9">
        <f t="shared" si="0"/>
        <v>-7438.3175720014196</v>
      </c>
    </row>
    <row r="22" spans="3:12" x14ac:dyDescent="0.25">
      <c r="K22" s="9">
        <v>6</v>
      </c>
      <c r="L22" s="9">
        <f t="shared" si="0"/>
        <v>-7603.372205949624</v>
      </c>
    </row>
    <row r="23" spans="3:12" x14ac:dyDescent="0.25">
      <c r="K23" s="9">
        <v>6.5</v>
      </c>
      <c r="L23" s="9">
        <f t="shared" si="0"/>
        <v>-7689.1779977163633</v>
      </c>
    </row>
    <row r="24" spans="3:12" x14ac:dyDescent="0.25">
      <c r="K24" s="9">
        <v>7</v>
      </c>
      <c r="L24" s="9">
        <f t="shared" si="0"/>
        <v>-7714</v>
      </c>
    </row>
    <row r="25" spans="3:12" x14ac:dyDescent="0.25">
      <c r="K25" s="9">
        <v>7.5</v>
      </c>
      <c r="L25" s="9">
        <f t="shared" si="0"/>
        <v>-7694.1852134945921</v>
      </c>
    </row>
    <row r="26" spans="3:12" x14ac:dyDescent="0.25">
      <c r="K26" s="9">
        <v>8</v>
      </c>
      <c r="L26" s="9">
        <f t="shared" si="0"/>
        <v>-7643.2593877106756</v>
      </c>
    </row>
    <row r="27" spans="3:12" x14ac:dyDescent="0.25">
      <c r="K27" s="9">
        <v>8.5</v>
      </c>
      <c r="L27" s="9">
        <f t="shared" si="0"/>
        <v>-7571.8061892589949</v>
      </c>
    </row>
    <row r="28" spans="3:12" x14ac:dyDescent="0.25">
      <c r="K28" s="9">
        <v>9</v>
      </c>
      <c r="L28" s="9">
        <f t="shared" si="0"/>
        <v>-7487.7675926384409</v>
      </c>
    </row>
    <row r="29" spans="3:12" x14ac:dyDescent="0.25">
      <c r="K29" s="9">
        <v>9.5</v>
      </c>
      <c r="L29" s="9">
        <f t="shared" si="0"/>
        <v>-7396.9074376937479</v>
      </c>
    </row>
    <row r="30" spans="3:12" x14ac:dyDescent="0.25">
      <c r="K30" s="9">
        <v>10</v>
      </c>
      <c r="L30" s="9">
        <f t="shared" si="0"/>
        <v>-7303.2888540618032</v>
      </c>
    </row>
    <row r="31" spans="3:12" x14ac:dyDescent="0.25">
      <c r="K31" s="9">
        <v>10.5</v>
      </c>
      <c r="L31" s="9">
        <f t="shared" si="0"/>
        <v>-7209.695531881468</v>
      </c>
    </row>
    <row r="32" spans="3:12" x14ac:dyDescent="0.25">
      <c r="K32" s="9">
        <v>11</v>
      </c>
      <c r="L32" s="9">
        <f t="shared" si="0"/>
        <v>-7117.9741306139867</v>
      </c>
    </row>
    <row r="33" spans="11:12" x14ac:dyDescent="0.25">
      <c r="K33" s="9">
        <v>11.5</v>
      </c>
      <c r="L33" s="9">
        <f t="shared" si="0"/>
        <v>-7029.2990602492873</v>
      </c>
    </row>
    <row r="34" spans="11:12" x14ac:dyDescent="0.25">
      <c r="K34" s="9">
        <v>12</v>
      </c>
      <c r="L34" s="9">
        <f t="shared" si="0"/>
        <v>-6944.3706969838231</v>
      </c>
    </row>
    <row r="35" spans="11:12" x14ac:dyDescent="0.25">
      <c r="K35" s="9">
        <v>12.5</v>
      </c>
      <c r="L35" s="9">
        <f t="shared" si="0"/>
        <v>-6863.5605134887601</v>
      </c>
    </row>
    <row r="36" spans="11:12" x14ac:dyDescent="0.25">
      <c r="K36" s="9">
        <v>13</v>
      </c>
      <c r="L36" s="9">
        <f t="shared" si="0"/>
        <v>-6787.015667538064</v>
      </c>
    </row>
    <row r="37" spans="11:12" x14ac:dyDescent="0.25">
      <c r="K37" s="9">
        <v>13.5</v>
      </c>
      <c r="L37" s="9">
        <f t="shared" si="0"/>
        <v>-6714.7334710856649</v>
      </c>
    </row>
    <row r="38" spans="11:12" x14ac:dyDescent="0.25">
      <c r="K38" s="9">
        <v>14</v>
      </c>
      <c r="L38" s="9">
        <f t="shared" si="0"/>
        <v>-6646.6138882599716</v>
      </c>
    </row>
    <row r="39" spans="11:12" x14ac:dyDescent="0.25">
      <c r="K39" s="9">
        <v>14.5</v>
      </c>
      <c r="L39" s="9">
        <f t="shared" si="0"/>
        <v>-6582.4962056287295</v>
      </c>
    </row>
    <row r="40" spans="11:12" x14ac:dyDescent="0.25">
      <c r="K40" s="10">
        <v>15</v>
      </c>
      <c r="L40" s="10">
        <f t="shared" si="0"/>
        <v>-6522.1844011129651</v>
      </c>
    </row>
  </sheetData>
  <mergeCells count="4">
    <mergeCell ref="C8:D8"/>
    <mergeCell ref="F2:I2"/>
    <mergeCell ref="B2:D2"/>
    <mergeCell ref="K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Pacejka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Sistiaga</dc:creator>
  <cp:lastModifiedBy>Cassio De Freitas</cp:lastModifiedBy>
  <dcterms:created xsi:type="dcterms:W3CDTF">2015-06-05T18:19:34Z</dcterms:created>
  <dcterms:modified xsi:type="dcterms:W3CDTF">2024-11-22T10:56:14Z</dcterms:modified>
</cp:coreProperties>
</file>