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\src\test\resources\exceldata\"/>
    </mc:Choice>
  </mc:AlternateContent>
  <bookViews>
    <workbookView xWindow="0" yWindow="3045" windowWidth="11700" windowHeight="6045"/>
  </bookViews>
  <sheets>
    <sheet name="Exonération PM" sheetId="1" r:id="rId1"/>
  </sheets>
  <calcPr calcId="162913"/>
</workbook>
</file>

<file path=xl/calcChain.xml><?xml version="1.0" encoding="utf-8"?>
<calcChain xmlns="http://schemas.openxmlformats.org/spreadsheetml/2006/main">
  <c r="AQ8" i="1" l="1"/>
  <c r="D8" i="1" s="1"/>
  <c r="AN8" i="1"/>
  <c r="AM8" i="1"/>
  <c r="AL8" i="1"/>
  <c r="AK8" i="1"/>
  <c r="AJ8" i="1"/>
  <c r="AI8" i="1"/>
  <c r="AH8" i="1"/>
  <c r="C8" i="1"/>
  <c r="AG8" i="1" l="1"/>
  <c r="D42" i="1"/>
  <c r="D41" i="1"/>
  <c r="D40" i="1"/>
  <c r="AD40" i="1" l="1"/>
  <c r="D45" i="1" l="1"/>
  <c r="C45" i="1"/>
  <c r="D44" i="1"/>
  <c r="C44" i="1"/>
  <c r="C42" i="1"/>
  <c r="C41" i="1"/>
  <c r="AG40" i="1"/>
  <c r="C40" i="1"/>
  <c r="AQ38" i="1" l="1"/>
  <c r="AE38" i="1" s="1"/>
  <c r="AN38" i="1"/>
  <c r="AM38" i="1"/>
  <c r="AL38" i="1"/>
  <c r="AK38" i="1"/>
  <c r="AJ38" i="1"/>
  <c r="AI38" i="1"/>
  <c r="AH38" i="1"/>
  <c r="AQ37" i="1"/>
  <c r="AD37" i="1" s="1"/>
  <c r="AN37" i="1"/>
  <c r="AM37" i="1"/>
  <c r="AL37" i="1"/>
  <c r="AK37" i="1"/>
  <c r="AJ37" i="1"/>
  <c r="AI37" i="1"/>
  <c r="AH37" i="1"/>
  <c r="AQ36" i="1"/>
  <c r="AN36" i="1"/>
  <c r="AM36" i="1"/>
  <c r="AL36" i="1"/>
  <c r="AK36" i="1"/>
  <c r="AJ36" i="1"/>
  <c r="AI36" i="1"/>
  <c r="AH36" i="1"/>
  <c r="AQ35" i="1"/>
  <c r="AN35" i="1"/>
  <c r="AM35" i="1"/>
  <c r="AL35" i="1"/>
  <c r="AK35" i="1"/>
  <c r="AJ35" i="1"/>
  <c r="AI35" i="1"/>
  <c r="AH35" i="1"/>
  <c r="AQ34" i="1"/>
  <c r="AN34" i="1"/>
  <c r="AM34" i="1"/>
  <c r="AL34" i="1"/>
  <c r="AK34" i="1"/>
  <c r="AJ34" i="1"/>
  <c r="AI34" i="1"/>
  <c r="AH34" i="1"/>
  <c r="AQ33" i="1"/>
  <c r="D33" i="1" s="1"/>
  <c r="AN33" i="1"/>
  <c r="AM33" i="1"/>
  <c r="AL33" i="1"/>
  <c r="AK33" i="1"/>
  <c r="AJ33" i="1"/>
  <c r="AI33" i="1"/>
  <c r="AH33" i="1"/>
  <c r="AQ32" i="1"/>
  <c r="AN32" i="1"/>
  <c r="AM32" i="1"/>
  <c r="AL32" i="1"/>
  <c r="AK32" i="1"/>
  <c r="AJ32" i="1"/>
  <c r="AI32" i="1"/>
  <c r="AH32" i="1"/>
  <c r="AQ31" i="1"/>
  <c r="D31" i="1" s="1"/>
  <c r="AN31" i="1"/>
  <c r="AM31" i="1"/>
  <c r="AL31" i="1"/>
  <c r="AK31" i="1"/>
  <c r="AJ31" i="1"/>
  <c r="AI31" i="1"/>
  <c r="AH31" i="1"/>
  <c r="AQ30" i="1"/>
  <c r="AD30" i="1" s="1"/>
  <c r="AN30" i="1"/>
  <c r="AM30" i="1"/>
  <c r="AL30" i="1"/>
  <c r="AK30" i="1"/>
  <c r="AJ30" i="1"/>
  <c r="AI30" i="1"/>
  <c r="AH30" i="1"/>
  <c r="AQ29" i="1"/>
  <c r="AD29" i="1" s="1"/>
  <c r="AN29" i="1"/>
  <c r="AM29" i="1"/>
  <c r="AL29" i="1"/>
  <c r="AK29" i="1"/>
  <c r="AJ29" i="1"/>
  <c r="AI29" i="1"/>
  <c r="AH29" i="1"/>
  <c r="AQ28" i="1"/>
  <c r="D28" i="1" s="1"/>
  <c r="AN28" i="1"/>
  <c r="AM28" i="1"/>
  <c r="AL28" i="1"/>
  <c r="AK28" i="1"/>
  <c r="AJ28" i="1"/>
  <c r="AI28" i="1"/>
  <c r="AH28" i="1"/>
  <c r="AQ27" i="1"/>
  <c r="AN27" i="1"/>
  <c r="AM27" i="1"/>
  <c r="AL27" i="1"/>
  <c r="AK27" i="1"/>
  <c r="AJ27" i="1"/>
  <c r="AI27" i="1"/>
  <c r="AH27" i="1"/>
  <c r="AQ26" i="1"/>
  <c r="AE26" i="1" s="1"/>
  <c r="AN26" i="1"/>
  <c r="AM26" i="1"/>
  <c r="AL26" i="1"/>
  <c r="AK26" i="1"/>
  <c r="AJ26" i="1"/>
  <c r="AI26" i="1"/>
  <c r="AH26" i="1"/>
  <c r="AQ25" i="1"/>
  <c r="AE25" i="1" s="1"/>
  <c r="AN25" i="1"/>
  <c r="AM25" i="1"/>
  <c r="AL25" i="1"/>
  <c r="AK25" i="1"/>
  <c r="AJ25" i="1"/>
  <c r="AI25" i="1"/>
  <c r="AH25" i="1"/>
  <c r="AQ24" i="1"/>
  <c r="AD24" i="1" s="1"/>
  <c r="AN24" i="1"/>
  <c r="AM24" i="1"/>
  <c r="AL24" i="1"/>
  <c r="AK24" i="1"/>
  <c r="AJ24" i="1"/>
  <c r="AI24" i="1"/>
  <c r="AH24" i="1"/>
  <c r="AQ23" i="1"/>
  <c r="AN23" i="1"/>
  <c r="AM23" i="1"/>
  <c r="AL23" i="1"/>
  <c r="AK23" i="1"/>
  <c r="AJ23" i="1"/>
  <c r="AI23" i="1"/>
  <c r="AH23" i="1"/>
  <c r="AQ22" i="1"/>
  <c r="AE22" i="1" s="1"/>
  <c r="AN22" i="1"/>
  <c r="AM22" i="1"/>
  <c r="AL22" i="1"/>
  <c r="AK22" i="1"/>
  <c r="AJ22" i="1"/>
  <c r="AI22" i="1"/>
  <c r="AH22" i="1"/>
  <c r="AQ20" i="1"/>
  <c r="D20" i="1" s="1"/>
  <c r="AN20" i="1"/>
  <c r="AM20" i="1"/>
  <c r="AL20" i="1"/>
  <c r="AK20" i="1"/>
  <c r="AJ20" i="1"/>
  <c r="AI20" i="1"/>
  <c r="AH20" i="1"/>
  <c r="AQ19" i="1"/>
  <c r="AE19" i="1" s="1"/>
  <c r="AN19" i="1"/>
  <c r="AM19" i="1"/>
  <c r="AL19" i="1"/>
  <c r="AK19" i="1"/>
  <c r="AJ19" i="1"/>
  <c r="AI19" i="1"/>
  <c r="AH19" i="1"/>
  <c r="AQ18" i="1"/>
  <c r="AD18" i="1" s="1"/>
  <c r="AN18" i="1"/>
  <c r="AM18" i="1"/>
  <c r="AL18" i="1"/>
  <c r="AK18" i="1"/>
  <c r="AJ18" i="1"/>
  <c r="AI18" i="1"/>
  <c r="AH18" i="1"/>
  <c r="AQ17" i="1"/>
  <c r="D17" i="1" s="1"/>
  <c r="AN17" i="1"/>
  <c r="AM17" i="1"/>
  <c r="AL17" i="1"/>
  <c r="AK17" i="1"/>
  <c r="AJ17" i="1"/>
  <c r="AI17" i="1"/>
  <c r="AH17" i="1"/>
  <c r="AQ16" i="1"/>
  <c r="AE16" i="1" s="1"/>
  <c r="AN16" i="1"/>
  <c r="AM16" i="1"/>
  <c r="AL16" i="1"/>
  <c r="AK16" i="1"/>
  <c r="AJ16" i="1"/>
  <c r="AI16" i="1"/>
  <c r="AH16" i="1"/>
  <c r="AQ15" i="1"/>
  <c r="AN15" i="1"/>
  <c r="AM15" i="1"/>
  <c r="AL15" i="1"/>
  <c r="AK15" i="1"/>
  <c r="AJ15" i="1"/>
  <c r="AI15" i="1"/>
  <c r="AH15" i="1"/>
  <c r="AQ14" i="1"/>
  <c r="AD14" i="1" s="1"/>
  <c r="AN14" i="1"/>
  <c r="AM14" i="1"/>
  <c r="AL14" i="1"/>
  <c r="AK14" i="1"/>
  <c r="AJ14" i="1"/>
  <c r="AI14" i="1"/>
  <c r="AH14" i="1"/>
  <c r="AQ13" i="1"/>
  <c r="AE13" i="1" s="1"/>
  <c r="AN13" i="1"/>
  <c r="AM13" i="1"/>
  <c r="AL13" i="1"/>
  <c r="AK13" i="1"/>
  <c r="AJ13" i="1"/>
  <c r="AI13" i="1"/>
  <c r="AH13" i="1"/>
  <c r="AQ12" i="1"/>
  <c r="AE12" i="1" s="1"/>
  <c r="AN12" i="1"/>
  <c r="AM12" i="1"/>
  <c r="AL12" i="1"/>
  <c r="AK12" i="1"/>
  <c r="AJ12" i="1"/>
  <c r="AI12" i="1"/>
  <c r="AH12" i="1"/>
  <c r="AQ11" i="1"/>
  <c r="D11" i="1" s="1"/>
  <c r="AN11" i="1"/>
  <c r="AM11" i="1"/>
  <c r="AL11" i="1"/>
  <c r="AK11" i="1"/>
  <c r="AJ11" i="1"/>
  <c r="AI11" i="1"/>
  <c r="AQ10" i="1"/>
  <c r="AN10" i="1"/>
  <c r="AM10" i="1"/>
  <c r="AL10" i="1"/>
  <c r="AK10" i="1"/>
  <c r="AJ10" i="1"/>
  <c r="AI10" i="1"/>
  <c r="AH10" i="1"/>
  <c r="AQ9" i="1"/>
  <c r="D9" i="1" s="1"/>
  <c r="AN9" i="1"/>
  <c r="AM9" i="1"/>
  <c r="AL9" i="1"/>
  <c r="AK9" i="1"/>
  <c r="AJ9" i="1"/>
  <c r="AI9" i="1"/>
  <c r="AH9" i="1"/>
  <c r="AQ7" i="1"/>
  <c r="D7" i="1" s="1"/>
  <c r="AN7" i="1"/>
  <c r="AM7" i="1"/>
  <c r="AL7" i="1"/>
  <c r="AK7" i="1"/>
  <c r="AJ7" i="1"/>
  <c r="AI7" i="1"/>
  <c r="AQ6" i="1"/>
  <c r="D6" i="1" s="1"/>
  <c r="AN6" i="1"/>
  <c r="AM6" i="1"/>
  <c r="AL6" i="1"/>
  <c r="AK6" i="1"/>
  <c r="AJ6" i="1"/>
  <c r="AI6" i="1"/>
  <c r="AH6" i="1"/>
  <c r="AQ5" i="1"/>
  <c r="D5" i="1" s="1"/>
  <c r="AN5" i="1"/>
  <c r="AM5" i="1"/>
  <c r="AL5" i="1"/>
  <c r="AK5" i="1"/>
  <c r="AJ5" i="1"/>
  <c r="AI5" i="1"/>
  <c r="AH5" i="1"/>
  <c r="AQ4" i="1"/>
  <c r="AD4" i="1" s="1"/>
  <c r="AN4" i="1"/>
  <c r="AM4" i="1"/>
  <c r="AL4" i="1"/>
  <c r="AK4" i="1"/>
  <c r="AJ4" i="1"/>
  <c r="AI4" i="1"/>
  <c r="AH4" i="1"/>
  <c r="AD10" i="1" l="1"/>
  <c r="D10" i="1"/>
  <c r="AE32" i="1"/>
  <c r="AD32" i="1"/>
  <c r="AE36" i="1"/>
  <c r="D36" i="1"/>
  <c r="AG6" i="1"/>
  <c r="C6" i="1" s="1"/>
  <c r="AG4" i="1"/>
  <c r="C4" i="1" s="1"/>
  <c r="AG5" i="1"/>
  <c r="C5" i="1" s="1"/>
  <c r="AG9" i="1"/>
  <c r="C9" i="1" s="1"/>
  <c r="AG15" i="1"/>
  <c r="C15" i="1" s="1"/>
  <c r="AG16" i="1"/>
  <c r="C16" i="1" s="1"/>
  <c r="AG18" i="1"/>
  <c r="C18" i="1" s="1"/>
  <c r="AG20" i="1"/>
  <c r="C20" i="1" s="1"/>
  <c r="AG28" i="1"/>
  <c r="C28" i="1" s="1"/>
  <c r="AG29" i="1"/>
  <c r="C29" i="1" s="1"/>
  <c r="AG31" i="1"/>
  <c r="C31" i="1" s="1"/>
  <c r="AG36" i="1"/>
  <c r="C36" i="1" s="1"/>
  <c r="AG37" i="1"/>
  <c r="C37" i="1" s="1"/>
  <c r="AG38" i="1"/>
  <c r="C38" i="1" s="1"/>
  <c r="AG10" i="1"/>
  <c r="C10" i="1" s="1"/>
  <c r="AG13" i="1"/>
  <c r="C13" i="1" s="1"/>
  <c r="AG26" i="1"/>
  <c r="C26" i="1" s="1"/>
  <c r="AG34" i="1"/>
  <c r="C34" i="1" s="1"/>
  <c r="AG11" i="1"/>
  <c r="C11" i="1" s="1"/>
  <c r="AG22" i="1"/>
  <c r="C22" i="1" s="1"/>
  <c r="AG32" i="1"/>
  <c r="C32" i="1" s="1"/>
  <c r="AG19" i="1"/>
  <c r="C19" i="1" s="1"/>
  <c r="AG30" i="1"/>
  <c r="C30" i="1" s="1"/>
  <c r="AG7" i="1"/>
  <c r="C7" i="1" s="1"/>
  <c r="AG24" i="1"/>
  <c r="C24" i="1" s="1"/>
  <c r="AG23" i="1"/>
  <c r="C23" i="1" s="1"/>
  <c r="AG25" i="1"/>
  <c r="C25" i="1" s="1"/>
  <c r="AG33" i="1"/>
  <c r="C33" i="1" s="1"/>
  <c r="AG12" i="1"/>
  <c r="C12" i="1" s="1"/>
  <c r="AG14" i="1"/>
  <c r="C14" i="1" s="1"/>
  <c r="AG17" i="1"/>
  <c r="C17" i="1" s="1"/>
  <c r="AG27" i="1"/>
  <c r="C27" i="1" s="1"/>
  <c r="AG35" i="1"/>
  <c r="C35" i="1" s="1"/>
  <c r="AD26" i="1"/>
  <c r="AD6" i="1"/>
  <c r="AD11" i="1"/>
  <c r="D26" i="1"/>
  <c r="AE37" i="1"/>
  <c r="D19" i="1"/>
  <c r="AE17" i="1"/>
  <c r="D13" i="1"/>
  <c r="AD22" i="1"/>
  <c r="AD13" i="1"/>
  <c r="D16" i="1"/>
  <c r="AD9" i="1"/>
  <c r="D37" i="1"/>
  <c r="AE14" i="1"/>
  <c r="AD17" i="1"/>
  <c r="AD7" i="1"/>
  <c r="AD16" i="1"/>
  <c r="D18" i="1"/>
  <c r="D14" i="1"/>
  <c r="AE18" i="1"/>
  <c r="D25" i="1"/>
  <c r="AE33" i="1"/>
  <c r="D38" i="1"/>
  <c r="D4" i="1"/>
  <c r="AD25" i="1"/>
  <c r="AD38" i="1"/>
  <c r="AD27" i="1"/>
  <c r="AE27" i="1"/>
  <c r="AE30" i="1"/>
  <c r="D30" i="1"/>
  <c r="D12" i="1"/>
  <c r="AE20" i="1"/>
  <c r="AD20" i="1"/>
  <c r="AD23" i="1"/>
  <c r="D23" i="1"/>
  <c r="AD12" i="1"/>
  <c r="D24" i="1"/>
  <c r="AE24" i="1"/>
  <c r="AE28" i="1"/>
  <c r="AD28" i="1"/>
  <c r="AE34" i="1"/>
  <c r="D34" i="1"/>
  <c r="D15" i="1"/>
  <c r="AE15" i="1"/>
  <c r="AD15" i="1"/>
  <c r="AD19" i="1"/>
  <c r="AE29" i="1"/>
  <c r="D29" i="1"/>
  <c r="D35" i="1"/>
  <c r="AE35" i="1"/>
  <c r="AE31" i="1"/>
  <c r="AD31" i="1"/>
  <c r="AE23" i="1"/>
  <c r="D27" i="1"/>
  <c r="D32" i="1"/>
  <c r="D22" i="1"/>
</calcChain>
</file>

<file path=xl/sharedStrings.xml><?xml version="1.0" encoding="utf-8"?>
<sst xmlns="http://schemas.openxmlformats.org/spreadsheetml/2006/main" count="876" uniqueCount="81">
  <si>
    <t>Année1</t>
  </si>
  <si>
    <t>Année2</t>
  </si>
  <si>
    <t>Année3</t>
  </si>
  <si>
    <t>Statut</t>
  </si>
  <si>
    <t>NOT NULL</t>
  </si>
  <si>
    <t>Mise en veilleuse</t>
  </si>
  <si>
    <t>SP_ANNEE1</t>
  </si>
  <si>
    <t>BCE_ANNEE1</t>
  </si>
  <si>
    <t>MAA_ANNEE1</t>
  </si>
  <si>
    <t>SP_ANNEE2</t>
  </si>
  <si>
    <t>BCE_ANNEE2</t>
  </si>
  <si>
    <t>MAA_ANNEE3</t>
  </si>
  <si>
    <t>Libellé_commun</t>
  </si>
  <si>
    <t>Exonération PM</t>
  </si>
  <si>
    <t>RR_An1</t>
  </si>
  <si>
    <t>RR_AN2</t>
  </si>
  <si>
    <t>RR_AN3</t>
  </si>
  <si>
    <t>Une décision préalable a déjà été traitée</t>
  </si>
  <si>
    <t>L’exonération n’est possible que durant les 3 premières années qui suivent la date de prise d’effet juridique de la société</t>
  </si>
  <si>
    <t>NULL</t>
  </si>
  <si>
    <t>Statut_attention</t>
  </si>
  <si>
    <t>Procéder à une révision de l’exonération</t>
  </si>
  <si>
    <t>origine acceptation totale</t>
  </si>
  <si>
    <t>origine refus total</t>
  </si>
  <si>
    <t>peut bénéficier de l'exonération</t>
  </si>
  <si>
    <t>ne peut pas bénéficier de l'exonération</t>
  </si>
  <si>
    <t>société de personnes</t>
  </si>
  <si>
    <t>société commerciale</t>
  </si>
  <si>
    <t>associés actifs</t>
  </si>
  <si>
    <t>a déjà été refusée</t>
  </si>
  <si>
    <t>ne peut bénéficier de l'exonération</t>
  </si>
  <si>
    <t>obligation de revoir la décision prise</t>
  </si>
  <si>
    <t>Texte1</t>
  </si>
  <si>
    <t>Texte2</t>
  </si>
  <si>
    <t>Texte3</t>
  </si>
  <si>
    <t>Texte4</t>
  </si>
  <si>
    <t>Années1</t>
  </si>
  <si>
    <t>Années2</t>
  </si>
  <si>
    <t>id</t>
  </si>
  <si>
    <t>jour</t>
  </si>
  <si>
    <t>mois</t>
  </si>
  <si>
    <t>année</t>
  </si>
  <si>
    <t>pivotdate</t>
  </si>
  <si>
    <t>a déjà été accordée</t>
  </si>
  <si>
    <t>Texte5</t>
  </si>
  <si>
    <t>n'est possible que durant les 3 premières années</t>
  </si>
  <si>
    <t>pas lieu d'introduire une telle requête auprès de notre Caisse</t>
  </si>
  <si>
    <t>Texte6</t>
  </si>
  <si>
    <t>false</t>
  </si>
  <si>
    <t>true</t>
  </si>
  <si>
    <t>Exonération Personne Morale</t>
  </si>
  <si>
    <t>Traité</t>
  </si>
  <si>
    <t>Explication_statut</t>
  </si>
  <si>
    <t>Déjà traitée</t>
  </si>
  <si>
    <t>Possible que durant les 3 premières années</t>
  </si>
  <si>
    <t>RECL_AUTRE_CAISSE</t>
  </si>
  <si>
    <t>libellé</t>
  </si>
  <si>
    <t>date début période</t>
  </si>
  <si>
    <t>caisse origine</t>
  </si>
  <si>
    <t>révision</t>
  </si>
  <si>
    <t>attention</t>
  </si>
  <si>
    <t>ExonérationPM1</t>
  </si>
  <si>
    <t>ExonérationPM2</t>
  </si>
  <si>
    <t>ExonérationPM3</t>
  </si>
  <si>
    <t>Acceptation totale</t>
  </si>
  <si>
    <t>Refus total</t>
  </si>
  <si>
    <t>&gt;=</t>
  </si>
  <si>
    <t>&lt;</t>
  </si>
  <si>
    <t>=</t>
  </si>
  <si>
    <t>trie date</t>
  </si>
  <si>
    <t>date signature</t>
  </si>
  <si>
    <t>Date Réception</t>
  </si>
  <si>
    <t>date erronée</t>
  </si>
  <si>
    <t>ExonérationPM4</t>
  </si>
  <si>
    <t>erreur</t>
  </si>
  <si>
    <t>date dans le future</t>
  </si>
  <si>
    <t>Date SC</t>
  </si>
  <si>
    <t>date dans le futur</t>
  </si>
  <si>
    <t>Aucun cas dans la BD</t>
  </si>
  <si>
    <t>99-99-9999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</si>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</sst>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dd\-mm\-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ont="0" applyBorder="0" applyProtection="0"/>
  </cellStyleXfs>
  <cellXfs count="16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/>
    <xf numFmtId="164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64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5" fillId="0" borderId="0" xfId="0" applyFont="1" applyFill="1" applyBorder="1"/>
    <xf numFmtId="165" fontId="1" fillId="0" borderId="0" xfId="0" applyNumberFormat="1" applyFont="1" applyFill="1" applyBorder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tabSelected="1" zoomScale="85" zoomScaleNormal="85" workbookViewId="0">
      <selection activeCell="G8" sqref="G8"/>
    </sheetView>
  </sheetViews>
  <sheetFormatPr baseColWidth="10" defaultColWidth="11.42578125" defaultRowHeight="15" x14ac:dyDescent="0.25"/>
  <cols>
    <col min="1" max="1" width="24.28515625" style="1" bestFit="1" customWidth="1"/>
    <col min="2" max="2" width="5" style="1" customWidth="1"/>
    <col min="3" max="3" width="65.7109375" style="1" bestFit="1" customWidth="1"/>
    <col min="4" max="4" width="18.7109375" style="7" customWidth="1"/>
    <col min="6" max="6" width="19.28515625" style="1" customWidth="1"/>
    <col min="7" max="7" width="7.5703125" style="12" bestFit="1" customWidth="1"/>
    <col min="8" max="8" width="15.140625" style="12" customWidth="1"/>
    <col min="9" max="9" width="13.5703125" style="12" customWidth="1"/>
    <col min="10" max="10" width="11.42578125" style="12" customWidth="1"/>
    <col min="11" max="11" width="99.140625" style="1" bestFit="1" customWidth="1"/>
    <col min="12" max="12" width="21.85546875" style="1" customWidth="1"/>
    <col min="13" max="22" width="10.7109375" style="3" customWidth="1"/>
    <col min="23" max="23" width="36.140625" style="4" bestFit="1" customWidth="1"/>
    <col min="24" max="24" width="25.7109375" style="1" customWidth="1"/>
    <col min="25" max="29" width="20.42578125" style="1" customWidth="1"/>
    <col min="30" max="31" width="20.42578125" style="8" customWidth="1"/>
    <col min="32" max="32" width="17.85546875" style="9" customWidth="1"/>
    <col min="33" max="33" width="51.140625" style="9" customWidth="1"/>
    <col min="34" max="34" width="15.28515625" style="9" customWidth="1"/>
    <col min="35" max="35" width="12" style="9" customWidth="1"/>
    <col min="36" max="36" width="14.42578125" style="9" customWidth="1"/>
    <col min="37" max="37" width="19.7109375" style="9" customWidth="1"/>
    <col min="38" max="38" width="10.85546875" style="9" customWidth="1"/>
    <col min="39" max="40" width="10.140625" style="9" customWidth="1"/>
    <col min="41" max="44" width="11.42578125" style="5"/>
    <col min="45" max="16384" width="11.42578125" style="1"/>
  </cols>
  <sheetData>
    <row r="1" spans="1:44" x14ac:dyDescent="0.25">
      <c r="A1" s="1" t="s">
        <v>50</v>
      </c>
    </row>
    <row r="2" spans="1:44" ht="15.75" customHeight="1" x14ac:dyDescent="0.25"/>
    <row r="3" spans="1:44" s="2" customFormat="1" ht="12" x14ac:dyDescent="0.2">
      <c r="A3" s="13" t="s">
        <v>61</v>
      </c>
      <c r="B3" s="2" t="s">
        <v>38</v>
      </c>
      <c r="C3" s="2" t="s">
        <v>56</v>
      </c>
      <c r="D3" s="10" t="s">
        <v>57</v>
      </c>
      <c r="E3" s="2" t="s">
        <v>69</v>
      </c>
      <c r="F3" s="2" t="s">
        <v>58</v>
      </c>
      <c r="G3" s="13" t="s">
        <v>59</v>
      </c>
      <c r="H3" s="13" t="s">
        <v>76</v>
      </c>
      <c r="I3" s="13" t="s">
        <v>70</v>
      </c>
      <c r="J3" s="13" t="s">
        <v>71</v>
      </c>
      <c r="K3" s="2" t="s">
        <v>60</v>
      </c>
      <c r="L3" s="2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6</v>
      </c>
      <c r="T3" s="3" t="s">
        <v>10</v>
      </c>
      <c r="U3" s="3" t="s">
        <v>11</v>
      </c>
      <c r="V3" s="3" t="s">
        <v>3</v>
      </c>
      <c r="W3" s="4" t="s">
        <v>52</v>
      </c>
      <c r="X3" s="2" t="s">
        <v>32</v>
      </c>
      <c r="Y3" s="2" t="s">
        <v>33</v>
      </c>
      <c r="Z3" s="2" t="s">
        <v>34</v>
      </c>
      <c r="AA3" s="2" t="s">
        <v>35</v>
      </c>
      <c r="AB3" s="2" t="s">
        <v>44</v>
      </c>
      <c r="AC3" s="2" t="s">
        <v>47</v>
      </c>
      <c r="AD3" s="8" t="s">
        <v>36</v>
      </c>
      <c r="AE3" s="8" t="s">
        <v>37</v>
      </c>
      <c r="AF3" s="11" t="s">
        <v>12</v>
      </c>
      <c r="AG3" s="11" t="s">
        <v>3</v>
      </c>
      <c r="AH3" s="11" t="s">
        <v>20</v>
      </c>
      <c r="AI3" s="11" t="s">
        <v>14</v>
      </c>
      <c r="AJ3" s="11" t="s">
        <v>15</v>
      </c>
      <c r="AK3" s="11" t="s">
        <v>16</v>
      </c>
      <c r="AL3" s="11" t="s">
        <v>0</v>
      </c>
      <c r="AM3" s="11" t="s">
        <v>1</v>
      </c>
      <c r="AN3" s="11" t="s">
        <v>2</v>
      </c>
      <c r="AO3" s="6" t="s">
        <v>39</v>
      </c>
      <c r="AP3" s="6" t="s">
        <v>40</v>
      </c>
      <c r="AQ3" s="6" t="s">
        <v>41</v>
      </c>
      <c r="AR3" s="6" t="s">
        <v>42</v>
      </c>
    </row>
    <row r="4" spans="1:44" x14ac:dyDescent="0.25">
      <c r="B4" s="1">
        <v>1</v>
      </c>
      <c r="C4" s="12" t="str">
        <f t="shared" ref="C4:C9" si="0">TRIM(IF(F4="NOT NULL",AF4&amp;" - "&amp;"Caisse origine",AF4&amp;" - "&amp;AG4&amp;IF(G4&lt;&gt;""," (révision id "&amp;G4&amp;" "&amp;AH4&amp;")","")&amp;IF(L4&lt;&gt;""," avec mise en veilleuse "&amp;L4,""))&amp;" - Scénario " &amp;B4)</f>
        <v>Exonération PM - Acceptation totale - Scénario 1</v>
      </c>
      <c r="D4" s="7">
        <f ca="1">DATE($AQ4-$AR4,1,1)</f>
        <v>42370</v>
      </c>
      <c r="E4" t="s">
        <v>66</v>
      </c>
      <c r="F4" s="1" t="s">
        <v>19</v>
      </c>
      <c r="H4" s="12" t="s">
        <v>19</v>
      </c>
      <c r="I4" s="12" t="s">
        <v>19</v>
      </c>
      <c r="J4" s="12" t="s">
        <v>19</v>
      </c>
      <c r="M4" s="3" t="s">
        <v>49</v>
      </c>
      <c r="N4" s="3" t="s">
        <v>49</v>
      </c>
      <c r="O4" s="3" t="s">
        <v>49</v>
      </c>
      <c r="P4" s="3" t="s">
        <v>49</v>
      </c>
      <c r="Q4" s="3" t="s">
        <v>49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51</v>
      </c>
      <c r="X4" s="1" t="s">
        <v>24</v>
      </c>
      <c r="AD4" s="8" t="str">
        <f ca="1">($AQ4-$AR4)&amp;", "&amp;$AQ4&amp;", "&amp;($AQ4+$AR4)</f>
        <v>2016, 2017, 2018</v>
      </c>
      <c r="AF4" s="9" t="s">
        <v>13</v>
      </c>
      <c r="AG4" s="9" t="str">
        <f>TRIM(IF(AL4+AM4+AN4=3,"Acceptation totale",IF(AL4+AM4+AN4=0,"Refus total","Refus "&amp;IF(AL4=0,"An1 "&amp;AI4&amp;" "," ")&amp;IF(AM4=0,"An2 "&amp;AJ4&amp;" "," ")&amp;IF(AN4=0,"An3 "&amp;AK4&amp;" "," "))))</f>
        <v>Acceptation totale</v>
      </c>
      <c r="AH4" s="9" t="str">
        <f>IF(K4="Une décision préalable a déjà été traitée","déjà traité",IF(K4="L’exonération n’est possible que durant les 3 premières années qui suivent la date de prise d’effet juridique de la société","3ans max",""))</f>
        <v/>
      </c>
      <c r="AI4" s="9" t="str">
        <f t="shared" ref="AI4:AI38" si="1">TRIM(IF(M4="F","SP "," ")&amp;IF(N4="F","BCE "," ")&amp;IF(O4="F","MAA "," "))</f>
        <v/>
      </c>
      <c r="AJ4" s="9" t="str">
        <f>TRIM(IF(P4="F","SP "," ")&amp;IF(Q4="F","BCE "," ")&amp;IF(R4="F","MAA "," "))</f>
        <v/>
      </c>
      <c r="AK4" s="9" t="str">
        <f t="shared" ref="AK4:AK38" si="2">TRIM(IF(S4="F","SP "," ")&amp;IF(T4="F","BCE "," ")&amp;IF(U4="F","MAA "," "))</f>
        <v/>
      </c>
      <c r="AL4" s="9">
        <f>IF(M4&amp;N4&amp;O4 = "truetruetrue",1,0)</f>
        <v>1</v>
      </c>
      <c r="AM4" s="9">
        <f>IF(P4&amp;Q4&amp;R4 = "truetruetrue",1,0)</f>
        <v>1</v>
      </c>
      <c r="AN4" s="9">
        <f>IF(S4&amp;T4&amp;U4 = "truetruetrue",1,0)</f>
        <v>1</v>
      </c>
      <c r="AO4" s="5">
        <v>1</v>
      </c>
      <c r="AP4" s="5">
        <v>1</v>
      </c>
      <c r="AQ4" s="5">
        <f ca="1">YEAR(NOW())</f>
        <v>2017</v>
      </c>
      <c r="AR4" s="5">
        <v>1</v>
      </c>
    </row>
    <row r="5" spans="1:44" x14ac:dyDescent="0.25">
      <c r="A5" s="13"/>
      <c r="B5" s="12">
        <v>2</v>
      </c>
      <c r="C5" s="12" t="str">
        <f t="shared" si="0"/>
        <v>Exonération PM - Refus total - Scénario 2</v>
      </c>
      <c r="D5" s="7">
        <f t="shared" ref="D5:D42" ca="1" si="3">DATE($AQ5-$AR5,1,1)</f>
        <v>42370</v>
      </c>
      <c r="E5" t="s">
        <v>66</v>
      </c>
      <c r="F5" s="1" t="s">
        <v>19</v>
      </c>
      <c r="H5" s="12" t="s">
        <v>19</v>
      </c>
      <c r="I5" s="12" t="s">
        <v>19</v>
      </c>
      <c r="J5" s="12" t="s">
        <v>19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48</v>
      </c>
      <c r="S5" s="3" t="s">
        <v>48</v>
      </c>
      <c r="T5" s="3" t="s">
        <v>48</v>
      </c>
      <c r="U5" s="3" t="s">
        <v>48</v>
      </c>
      <c r="V5" s="3" t="s">
        <v>51</v>
      </c>
      <c r="X5" s="1" t="s">
        <v>25</v>
      </c>
      <c r="Y5" s="1" t="s">
        <v>26</v>
      </c>
      <c r="Z5" s="1" t="s">
        <v>27</v>
      </c>
      <c r="AA5" s="1" t="s">
        <v>28</v>
      </c>
      <c r="AF5" s="9" t="s">
        <v>13</v>
      </c>
      <c r="AG5" s="9" t="str">
        <f t="shared" ref="AG5:AG38" si="4">TRIM(IF(AL5+AM5+AN5=3,"Acceptation totale",IF(AL5+AM5+AN5=0,"Refus total","Refus "&amp;IF(AL5=0,"An1 "&amp;AI5&amp;" "," ")&amp;IF(AM5=0,"An2 "&amp;AJ5&amp;" "," ")&amp;IF(AN5=0,"An3 "&amp;AK5&amp;" "," "))))</f>
        <v>Refus total</v>
      </c>
      <c r="AH5" s="9" t="str">
        <f>IF(K5="Une décision préalable a déjà été traitée","déjà traité",IF(K5="L’exonération n’est possible que durant les 3 premières années qui suivent la date de prise d’effet juridique de la société","3ans max",""))</f>
        <v/>
      </c>
      <c r="AI5" s="9" t="str">
        <f t="shared" si="1"/>
        <v/>
      </c>
      <c r="AJ5" s="9" t="str">
        <f t="shared" ref="AJ5:AJ38" si="5">TRIM(IF(P5="F","SP "," ")&amp;IF(Q5="F","BCE "," ")&amp;IF(R5="F","MAA "," "))</f>
        <v/>
      </c>
      <c r="AK5" s="9" t="str">
        <f t="shared" si="2"/>
        <v/>
      </c>
      <c r="AL5" s="9">
        <f t="shared" ref="AL5:AL38" si="6">IF(M5&amp;N5&amp;O5 = "truetruetrue",1,0)</f>
        <v>0</v>
      </c>
      <c r="AM5" s="9">
        <f t="shared" ref="AM5:AM38" si="7">IF(P5&amp;Q5&amp;R5 = "truetruetrue",1,0)</f>
        <v>0</v>
      </c>
      <c r="AN5" s="9">
        <f t="shared" ref="AN5:AN38" si="8">IF(S5&amp;T5&amp;U5 = "truetruetrue",1,0)</f>
        <v>0</v>
      </c>
      <c r="AO5" s="5">
        <v>1</v>
      </c>
      <c r="AP5" s="5">
        <v>1</v>
      </c>
      <c r="AQ5" s="5">
        <f t="shared" ref="AQ5:AQ38" ca="1" si="9">YEAR(NOW())</f>
        <v>2017</v>
      </c>
      <c r="AR5" s="5">
        <v>1</v>
      </c>
    </row>
    <row r="6" spans="1:44" x14ac:dyDescent="0.25">
      <c r="B6" s="12">
        <v>3</v>
      </c>
      <c r="C6" s="12" t="str">
        <f t="shared" si="0"/>
        <v>Exonération PM - Refus total (révision id 1 déjà traité) - Scénario 3</v>
      </c>
      <c r="D6" s="7">
        <f t="shared" ca="1" si="3"/>
        <v>42370</v>
      </c>
      <c r="E6" t="s">
        <v>66</v>
      </c>
      <c r="F6" s="1" t="s">
        <v>19</v>
      </c>
      <c r="G6" s="12">
        <v>1</v>
      </c>
      <c r="H6" s="12" t="s">
        <v>19</v>
      </c>
      <c r="I6" s="12" t="s">
        <v>19</v>
      </c>
      <c r="J6" s="12" t="s">
        <v>19</v>
      </c>
      <c r="K6" s="1" t="s">
        <v>17</v>
      </c>
      <c r="V6" s="3" t="s">
        <v>51</v>
      </c>
      <c r="W6" s="4" t="s">
        <v>53</v>
      </c>
      <c r="X6" s="1" t="s">
        <v>43</v>
      </c>
      <c r="AD6" s="8" t="str">
        <f ca="1">($AQ6-$AR6)&amp;", "&amp;$AQ6&amp;", "&amp;($AQ6+$AR6)</f>
        <v>2016, 2017, 2018</v>
      </c>
      <c r="AF6" s="9" t="s">
        <v>13</v>
      </c>
      <c r="AG6" s="9" t="str">
        <f t="shared" si="4"/>
        <v>Refus total</v>
      </c>
      <c r="AH6" s="9" t="str">
        <f>IF(K6="Une décision préalable a déjà été traitée","déjà traité",IF(K6="L’exonération n’est possible que durant les 3 premières années qui suivent la date de prise d’effet juridique de la société","3ans max",""))</f>
        <v>déjà traité</v>
      </c>
      <c r="AI6" s="9" t="str">
        <f t="shared" si="1"/>
        <v/>
      </c>
      <c r="AJ6" s="9" t="str">
        <f t="shared" si="5"/>
        <v/>
      </c>
      <c r="AK6" s="9" t="str">
        <f t="shared" si="2"/>
        <v/>
      </c>
      <c r="AL6" s="9">
        <f t="shared" si="6"/>
        <v>0</v>
      </c>
      <c r="AM6" s="9">
        <f t="shared" si="7"/>
        <v>0</v>
      </c>
      <c r="AN6" s="9">
        <f t="shared" si="8"/>
        <v>0</v>
      </c>
      <c r="AO6" s="5">
        <v>1</v>
      </c>
      <c r="AP6" s="5">
        <v>1</v>
      </c>
      <c r="AQ6" s="5">
        <f t="shared" ca="1" si="9"/>
        <v>2017</v>
      </c>
      <c r="AR6" s="5">
        <v>1</v>
      </c>
    </row>
    <row r="7" spans="1:44" x14ac:dyDescent="0.25">
      <c r="B7" s="12">
        <v>4</v>
      </c>
      <c r="C7" s="12" t="str">
        <f t="shared" si="0"/>
        <v>Exonération PM - Refus total (révision id 1 origine acceptation totale) - Scénario 4</v>
      </c>
      <c r="D7" s="7">
        <f t="shared" ca="1" si="3"/>
        <v>42370</v>
      </c>
      <c r="E7" t="s">
        <v>66</v>
      </c>
      <c r="F7" s="1" t="s">
        <v>19</v>
      </c>
      <c r="G7" s="12">
        <v>1</v>
      </c>
      <c r="H7" s="12" t="s">
        <v>19</v>
      </c>
      <c r="I7" s="12" t="s">
        <v>19</v>
      </c>
      <c r="J7" s="12" t="s">
        <v>19</v>
      </c>
      <c r="K7" s="1" t="s">
        <v>21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48</v>
      </c>
      <c r="V7" s="3" t="s">
        <v>51</v>
      </c>
      <c r="X7" s="1" t="s">
        <v>31</v>
      </c>
      <c r="Y7" s="1" t="s">
        <v>30</v>
      </c>
      <c r="Z7" s="1" t="s">
        <v>26</v>
      </c>
      <c r="AA7" s="1" t="s">
        <v>27</v>
      </c>
      <c r="AB7" s="1" t="s">
        <v>28</v>
      </c>
      <c r="AD7" s="8" t="str">
        <f ca="1">($AQ7-$AR7)&amp;", "&amp;$AQ7&amp;", "&amp;($AQ7+$AR7)</f>
        <v>2016, 2017, 2018</v>
      </c>
      <c r="AF7" s="9" t="s">
        <v>13</v>
      </c>
      <c r="AG7" s="9" t="str">
        <f t="shared" si="4"/>
        <v>Refus total</v>
      </c>
      <c r="AH7" s="9" t="s">
        <v>22</v>
      </c>
      <c r="AI7" s="9" t="str">
        <f t="shared" si="1"/>
        <v/>
      </c>
      <c r="AJ7" s="9" t="str">
        <f t="shared" si="5"/>
        <v/>
      </c>
      <c r="AK7" s="9" t="str">
        <f t="shared" si="2"/>
        <v/>
      </c>
      <c r="AL7" s="9">
        <f t="shared" si="6"/>
        <v>0</v>
      </c>
      <c r="AM7" s="9">
        <f t="shared" si="7"/>
        <v>0</v>
      </c>
      <c r="AN7" s="9">
        <f t="shared" si="8"/>
        <v>0</v>
      </c>
      <c r="AO7" s="5">
        <v>1</v>
      </c>
      <c r="AP7" s="5">
        <v>1</v>
      </c>
      <c r="AQ7" s="5">
        <f t="shared" ca="1" si="9"/>
        <v>2017</v>
      </c>
      <c r="AR7" s="5">
        <v>1</v>
      </c>
    </row>
    <row r="8" spans="1:44" s="12" customFormat="1" x14ac:dyDescent="0.25">
      <c r="B8" s="12">
        <v>5</v>
      </c>
      <c r="C8" s="12" t="str">
        <f>TRIM(IF(F8="NOT NULL",AF8&amp;" - "&amp;"Caisse origine",AF8&amp;" - "&amp;AG8&amp;IF(G8&lt;&gt;""," (révision id "&amp;G8&amp;" "&amp;AH8&amp;")","")&amp;IF(L8&lt;&gt;""," avec mise en veilleuse "&amp;L8,""))&amp;" - Scénario " &amp;B8)</f>
        <v>Exonération PM - Caisse origine - Scénario 5</v>
      </c>
      <c r="D8" s="7">
        <f t="shared" ca="1" si="3"/>
        <v>42370</v>
      </c>
      <c r="E8" t="s">
        <v>66</v>
      </c>
      <c r="F8" s="12" t="s">
        <v>4</v>
      </c>
      <c r="H8" s="12" t="s">
        <v>19</v>
      </c>
      <c r="I8" s="12" t="s">
        <v>19</v>
      </c>
      <c r="J8" s="12" t="s">
        <v>19</v>
      </c>
      <c r="M8" s="3"/>
      <c r="N8" s="3"/>
      <c r="O8" s="3"/>
      <c r="P8" s="3"/>
      <c r="Q8" s="3"/>
      <c r="R8" s="3"/>
      <c r="S8" s="3"/>
      <c r="T8" s="3"/>
      <c r="U8" s="3"/>
      <c r="V8" s="3" t="s">
        <v>51</v>
      </c>
      <c r="W8" s="4" t="s">
        <v>55</v>
      </c>
      <c r="X8" s="12" t="s">
        <v>46</v>
      </c>
      <c r="AD8" s="8"/>
      <c r="AE8" s="8"/>
      <c r="AF8" s="9" t="s">
        <v>13</v>
      </c>
      <c r="AG8" s="9" t="str">
        <f t="shared" si="4"/>
        <v>Refus total</v>
      </c>
      <c r="AH8" s="9" t="str">
        <f>IF(K8="Une décision préalable a déjà été traitée","déjà traité",IF(K8="L’exonération n’est possible que durant les 3 premières années qui suivent la date de prise d’effet juridique de la société","3ans max",""))</f>
        <v/>
      </c>
      <c r="AI8" s="9" t="str">
        <f t="shared" si="1"/>
        <v/>
      </c>
      <c r="AJ8" s="9" t="str">
        <f t="shared" si="5"/>
        <v/>
      </c>
      <c r="AK8" s="9" t="str">
        <f t="shared" si="2"/>
        <v/>
      </c>
      <c r="AL8" s="9">
        <f t="shared" si="6"/>
        <v>0</v>
      </c>
      <c r="AM8" s="9">
        <f t="shared" si="7"/>
        <v>0</v>
      </c>
      <c r="AN8" s="9">
        <f t="shared" si="8"/>
        <v>0</v>
      </c>
      <c r="AO8" s="5">
        <v>1</v>
      </c>
      <c r="AP8" s="5">
        <v>1</v>
      </c>
      <c r="AQ8" s="5">
        <f t="shared" ca="1" si="9"/>
        <v>2017</v>
      </c>
      <c r="AR8" s="5">
        <v>1</v>
      </c>
    </row>
    <row r="9" spans="1:44" x14ac:dyDescent="0.25">
      <c r="B9" s="12">
        <v>6</v>
      </c>
      <c r="C9" s="12" t="str">
        <f t="shared" si="0"/>
        <v>Exonération PM - Refus total (révision id 1 3ans max) - Scénario 6</v>
      </c>
      <c r="D9" s="7">
        <f t="shared" ca="1" si="3"/>
        <v>42370</v>
      </c>
      <c r="E9" t="s">
        <v>66</v>
      </c>
      <c r="F9" s="1" t="s">
        <v>19</v>
      </c>
      <c r="G9" s="12">
        <v>1</v>
      </c>
      <c r="H9" s="12" t="s">
        <v>19</v>
      </c>
      <c r="I9" s="12" t="s">
        <v>19</v>
      </c>
      <c r="J9" s="12" t="s">
        <v>19</v>
      </c>
      <c r="K9" s="1" t="s">
        <v>18</v>
      </c>
      <c r="V9" s="3" t="s">
        <v>51</v>
      </c>
      <c r="W9" s="4" t="s">
        <v>54</v>
      </c>
      <c r="X9" s="1" t="s">
        <v>45</v>
      </c>
      <c r="AD9" s="8" t="str">
        <f ca="1">($AQ9-$AR9)&amp;", "&amp;$AQ9&amp;", "&amp;($AQ9+$AR9)</f>
        <v>2016, 2017, 2018</v>
      </c>
      <c r="AF9" s="9" t="s">
        <v>13</v>
      </c>
      <c r="AG9" s="9" t="str">
        <f t="shared" si="4"/>
        <v>Refus total</v>
      </c>
      <c r="AH9" s="9" t="str">
        <f>IF(K9="Une décision préalable a déjà été traitée","déjà traité",IF(K9="L’exonération n’est possible que durant les 3 premières années qui suivent la date de prise d’effet juridique de la société","3ans max",""))</f>
        <v>3ans max</v>
      </c>
      <c r="AI9" s="9" t="str">
        <f t="shared" si="1"/>
        <v/>
      </c>
      <c r="AJ9" s="9" t="str">
        <f t="shared" si="5"/>
        <v/>
      </c>
      <c r="AK9" s="9" t="str">
        <f t="shared" si="2"/>
        <v/>
      </c>
      <c r="AL9" s="9">
        <f t="shared" si="6"/>
        <v>0</v>
      </c>
      <c r="AM9" s="9">
        <f t="shared" si="7"/>
        <v>0</v>
      </c>
      <c r="AN9" s="9">
        <f t="shared" si="8"/>
        <v>0</v>
      </c>
      <c r="AO9" s="5">
        <v>1</v>
      </c>
      <c r="AP9" s="5">
        <v>1</v>
      </c>
      <c r="AQ9" s="5">
        <f t="shared" ca="1" si="9"/>
        <v>2017</v>
      </c>
      <c r="AR9" s="5">
        <v>1</v>
      </c>
    </row>
    <row r="10" spans="1:44" x14ac:dyDescent="0.25">
      <c r="B10" s="12">
        <v>7</v>
      </c>
      <c r="C10" s="12" t="str">
        <f t="shared" ref="C10:C38" si="10">TRIM(IF(F10="NOT NULL",AF10&amp;" - "&amp;"Caisse origine",AF10&amp;" - "&amp;AG10&amp;IF(G10&lt;&gt;""," (révision id "&amp;G10&amp;" "&amp;AH10&amp;")","")&amp;IF(L10&lt;&gt;""," avec mise en veilleuse "&amp;L10,""))&amp;" - Scénario " &amp;B10)</f>
        <v>Exonération PM - Refus total (révision id 2 déjà traité) - Scénario 7</v>
      </c>
      <c r="D10" s="7">
        <f t="shared" ca="1" si="3"/>
        <v>42370</v>
      </c>
      <c r="E10" t="s">
        <v>66</v>
      </c>
      <c r="F10" s="1" t="s">
        <v>19</v>
      </c>
      <c r="G10" s="12">
        <v>2</v>
      </c>
      <c r="H10" s="12" t="s">
        <v>19</v>
      </c>
      <c r="I10" s="12" t="s">
        <v>19</v>
      </c>
      <c r="J10" s="12" t="s">
        <v>19</v>
      </c>
      <c r="K10" s="1" t="s">
        <v>17</v>
      </c>
      <c r="V10" s="3" t="s">
        <v>51</v>
      </c>
      <c r="X10" s="1" t="s">
        <v>26</v>
      </c>
      <c r="Y10" s="1" t="s">
        <v>27</v>
      </c>
      <c r="Z10" s="1" t="s">
        <v>28</v>
      </c>
      <c r="AA10" s="1" t="s">
        <v>29</v>
      </c>
      <c r="AD10" s="8" t="str">
        <f ca="1">($AQ10-$AR10)&amp;", "&amp;$AQ10&amp;", "&amp;($AQ10+$AR10)</f>
        <v>2016, 2017, 2018</v>
      </c>
      <c r="AF10" s="9" t="s">
        <v>13</v>
      </c>
      <c r="AG10" s="9" t="str">
        <f t="shared" si="4"/>
        <v>Refus total</v>
      </c>
      <c r="AH10" s="9" t="str">
        <f>IF(K10="Une décision préalable a déjà été traitée","déjà traité",IF(K10="L’exonération n’est possible que durant les 3 premières années qui suivent la date de prise d’effet juridique de la société","3ans max",""))</f>
        <v>déjà traité</v>
      </c>
      <c r="AI10" s="9" t="str">
        <f t="shared" si="1"/>
        <v/>
      </c>
      <c r="AJ10" s="9" t="str">
        <f t="shared" si="5"/>
        <v/>
      </c>
      <c r="AK10" s="9" t="str">
        <f t="shared" si="2"/>
        <v/>
      </c>
      <c r="AL10" s="9">
        <f t="shared" si="6"/>
        <v>0</v>
      </c>
      <c r="AM10" s="9">
        <f t="shared" si="7"/>
        <v>0</v>
      </c>
      <c r="AN10" s="9">
        <f t="shared" si="8"/>
        <v>0</v>
      </c>
      <c r="AO10" s="5">
        <v>1</v>
      </c>
      <c r="AP10" s="5">
        <v>1</v>
      </c>
      <c r="AQ10" s="5">
        <f t="shared" ca="1" si="9"/>
        <v>2017</v>
      </c>
      <c r="AR10" s="5">
        <v>1</v>
      </c>
    </row>
    <row r="11" spans="1:44" x14ac:dyDescent="0.25">
      <c r="B11" s="12">
        <v>8</v>
      </c>
      <c r="C11" s="12" t="str">
        <f t="shared" si="10"/>
        <v>Exonération PM - Acceptation totale (révision id 2 origine refus total) - Scénario 8</v>
      </c>
      <c r="D11" s="7">
        <f t="shared" ca="1" si="3"/>
        <v>42370</v>
      </c>
      <c r="E11" t="s">
        <v>66</v>
      </c>
      <c r="F11" s="1" t="s">
        <v>19</v>
      </c>
      <c r="G11" s="12">
        <v>2</v>
      </c>
      <c r="H11" s="12" t="s">
        <v>19</v>
      </c>
      <c r="I11" s="12" t="s">
        <v>19</v>
      </c>
      <c r="J11" s="12" t="s">
        <v>19</v>
      </c>
      <c r="K11" s="1" t="s">
        <v>21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 t="s">
        <v>49</v>
      </c>
      <c r="S11" s="3" t="s">
        <v>49</v>
      </c>
      <c r="T11" s="3" t="s">
        <v>49</v>
      </c>
      <c r="U11" s="3" t="s">
        <v>49</v>
      </c>
      <c r="V11" s="3" t="s">
        <v>51</v>
      </c>
      <c r="X11" s="1" t="s">
        <v>31</v>
      </c>
      <c r="Y11" s="1" t="s">
        <v>24</v>
      </c>
      <c r="AD11" s="8" t="str">
        <f ca="1">($AQ11-$AR11)&amp;", "&amp;$AQ11&amp;", "&amp;($AQ11+$AR11)</f>
        <v>2016, 2017, 2018</v>
      </c>
      <c r="AF11" s="9" t="s">
        <v>13</v>
      </c>
      <c r="AG11" s="9" t="str">
        <f t="shared" si="4"/>
        <v>Acceptation totale</v>
      </c>
      <c r="AH11" s="9" t="s">
        <v>23</v>
      </c>
      <c r="AI11" s="9" t="str">
        <f t="shared" si="1"/>
        <v/>
      </c>
      <c r="AJ11" s="9" t="str">
        <f t="shared" si="5"/>
        <v/>
      </c>
      <c r="AK11" s="9" t="str">
        <f t="shared" si="2"/>
        <v/>
      </c>
      <c r="AL11" s="9">
        <f t="shared" si="6"/>
        <v>1</v>
      </c>
      <c r="AM11" s="9">
        <f t="shared" si="7"/>
        <v>1</v>
      </c>
      <c r="AN11" s="9">
        <f t="shared" si="8"/>
        <v>1</v>
      </c>
      <c r="AO11" s="5">
        <v>1</v>
      </c>
      <c r="AP11" s="5">
        <v>1</v>
      </c>
      <c r="AQ11" s="5">
        <f t="shared" ca="1" si="9"/>
        <v>2017</v>
      </c>
      <c r="AR11" s="5">
        <v>1</v>
      </c>
    </row>
    <row r="12" spans="1:44" x14ac:dyDescent="0.25">
      <c r="B12" s="12">
        <v>9</v>
      </c>
      <c r="C12" s="12" t="str">
        <f t="shared" si="10"/>
        <v>Exonération PM - Refus An1 - Scénario 9</v>
      </c>
      <c r="D12" s="7">
        <f t="shared" ca="1" si="3"/>
        <v>42370</v>
      </c>
      <c r="E12" t="s">
        <v>66</v>
      </c>
      <c r="F12" s="1" t="s">
        <v>19</v>
      </c>
      <c r="H12" s="12" t="s">
        <v>19</v>
      </c>
      <c r="I12" s="12" t="s">
        <v>19</v>
      </c>
      <c r="J12" s="12" t="s">
        <v>19</v>
      </c>
      <c r="M12" s="3" t="s">
        <v>48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49</v>
      </c>
      <c r="V12" s="3" t="s">
        <v>51</v>
      </c>
      <c r="X12" s="1" t="s">
        <v>24</v>
      </c>
      <c r="Y12" s="1" t="s">
        <v>30</v>
      </c>
      <c r="Z12" s="1" t="s">
        <v>26</v>
      </c>
      <c r="AD12" s="8" t="str">
        <f ca="1">$AQ12&amp;", "&amp;($AQ12+$AR12)</f>
        <v>2017, 2018</v>
      </c>
      <c r="AE12" s="8">
        <f ca="1">($AQ12-$AR12)</f>
        <v>2016</v>
      </c>
      <c r="AF12" s="9" t="s">
        <v>13</v>
      </c>
      <c r="AG12" s="9" t="str">
        <f t="shared" si="4"/>
        <v>Refus An1</v>
      </c>
      <c r="AH12" s="9" t="str">
        <f t="shared" ref="AH12:AH38" si="11">IF(K12="Une décision préalable a déjà été traitée","déjà traité",IF(K12="L’exonération n’est possible que durant les 3 premières années qui suivent la date de prise d’effet juridique de la société","3ans max",""))</f>
        <v/>
      </c>
      <c r="AI12" s="9" t="str">
        <f t="shared" si="1"/>
        <v/>
      </c>
      <c r="AJ12" s="9" t="str">
        <f t="shared" si="5"/>
        <v/>
      </c>
      <c r="AK12" s="9" t="str">
        <f t="shared" si="2"/>
        <v/>
      </c>
      <c r="AL12" s="9">
        <f t="shared" si="6"/>
        <v>0</v>
      </c>
      <c r="AM12" s="9">
        <f t="shared" si="7"/>
        <v>1</v>
      </c>
      <c r="AN12" s="9">
        <f t="shared" si="8"/>
        <v>1</v>
      </c>
      <c r="AO12" s="5">
        <v>1</v>
      </c>
      <c r="AP12" s="5">
        <v>1</v>
      </c>
      <c r="AQ12" s="5">
        <f t="shared" ca="1" si="9"/>
        <v>2017</v>
      </c>
      <c r="AR12" s="5">
        <v>1</v>
      </c>
    </row>
    <row r="13" spans="1:44" x14ac:dyDescent="0.25">
      <c r="B13" s="12">
        <v>10</v>
      </c>
      <c r="C13" s="12" t="str">
        <f t="shared" si="10"/>
        <v>Exonération PM - Refus An2 - Scénario 10</v>
      </c>
      <c r="D13" s="7">
        <f t="shared" ca="1" si="3"/>
        <v>42370</v>
      </c>
      <c r="E13" t="s">
        <v>66</v>
      </c>
      <c r="F13" s="1" t="s">
        <v>19</v>
      </c>
      <c r="H13" s="12" t="s">
        <v>19</v>
      </c>
      <c r="I13" s="12" t="s">
        <v>19</v>
      </c>
      <c r="J13" s="12" t="s">
        <v>19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48</v>
      </c>
      <c r="R13" s="3" t="s">
        <v>49</v>
      </c>
      <c r="S13" s="3" t="s">
        <v>49</v>
      </c>
      <c r="T13" s="3" t="s">
        <v>49</v>
      </c>
      <c r="U13" s="3" t="s">
        <v>49</v>
      </c>
      <c r="V13" s="3" t="s">
        <v>51</v>
      </c>
      <c r="X13" s="1" t="s">
        <v>24</v>
      </c>
      <c r="Y13" s="1" t="s">
        <v>30</v>
      </c>
      <c r="Z13" s="1" t="s">
        <v>27</v>
      </c>
      <c r="AD13" s="8" t="str">
        <f ca="1">($AQ13-$AR13)&amp;", "&amp;($AQ13+$AR13)</f>
        <v>2016, 2018</v>
      </c>
      <c r="AE13" s="8">
        <f ca="1">($AQ13)</f>
        <v>2017</v>
      </c>
      <c r="AF13" s="9" t="s">
        <v>13</v>
      </c>
      <c r="AG13" s="9" t="str">
        <f t="shared" si="4"/>
        <v>Refus An2</v>
      </c>
      <c r="AH13" s="9" t="str">
        <f t="shared" si="11"/>
        <v/>
      </c>
      <c r="AI13" s="9" t="str">
        <f t="shared" si="1"/>
        <v/>
      </c>
      <c r="AJ13" s="9" t="str">
        <f t="shared" si="5"/>
        <v/>
      </c>
      <c r="AK13" s="9" t="str">
        <f t="shared" si="2"/>
        <v/>
      </c>
      <c r="AL13" s="9">
        <f t="shared" si="6"/>
        <v>1</v>
      </c>
      <c r="AM13" s="9">
        <f t="shared" si="7"/>
        <v>0</v>
      </c>
      <c r="AN13" s="9">
        <f t="shared" si="8"/>
        <v>1</v>
      </c>
      <c r="AO13" s="5">
        <v>1</v>
      </c>
      <c r="AP13" s="5">
        <v>1</v>
      </c>
      <c r="AQ13" s="5">
        <f t="shared" ca="1" si="9"/>
        <v>2017</v>
      </c>
      <c r="AR13" s="5">
        <v>1</v>
      </c>
    </row>
    <row r="14" spans="1:44" x14ac:dyDescent="0.25">
      <c r="B14" s="12">
        <v>11</v>
      </c>
      <c r="C14" s="12" t="str">
        <f t="shared" si="10"/>
        <v>Exonération PM - Refus An3 - Scénario 11</v>
      </c>
      <c r="D14" s="7">
        <f t="shared" ca="1" si="3"/>
        <v>42370</v>
      </c>
      <c r="E14" t="s">
        <v>66</v>
      </c>
      <c r="F14" s="1" t="s">
        <v>19</v>
      </c>
      <c r="H14" s="12" t="s">
        <v>19</v>
      </c>
      <c r="I14" s="12" t="s">
        <v>19</v>
      </c>
      <c r="J14" s="12" t="s">
        <v>19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48</v>
      </c>
      <c r="V14" s="3" t="s">
        <v>51</v>
      </c>
      <c r="X14" s="1" t="s">
        <v>24</v>
      </c>
      <c r="Y14" s="1" t="s">
        <v>30</v>
      </c>
      <c r="Z14" s="1" t="s">
        <v>28</v>
      </c>
      <c r="AD14" s="8" t="str">
        <f ca="1">($AQ14-$AR14)&amp;", "&amp;($AQ14)</f>
        <v>2016, 2017</v>
      </c>
      <c r="AE14" s="8">
        <f ca="1">($AQ14+$AR14)</f>
        <v>2018</v>
      </c>
      <c r="AF14" s="9" t="s">
        <v>13</v>
      </c>
      <c r="AG14" s="9" t="str">
        <f t="shared" si="4"/>
        <v>Refus An3</v>
      </c>
      <c r="AH14" s="9" t="str">
        <f t="shared" si="11"/>
        <v/>
      </c>
      <c r="AI14" s="9" t="str">
        <f t="shared" si="1"/>
        <v/>
      </c>
      <c r="AJ14" s="9" t="str">
        <f t="shared" si="5"/>
        <v/>
      </c>
      <c r="AK14" s="9" t="str">
        <f t="shared" si="2"/>
        <v/>
      </c>
      <c r="AL14" s="9">
        <f t="shared" si="6"/>
        <v>1</v>
      </c>
      <c r="AM14" s="9">
        <f t="shared" si="7"/>
        <v>1</v>
      </c>
      <c r="AN14" s="9">
        <f t="shared" si="8"/>
        <v>0</v>
      </c>
      <c r="AO14" s="5">
        <v>1</v>
      </c>
      <c r="AP14" s="5">
        <v>1</v>
      </c>
      <c r="AQ14" s="5">
        <f t="shared" ca="1" si="9"/>
        <v>2017</v>
      </c>
      <c r="AR14" s="5">
        <v>1</v>
      </c>
    </row>
    <row r="15" spans="1:44" x14ac:dyDescent="0.25">
      <c r="B15" s="12">
        <v>12</v>
      </c>
      <c r="C15" s="12" t="str">
        <f t="shared" si="10"/>
        <v>Exonération PM - Refus An2 - Scénario 12</v>
      </c>
      <c r="D15" s="7">
        <f t="shared" ca="1" si="3"/>
        <v>42370</v>
      </c>
      <c r="E15" t="s">
        <v>66</v>
      </c>
      <c r="F15" s="1" t="s">
        <v>19</v>
      </c>
      <c r="H15" s="12" t="s">
        <v>19</v>
      </c>
      <c r="I15" s="12" t="s">
        <v>19</v>
      </c>
      <c r="J15" s="12" t="s">
        <v>19</v>
      </c>
      <c r="M15" s="3" t="s">
        <v>49</v>
      </c>
      <c r="N15" s="3" t="s">
        <v>49</v>
      </c>
      <c r="O15" s="3" t="s">
        <v>49</v>
      </c>
      <c r="P15" s="3" t="s">
        <v>48</v>
      </c>
      <c r="Q15" s="3" t="s">
        <v>48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51</v>
      </c>
      <c r="X15" s="1" t="s">
        <v>24</v>
      </c>
      <c r="Y15" s="1" t="s">
        <v>30</v>
      </c>
      <c r="Z15" s="1" t="s">
        <v>26</v>
      </c>
      <c r="AA15" s="1" t="s">
        <v>27</v>
      </c>
      <c r="AD15" s="8" t="str">
        <f ca="1">($AQ15-$AR15)&amp;", "&amp;($AQ15+$AR15)</f>
        <v>2016, 2018</v>
      </c>
      <c r="AE15" s="8">
        <f ca="1">($AQ15)</f>
        <v>2017</v>
      </c>
      <c r="AF15" s="9" t="s">
        <v>13</v>
      </c>
      <c r="AG15" s="9" t="str">
        <f t="shared" si="4"/>
        <v>Refus An2</v>
      </c>
      <c r="AH15" s="9" t="str">
        <f t="shared" si="11"/>
        <v/>
      </c>
      <c r="AI15" s="9" t="str">
        <f t="shared" si="1"/>
        <v/>
      </c>
      <c r="AJ15" s="9" t="str">
        <f t="shared" si="5"/>
        <v/>
      </c>
      <c r="AK15" s="9" t="str">
        <f t="shared" si="2"/>
        <v/>
      </c>
      <c r="AL15" s="9">
        <f t="shared" si="6"/>
        <v>1</v>
      </c>
      <c r="AM15" s="9">
        <f t="shared" si="7"/>
        <v>0</v>
      </c>
      <c r="AN15" s="9">
        <f t="shared" si="8"/>
        <v>1</v>
      </c>
      <c r="AO15" s="5">
        <v>1</v>
      </c>
      <c r="AP15" s="5">
        <v>1</v>
      </c>
      <c r="AQ15" s="5">
        <f t="shared" ca="1" si="9"/>
        <v>2017</v>
      </c>
      <c r="AR15" s="5">
        <v>1</v>
      </c>
    </row>
    <row r="16" spans="1:44" x14ac:dyDescent="0.25">
      <c r="B16" s="12">
        <v>13</v>
      </c>
      <c r="C16" s="12" t="str">
        <f t="shared" si="10"/>
        <v>Exonération PM - Refus An1 - Scénario 13</v>
      </c>
      <c r="D16" s="7">
        <f t="shared" ca="1" si="3"/>
        <v>42370</v>
      </c>
      <c r="E16" t="s">
        <v>66</v>
      </c>
      <c r="F16" s="1" t="s">
        <v>19</v>
      </c>
      <c r="H16" s="12" t="s">
        <v>19</v>
      </c>
      <c r="I16" s="12" t="s">
        <v>19</v>
      </c>
      <c r="J16" s="12" t="s">
        <v>19</v>
      </c>
      <c r="M16" s="3" t="s">
        <v>48</v>
      </c>
      <c r="N16" s="3" t="s">
        <v>49</v>
      </c>
      <c r="O16" s="3" t="s">
        <v>48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51</v>
      </c>
      <c r="X16" s="1" t="s">
        <v>24</v>
      </c>
      <c r="Y16" s="1" t="s">
        <v>30</v>
      </c>
      <c r="Z16" s="1" t="s">
        <v>26</v>
      </c>
      <c r="AA16" s="1" t="s">
        <v>28</v>
      </c>
      <c r="AD16" s="8" t="str">
        <f ca="1">$AQ16&amp;", "&amp;($AQ16+$AR16)</f>
        <v>2017, 2018</v>
      </c>
      <c r="AE16" s="8">
        <f ca="1">($AQ16-$AR16)</f>
        <v>2016</v>
      </c>
      <c r="AF16" s="9" t="s">
        <v>13</v>
      </c>
      <c r="AG16" s="9" t="str">
        <f t="shared" si="4"/>
        <v>Refus An1</v>
      </c>
      <c r="AH16" s="9" t="str">
        <f t="shared" si="11"/>
        <v/>
      </c>
      <c r="AI16" s="9" t="str">
        <f t="shared" si="1"/>
        <v/>
      </c>
      <c r="AJ16" s="9" t="str">
        <f t="shared" si="5"/>
        <v/>
      </c>
      <c r="AK16" s="9" t="str">
        <f t="shared" si="2"/>
        <v/>
      </c>
      <c r="AL16" s="9">
        <f t="shared" si="6"/>
        <v>0</v>
      </c>
      <c r="AM16" s="9">
        <f t="shared" si="7"/>
        <v>1</v>
      </c>
      <c r="AN16" s="9">
        <f t="shared" si="8"/>
        <v>1</v>
      </c>
      <c r="AO16" s="5">
        <v>1</v>
      </c>
      <c r="AP16" s="5">
        <v>1</v>
      </c>
      <c r="AQ16" s="5">
        <f t="shared" ca="1" si="9"/>
        <v>2017</v>
      </c>
      <c r="AR16" s="5">
        <v>1</v>
      </c>
    </row>
    <row r="17" spans="1:44" x14ac:dyDescent="0.25">
      <c r="B17" s="12">
        <v>14</v>
      </c>
      <c r="C17" s="12" t="str">
        <f t="shared" si="10"/>
        <v>Exonération PM - Refus An3 - Scénario 14</v>
      </c>
      <c r="D17" s="7">
        <f t="shared" ca="1" si="3"/>
        <v>42370</v>
      </c>
      <c r="E17" t="s">
        <v>66</v>
      </c>
      <c r="F17" s="1" t="s">
        <v>19</v>
      </c>
      <c r="H17" s="12" t="s">
        <v>19</v>
      </c>
      <c r="I17" s="12" t="s">
        <v>19</v>
      </c>
      <c r="J17" s="12" t="s">
        <v>19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48</v>
      </c>
      <c r="U17" s="3" t="s">
        <v>48</v>
      </c>
      <c r="V17" s="3" t="s">
        <v>51</v>
      </c>
      <c r="X17" s="1" t="s">
        <v>24</v>
      </c>
      <c r="Y17" s="1" t="s">
        <v>30</v>
      </c>
      <c r="Z17" s="1" t="s">
        <v>27</v>
      </c>
      <c r="AA17" s="1" t="s">
        <v>28</v>
      </c>
      <c r="AD17" s="8" t="str">
        <f ca="1">($AQ17-$AR17)&amp;", "&amp;($AQ17)</f>
        <v>2016, 2017</v>
      </c>
      <c r="AE17" s="8">
        <f ca="1">($AQ17+$AR17)</f>
        <v>2018</v>
      </c>
      <c r="AF17" s="9" t="s">
        <v>13</v>
      </c>
      <c r="AG17" s="9" t="str">
        <f t="shared" si="4"/>
        <v>Refus An3</v>
      </c>
      <c r="AH17" s="9" t="str">
        <f t="shared" si="11"/>
        <v/>
      </c>
      <c r="AI17" s="9" t="str">
        <f t="shared" si="1"/>
        <v/>
      </c>
      <c r="AJ17" s="9" t="str">
        <f t="shared" si="5"/>
        <v/>
      </c>
      <c r="AK17" s="9" t="str">
        <f t="shared" si="2"/>
        <v/>
      </c>
      <c r="AL17" s="9">
        <f t="shared" si="6"/>
        <v>1</v>
      </c>
      <c r="AM17" s="9">
        <f t="shared" si="7"/>
        <v>1</v>
      </c>
      <c r="AN17" s="9">
        <f t="shared" si="8"/>
        <v>0</v>
      </c>
      <c r="AO17" s="5">
        <v>1</v>
      </c>
      <c r="AP17" s="5">
        <v>1</v>
      </c>
      <c r="AQ17" s="5">
        <f t="shared" ca="1" si="9"/>
        <v>2017</v>
      </c>
      <c r="AR17" s="5">
        <v>1</v>
      </c>
    </row>
    <row r="18" spans="1:44" x14ac:dyDescent="0.25">
      <c r="B18" s="12">
        <v>15</v>
      </c>
      <c r="C18" s="12" t="str">
        <f t="shared" si="10"/>
        <v>Exonération PM - Refus An1 An3 - Scénario 15</v>
      </c>
      <c r="D18" s="7">
        <f t="shared" ca="1" si="3"/>
        <v>42370</v>
      </c>
      <c r="E18" t="s">
        <v>66</v>
      </c>
      <c r="F18" s="1" t="s">
        <v>19</v>
      </c>
      <c r="H18" s="12" t="s">
        <v>19</v>
      </c>
      <c r="I18" s="12" t="s">
        <v>19</v>
      </c>
      <c r="J18" s="12" t="s">
        <v>19</v>
      </c>
      <c r="M18" s="3" t="s">
        <v>48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48</v>
      </c>
      <c r="U18" s="3" t="s">
        <v>49</v>
      </c>
      <c r="V18" s="3" t="s">
        <v>51</v>
      </c>
      <c r="X18" s="1" t="s">
        <v>24</v>
      </c>
      <c r="Y18" s="1" t="s">
        <v>30</v>
      </c>
      <c r="Z18" s="1" t="s">
        <v>26</v>
      </c>
      <c r="AA18" s="1" t="s">
        <v>27</v>
      </c>
      <c r="AD18" s="8">
        <f ca="1">($AQ18)</f>
        <v>2017</v>
      </c>
      <c r="AE18" s="8" t="str">
        <f ca="1">($AQ18-$AR18)&amp;", "&amp;($AQ18+$AR18)</f>
        <v>2016, 2018</v>
      </c>
      <c r="AF18" s="9" t="s">
        <v>13</v>
      </c>
      <c r="AG18" s="9" t="str">
        <f t="shared" si="4"/>
        <v>Refus An1 An3</v>
      </c>
      <c r="AH18" s="9" t="str">
        <f t="shared" si="11"/>
        <v/>
      </c>
      <c r="AI18" s="9" t="str">
        <f t="shared" si="1"/>
        <v/>
      </c>
      <c r="AJ18" s="9" t="str">
        <f t="shared" si="5"/>
        <v/>
      </c>
      <c r="AK18" s="9" t="str">
        <f t="shared" si="2"/>
        <v/>
      </c>
      <c r="AL18" s="9">
        <f t="shared" si="6"/>
        <v>0</v>
      </c>
      <c r="AM18" s="9">
        <f t="shared" si="7"/>
        <v>1</v>
      </c>
      <c r="AN18" s="9">
        <f t="shared" si="8"/>
        <v>0</v>
      </c>
      <c r="AO18" s="5">
        <v>1</v>
      </c>
      <c r="AP18" s="5">
        <v>1</v>
      </c>
      <c r="AQ18" s="5">
        <f t="shared" ca="1" si="9"/>
        <v>2017</v>
      </c>
      <c r="AR18" s="5">
        <v>1</v>
      </c>
    </row>
    <row r="19" spans="1:44" x14ac:dyDescent="0.25">
      <c r="B19" s="12">
        <v>16</v>
      </c>
      <c r="C19" s="12" t="str">
        <f t="shared" si="10"/>
        <v>Exonération PM - Refus An2 An3 - Scénario 16</v>
      </c>
      <c r="D19" s="7">
        <f t="shared" ca="1" si="3"/>
        <v>42370</v>
      </c>
      <c r="E19" t="s">
        <v>66</v>
      </c>
      <c r="F19" s="1" t="s">
        <v>19</v>
      </c>
      <c r="H19" s="12" t="s">
        <v>19</v>
      </c>
      <c r="I19" s="12" t="s">
        <v>19</v>
      </c>
      <c r="J19" s="12" t="s">
        <v>19</v>
      </c>
      <c r="M19" s="3" t="s">
        <v>49</v>
      </c>
      <c r="N19" s="3" t="s">
        <v>49</v>
      </c>
      <c r="O19" s="3" t="s">
        <v>49</v>
      </c>
      <c r="P19" s="3" t="s">
        <v>48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48</v>
      </c>
      <c r="V19" s="3" t="s">
        <v>51</v>
      </c>
      <c r="X19" s="1" t="s">
        <v>24</v>
      </c>
      <c r="Y19" s="1" t="s">
        <v>30</v>
      </c>
      <c r="Z19" s="1" t="s">
        <v>26</v>
      </c>
      <c r="AA19" s="1" t="s">
        <v>28</v>
      </c>
      <c r="AD19" s="8">
        <f ca="1">($AQ19-$AR19)</f>
        <v>2016</v>
      </c>
      <c r="AE19" s="8" t="str">
        <f ca="1">$AQ19&amp;", "&amp;($AQ19+$AR19)</f>
        <v>2017, 2018</v>
      </c>
      <c r="AF19" s="9" t="s">
        <v>13</v>
      </c>
      <c r="AG19" s="9" t="str">
        <f t="shared" si="4"/>
        <v>Refus An2 An3</v>
      </c>
      <c r="AH19" s="9" t="str">
        <f t="shared" si="11"/>
        <v/>
      </c>
      <c r="AI19" s="9" t="str">
        <f t="shared" si="1"/>
        <v/>
      </c>
      <c r="AJ19" s="9" t="str">
        <f t="shared" si="5"/>
        <v/>
      </c>
      <c r="AK19" s="9" t="str">
        <f t="shared" si="2"/>
        <v/>
      </c>
      <c r="AL19" s="9">
        <f t="shared" si="6"/>
        <v>1</v>
      </c>
      <c r="AM19" s="9">
        <f t="shared" si="7"/>
        <v>0</v>
      </c>
      <c r="AN19" s="9">
        <f t="shared" si="8"/>
        <v>0</v>
      </c>
      <c r="AO19" s="5">
        <v>1</v>
      </c>
      <c r="AP19" s="5">
        <v>1</v>
      </c>
      <c r="AQ19" s="5">
        <f t="shared" ca="1" si="9"/>
        <v>2017</v>
      </c>
      <c r="AR19" s="5">
        <v>1</v>
      </c>
    </row>
    <row r="20" spans="1:44" x14ac:dyDescent="0.25">
      <c r="B20" s="12">
        <v>17</v>
      </c>
      <c r="C20" s="12" t="str">
        <f t="shared" si="10"/>
        <v>Exonération PM - Refus An1 An2 - Scénario 17</v>
      </c>
      <c r="D20" s="7">
        <f t="shared" ca="1" si="3"/>
        <v>42370</v>
      </c>
      <c r="E20" t="s">
        <v>66</v>
      </c>
      <c r="F20" s="1" t="s">
        <v>19</v>
      </c>
      <c r="H20" s="12" t="s">
        <v>19</v>
      </c>
      <c r="I20" s="12" t="s">
        <v>19</v>
      </c>
      <c r="J20" s="12" t="s">
        <v>19</v>
      </c>
      <c r="M20" s="3" t="s">
        <v>49</v>
      </c>
      <c r="N20" s="3" t="s">
        <v>48</v>
      </c>
      <c r="O20" s="3" t="s">
        <v>49</v>
      </c>
      <c r="P20" s="3" t="s">
        <v>49</v>
      </c>
      <c r="Q20" s="3" t="s">
        <v>49</v>
      </c>
      <c r="R20" s="3" t="s">
        <v>48</v>
      </c>
      <c r="S20" s="3" t="s">
        <v>49</v>
      </c>
      <c r="T20" s="3" t="s">
        <v>49</v>
      </c>
      <c r="U20" s="3" t="s">
        <v>49</v>
      </c>
      <c r="V20" s="3" t="s">
        <v>51</v>
      </c>
      <c r="X20" s="1" t="s">
        <v>24</v>
      </c>
      <c r="Y20" s="1" t="s">
        <v>30</v>
      </c>
      <c r="Z20" s="1" t="s">
        <v>27</v>
      </c>
      <c r="AA20" s="1" t="s">
        <v>28</v>
      </c>
      <c r="AD20" s="8">
        <f ca="1">($AQ20+$AR20)</f>
        <v>2018</v>
      </c>
      <c r="AE20" s="8" t="str">
        <f ca="1">($AQ20-$AR20)&amp;", "&amp;($AQ20)</f>
        <v>2016, 2017</v>
      </c>
      <c r="AF20" s="9" t="s">
        <v>13</v>
      </c>
      <c r="AG20" s="9" t="str">
        <f t="shared" si="4"/>
        <v>Refus An1 An2</v>
      </c>
      <c r="AH20" s="9" t="str">
        <f t="shared" si="11"/>
        <v/>
      </c>
      <c r="AI20" s="9" t="str">
        <f t="shared" si="1"/>
        <v/>
      </c>
      <c r="AJ20" s="9" t="str">
        <f t="shared" si="5"/>
        <v/>
      </c>
      <c r="AK20" s="9" t="str">
        <f t="shared" si="2"/>
        <v/>
      </c>
      <c r="AL20" s="9">
        <f t="shared" si="6"/>
        <v>0</v>
      </c>
      <c r="AM20" s="9">
        <f t="shared" si="7"/>
        <v>0</v>
      </c>
      <c r="AN20" s="9">
        <f t="shared" si="8"/>
        <v>1</v>
      </c>
      <c r="AO20" s="5">
        <v>1</v>
      </c>
      <c r="AP20" s="5">
        <v>1</v>
      </c>
      <c r="AQ20" s="5">
        <f t="shared" ca="1" si="9"/>
        <v>2017</v>
      </c>
      <c r="AR20" s="5">
        <v>1</v>
      </c>
    </row>
    <row r="21" spans="1:44" s="13" customFormat="1" ht="12" x14ac:dyDescent="0.2">
      <c r="A21" s="13" t="s">
        <v>62</v>
      </c>
      <c r="B21" s="13" t="s">
        <v>38</v>
      </c>
      <c r="C21" s="13" t="s">
        <v>56</v>
      </c>
      <c r="D21" s="10" t="s">
        <v>57</v>
      </c>
      <c r="F21" s="13" t="s">
        <v>58</v>
      </c>
      <c r="G21" s="13" t="s">
        <v>59</v>
      </c>
      <c r="K21" s="13" t="s">
        <v>60</v>
      </c>
      <c r="L21" s="13" t="s">
        <v>5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10</v>
      </c>
      <c r="R21" s="3" t="s">
        <v>11</v>
      </c>
      <c r="S21" s="3" t="s">
        <v>6</v>
      </c>
      <c r="T21" s="3" t="s">
        <v>10</v>
      </c>
      <c r="U21" s="3" t="s">
        <v>11</v>
      </c>
      <c r="V21" s="3" t="s">
        <v>3</v>
      </c>
      <c r="W21" s="4" t="s">
        <v>52</v>
      </c>
      <c r="X21" s="13" t="s">
        <v>32</v>
      </c>
      <c r="Y21" s="13" t="s">
        <v>33</v>
      </c>
      <c r="Z21" s="13" t="s">
        <v>34</v>
      </c>
      <c r="AA21" s="13" t="s">
        <v>35</v>
      </c>
      <c r="AB21" s="13" t="s">
        <v>44</v>
      </c>
      <c r="AC21" s="13" t="s">
        <v>47</v>
      </c>
      <c r="AD21" s="8" t="s">
        <v>36</v>
      </c>
      <c r="AE21" s="8" t="s">
        <v>37</v>
      </c>
      <c r="AF21" s="11" t="s">
        <v>12</v>
      </c>
      <c r="AG21" s="11" t="s">
        <v>3</v>
      </c>
      <c r="AH21" s="11" t="s">
        <v>20</v>
      </c>
      <c r="AI21" s="11" t="s">
        <v>14</v>
      </c>
      <c r="AJ21" s="11" t="s">
        <v>15</v>
      </c>
      <c r="AK21" s="11" t="s">
        <v>16</v>
      </c>
      <c r="AL21" s="11" t="s">
        <v>0</v>
      </c>
      <c r="AM21" s="11" t="s">
        <v>1</v>
      </c>
      <c r="AN21" s="11" t="s">
        <v>2</v>
      </c>
      <c r="AO21" s="6" t="s">
        <v>39</v>
      </c>
      <c r="AP21" s="6" t="s">
        <v>40</v>
      </c>
      <c r="AQ21" s="6" t="s">
        <v>41</v>
      </c>
      <c r="AR21" s="6" t="s">
        <v>42</v>
      </c>
    </row>
    <row r="22" spans="1:44" x14ac:dyDescent="0.25">
      <c r="B22" s="1">
        <v>1</v>
      </c>
      <c r="C22" s="12" t="str">
        <f t="shared" si="10"/>
        <v>Exonération PM - Refus An1 An2 - Scénario 1</v>
      </c>
      <c r="D22" s="7">
        <f t="shared" ca="1" si="3"/>
        <v>42370</v>
      </c>
      <c r="E22" t="s">
        <v>66</v>
      </c>
      <c r="F22" s="1" t="s">
        <v>19</v>
      </c>
      <c r="H22" s="12" t="s">
        <v>19</v>
      </c>
      <c r="I22" s="12" t="s">
        <v>19</v>
      </c>
      <c r="J22" s="12" t="s">
        <v>19</v>
      </c>
      <c r="M22" s="3" t="s">
        <v>48</v>
      </c>
      <c r="N22" s="3" t="s">
        <v>48</v>
      </c>
      <c r="O22" s="3" t="s">
        <v>49</v>
      </c>
      <c r="P22" s="3" t="s">
        <v>49</v>
      </c>
      <c r="Q22" s="3" t="s">
        <v>48</v>
      </c>
      <c r="R22" s="3" t="s">
        <v>48</v>
      </c>
      <c r="S22" s="3" t="s">
        <v>49</v>
      </c>
      <c r="T22" s="3" t="s">
        <v>49</v>
      </c>
      <c r="U22" s="3" t="s">
        <v>49</v>
      </c>
      <c r="V22" s="3" t="s">
        <v>51</v>
      </c>
      <c r="X22" s="1" t="s">
        <v>24</v>
      </c>
      <c r="Y22" s="1" t="s">
        <v>30</v>
      </c>
      <c r="Z22" s="1" t="s">
        <v>27</v>
      </c>
      <c r="AA22" s="1" t="s">
        <v>28</v>
      </c>
      <c r="AD22" s="8">
        <f ca="1">($AQ22+$AR22)</f>
        <v>2018</v>
      </c>
      <c r="AE22" s="8" t="str">
        <f ca="1">($AQ22-$AR22)&amp;", "&amp;($AQ22)</f>
        <v>2016, 2017</v>
      </c>
      <c r="AF22" s="9" t="s">
        <v>13</v>
      </c>
      <c r="AG22" s="9" t="str">
        <f t="shared" si="4"/>
        <v>Refus An1 An2</v>
      </c>
      <c r="AH22" s="9" t="str">
        <f t="shared" si="11"/>
        <v/>
      </c>
      <c r="AI22" s="9" t="str">
        <f t="shared" si="1"/>
        <v/>
      </c>
      <c r="AJ22" s="9" t="str">
        <f t="shared" si="5"/>
        <v/>
      </c>
      <c r="AK22" s="9" t="str">
        <f t="shared" si="2"/>
        <v/>
      </c>
      <c r="AL22" s="9">
        <f t="shared" si="6"/>
        <v>0</v>
      </c>
      <c r="AM22" s="9">
        <f t="shared" si="7"/>
        <v>0</v>
      </c>
      <c r="AN22" s="9">
        <f t="shared" si="8"/>
        <v>1</v>
      </c>
      <c r="AO22" s="5">
        <v>1</v>
      </c>
      <c r="AP22" s="5">
        <v>1</v>
      </c>
      <c r="AQ22" s="5">
        <f t="shared" ca="1" si="9"/>
        <v>2017</v>
      </c>
      <c r="AR22" s="5">
        <v>1</v>
      </c>
    </row>
    <row r="23" spans="1:44" x14ac:dyDescent="0.25">
      <c r="B23" s="1">
        <v>2</v>
      </c>
      <c r="C23" s="12" t="str">
        <f t="shared" si="10"/>
        <v>Exonération PM - Refus An2 An3 - Scénario 2</v>
      </c>
      <c r="D23" s="7">
        <f t="shared" ca="1" si="3"/>
        <v>42370</v>
      </c>
      <c r="E23" t="s">
        <v>66</v>
      </c>
      <c r="F23" s="1" t="s">
        <v>19</v>
      </c>
      <c r="H23" s="12" t="s">
        <v>19</v>
      </c>
      <c r="I23" s="12" t="s">
        <v>19</v>
      </c>
      <c r="J23" s="12" t="s">
        <v>19</v>
      </c>
      <c r="M23" s="3" t="s">
        <v>49</v>
      </c>
      <c r="N23" s="3" t="s">
        <v>49</v>
      </c>
      <c r="O23" s="3" t="s">
        <v>49</v>
      </c>
      <c r="P23" s="3" t="s">
        <v>48</v>
      </c>
      <c r="Q23" s="3" t="s">
        <v>49</v>
      </c>
      <c r="R23" s="3" t="s">
        <v>48</v>
      </c>
      <c r="S23" s="3" t="s">
        <v>49</v>
      </c>
      <c r="T23" s="3" t="s">
        <v>48</v>
      </c>
      <c r="U23" s="3" t="s">
        <v>48</v>
      </c>
      <c r="V23" s="3" t="s">
        <v>51</v>
      </c>
      <c r="X23" s="1" t="s">
        <v>24</v>
      </c>
      <c r="Y23" s="1" t="s">
        <v>30</v>
      </c>
      <c r="Z23" s="1" t="s">
        <v>26</v>
      </c>
      <c r="AA23" s="1" t="s">
        <v>27</v>
      </c>
      <c r="AB23" s="1" t="s">
        <v>28</v>
      </c>
      <c r="AD23" s="8">
        <f ca="1">($AQ23-$AR23)</f>
        <v>2016</v>
      </c>
      <c r="AE23" s="8" t="str">
        <f ca="1">$AQ23&amp;", "&amp;($AQ23+$AR23)</f>
        <v>2017, 2018</v>
      </c>
      <c r="AF23" s="9" t="s">
        <v>13</v>
      </c>
      <c r="AG23" s="9" t="str">
        <f t="shared" si="4"/>
        <v>Refus An2 An3</v>
      </c>
      <c r="AH23" s="9" t="str">
        <f t="shared" si="11"/>
        <v/>
      </c>
      <c r="AI23" s="9" t="str">
        <f t="shared" si="1"/>
        <v/>
      </c>
      <c r="AJ23" s="9" t="str">
        <f t="shared" si="5"/>
        <v/>
      </c>
      <c r="AK23" s="9" t="str">
        <f t="shared" si="2"/>
        <v/>
      </c>
      <c r="AL23" s="9">
        <f t="shared" si="6"/>
        <v>1</v>
      </c>
      <c r="AM23" s="9">
        <f t="shared" si="7"/>
        <v>0</v>
      </c>
      <c r="AN23" s="9">
        <f t="shared" si="8"/>
        <v>0</v>
      </c>
      <c r="AO23" s="5">
        <v>1</v>
      </c>
      <c r="AP23" s="5">
        <v>1</v>
      </c>
      <c r="AQ23" s="5">
        <f t="shared" ca="1" si="9"/>
        <v>2017</v>
      </c>
      <c r="AR23" s="5">
        <v>1</v>
      </c>
    </row>
    <row r="24" spans="1:44" x14ac:dyDescent="0.25">
      <c r="B24" s="1">
        <v>3</v>
      </c>
      <c r="C24" s="12" t="str">
        <f t="shared" si="10"/>
        <v>Exonération PM - Refus An1 An3 - Scénario 3</v>
      </c>
      <c r="D24" s="7">
        <f t="shared" ca="1" si="3"/>
        <v>42370</v>
      </c>
      <c r="E24" t="s">
        <v>66</v>
      </c>
      <c r="F24" s="1" t="s">
        <v>19</v>
      </c>
      <c r="H24" s="12" t="s">
        <v>19</v>
      </c>
      <c r="I24" s="12" t="s">
        <v>19</v>
      </c>
      <c r="J24" s="12" t="s">
        <v>19</v>
      </c>
      <c r="M24" s="3" t="s">
        <v>49</v>
      </c>
      <c r="N24" s="3" t="s">
        <v>48</v>
      </c>
      <c r="O24" s="3" t="s">
        <v>48</v>
      </c>
      <c r="P24" s="3" t="s">
        <v>49</v>
      </c>
      <c r="Q24" s="3" t="s">
        <v>49</v>
      </c>
      <c r="R24" s="3" t="s">
        <v>49</v>
      </c>
      <c r="S24" s="3" t="s">
        <v>48</v>
      </c>
      <c r="T24" s="3" t="s">
        <v>48</v>
      </c>
      <c r="U24" s="3" t="s">
        <v>49</v>
      </c>
      <c r="V24" s="3" t="s">
        <v>51</v>
      </c>
      <c r="X24" s="1" t="s">
        <v>24</v>
      </c>
      <c r="Y24" s="1" t="s">
        <v>30</v>
      </c>
      <c r="Z24" s="1" t="s">
        <v>26</v>
      </c>
      <c r="AA24" s="1" t="s">
        <v>27</v>
      </c>
      <c r="AB24" s="1" t="s">
        <v>28</v>
      </c>
      <c r="AD24" s="8">
        <f ca="1">($AQ24)</f>
        <v>2017</v>
      </c>
      <c r="AE24" s="8" t="str">
        <f ca="1">($AQ24-$AR24)&amp;", "&amp;($AQ24+$AR24)</f>
        <v>2016, 2018</v>
      </c>
      <c r="AF24" s="9" t="s">
        <v>13</v>
      </c>
      <c r="AG24" s="9" t="str">
        <f t="shared" si="4"/>
        <v>Refus An1 An3</v>
      </c>
      <c r="AH24" s="9" t="str">
        <f t="shared" si="11"/>
        <v/>
      </c>
      <c r="AI24" s="9" t="str">
        <f t="shared" si="1"/>
        <v/>
      </c>
      <c r="AJ24" s="9" t="str">
        <f t="shared" si="5"/>
        <v/>
      </c>
      <c r="AK24" s="9" t="str">
        <f t="shared" si="2"/>
        <v/>
      </c>
      <c r="AL24" s="9">
        <f t="shared" si="6"/>
        <v>0</v>
      </c>
      <c r="AM24" s="9">
        <f t="shared" si="7"/>
        <v>1</v>
      </c>
      <c r="AN24" s="9">
        <f t="shared" si="8"/>
        <v>0</v>
      </c>
      <c r="AO24" s="5">
        <v>1</v>
      </c>
      <c r="AP24" s="5">
        <v>1</v>
      </c>
      <c r="AQ24" s="5">
        <f t="shared" ca="1" si="9"/>
        <v>2017</v>
      </c>
      <c r="AR24" s="5">
        <v>1</v>
      </c>
    </row>
    <row r="25" spans="1:44" x14ac:dyDescent="0.25">
      <c r="B25" s="12">
        <v>4</v>
      </c>
      <c r="C25" s="12" t="str">
        <f t="shared" si="10"/>
        <v>Exonération PM - Refus An1 - Scénario 4</v>
      </c>
      <c r="D25" s="7">
        <f t="shared" ca="1" si="3"/>
        <v>42370</v>
      </c>
      <c r="E25" t="s">
        <v>66</v>
      </c>
      <c r="F25" s="1" t="s">
        <v>19</v>
      </c>
      <c r="H25" s="12" t="s">
        <v>19</v>
      </c>
      <c r="I25" s="12" t="s">
        <v>19</v>
      </c>
      <c r="J25" s="12" t="s">
        <v>19</v>
      </c>
      <c r="M25" s="3" t="s">
        <v>48</v>
      </c>
      <c r="N25" s="3" t="s">
        <v>48</v>
      </c>
      <c r="O25" s="3" t="s">
        <v>48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51</v>
      </c>
      <c r="X25" s="1" t="s">
        <v>24</v>
      </c>
      <c r="Y25" s="1" t="s">
        <v>30</v>
      </c>
      <c r="Z25" s="1" t="s">
        <v>26</v>
      </c>
      <c r="AA25" s="1" t="s">
        <v>27</v>
      </c>
      <c r="AB25" s="1" t="s">
        <v>28</v>
      </c>
      <c r="AD25" s="8" t="str">
        <f ca="1">$AQ25&amp;", "&amp;($AQ25+$AR25)</f>
        <v>2017, 2018</v>
      </c>
      <c r="AE25" s="8">
        <f ca="1">($AQ25-$AR25)</f>
        <v>2016</v>
      </c>
      <c r="AF25" s="9" t="s">
        <v>13</v>
      </c>
      <c r="AG25" s="9" t="str">
        <f t="shared" si="4"/>
        <v>Refus An1</v>
      </c>
      <c r="AH25" s="9" t="str">
        <f t="shared" si="11"/>
        <v/>
      </c>
      <c r="AI25" s="9" t="str">
        <f t="shared" si="1"/>
        <v/>
      </c>
      <c r="AJ25" s="9" t="str">
        <f t="shared" si="5"/>
        <v/>
      </c>
      <c r="AK25" s="9" t="str">
        <f t="shared" si="2"/>
        <v/>
      </c>
      <c r="AL25" s="9">
        <f t="shared" si="6"/>
        <v>0</v>
      </c>
      <c r="AM25" s="9">
        <f t="shared" si="7"/>
        <v>1</v>
      </c>
      <c r="AN25" s="9">
        <f t="shared" si="8"/>
        <v>1</v>
      </c>
      <c r="AO25" s="5">
        <v>1</v>
      </c>
      <c r="AP25" s="5">
        <v>1</v>
      </c>
      <c r="AQ25" s="5">
        <f t="shared" ca="1" si="9"/>
        <v>2017</v>
      </c>
      <c r="AR25" s="5">
        <v>1</v>
      </c>
    </row>
    <row r="26" spans="1:44" x14ac:dyDescent="0.25">
      <c r="B26" s="12">
        <v>5</v>
      </c>
      <c r="C26" s="12" t="str">
        <f t="shared" si="10"/>
        <v>Exonération PM - Refus An2 - Scénario 5</v>
      </c>
      <c r="D26" s="7">
        <f t="shared" ca="1" si="3"/>
        <v>42370</v>
      </c>
      <c r="E26" t="s">
        <v>66</v>
      </c>
      <c r="F26" s="1" t="s">
        <v>19</v>
      </c>
      <c r="H26" s="12" t="s">
        <v>19</v>
      </c>
      <c r="I26" s="12" t="s">
        <v>19</v>
      </c>
      <c r="J26" s="12" t="s">
        <v>19</v>
      </c>
      <c r="M26" s="3" t="s">
        <v>49</v>
      </c>
      <c r="N26" s="3" t="s">
        <v>49</v>
      </c>
      <c r="O26" s="3" t="s">
        <v>49</v>
      </c>
      <c r="P26" s="3" t="s">
        <v>48</v>
      </c>
      <c r="Q26" s="3" t="s">
        <v>48</v>
      </c>
      <c r="R26" s="3" t="s">
        <v>48</v>
      </c>
      <c r="S26" s="3" t="s">
        <v>49</v>
      </c>
      <c r="T26" s="3" t="s">
        <v>49</v>
      </c>
      <c r="U26" s="3" t="s">
        <v>49</v>
      </c>
      <c r="V26" s="3" t="s">
        <v>51</v>
      </c>
      <c r="X26" s="1" t="s">
        <v>24</v>
      </c>
      <c r="Y26" s="1" t="s">
        <v>30</v>
      </c>
      <c r="Z26" s="1" t="s">
        <v>26</v>
      </c>
      <c r="AA26" s="1" t="s">
        <v>27</v>
      </c>
      <c r="AB26" s="1" t="s">
        <v>28</v>
      </c>
      <c r="AD26" s="8" t="str">
        <f ca="1">($AQ26-$AR26)&amp;", "&amp;($AQ26+$AR26)</f>
        <v>2016, 2018</v>
      </c>
      <c r="AE26" s="8">
        <f ca="1">($AQ26)</f>
        <v>2017</v>
      </c>
      <c r="AF26" s="9" t="s">
        <v>13</v>
      </c>
      <c r="AG26" s="9" t="str">
        <f t="shared" si="4"/>
        <v>Refus An2</v>
      </c>
      <c r="AH26" s="9" t="str">
        <f t="shared" si="11"/>
        <v/>
      </c>
      <c r="AI26" s="9" t="str">
        <f t="shared" si="1"/>
        <v/>
      </c>
      <c r="AJ26" s="9" t="str">
        <f t="shared" si="5"/>
        <v/>
      </c>
      <c r="AK26" s="9" t="str">
        <f t="shared" si="2"/>
        <v/>
      </c>
      <c r="AL26" s="9">
        <f t="shared" si="6"/>
        <v>1</v>
      </c>
      <c r="AM26" s="9">
        <f t="shared" si="7"/>
        <v>0</v>
      </c>
      <c r="AN26" s="9">
        <f t="shared" si="8"/>
        <v>1</v>
      </c>
      <c r="AO26" s="5">
        <v>1</v>
      </c>
      <c r="AP26" s="5">
        <v>1</v>
      </c>
      <c r="AQ26" s="5">
        <f t="shared" ca="1" si="9"/>
        <v>2017</v>
      </c>
      <c r="AR26" s="5">
        <v>1</v>
      </c>
    </row>
    <row r="27" spans="1:44" x14ac:dyDescent="0.25">
      <c r="B27" s="12">
        <v>6</v>
      </c>
      <c r="C27" s="12" t="str">
        <f t="shared" si="10"/>
        <v>Exonération PM - Refus An3 - Scénario 6</v>
      </c>
      <c r="D27" s="7">
        <f t="shared" ca="1" si="3"/>
        <v>42370</v>
      </c>
      <c r="E27" t="s">
        <v>66</v>
      </c>
      <c r="F27" s="1" t="s">
        <v>19</v>
      </c>
      <c r="H27" s="12" t="s">
        <v>19</v>
      </c>
      <c r="I27" s="12" t="s">
        <v>19</v>
      </c>
      <c r="J27" s="12" t="s">
        <v>19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48</v>
      </c>
      <c r="T27" s="3" t="s">
        <v>48</v>
      </c>
      <c r="U27" s="3" t="s">
        <v>48</v>
      </c>
      <c r="V27" s="3" t="s">
        <v>51</v>
      </c>
      <c r="X27" s="1" t="s">
        <v>24</v>
      </c>
      <c r="Y27" s="1" t="s">
        <v>30</v>
      </c>
      <c r="Z27" s="1" t="s">
        <v>26</v>
      </c>
      <c r="AA27" s="1" t="s">
        <v>27</v>
      </c>
      <c r="AB27" s="1" t="s">
        <v>28</v>
      </c>
      <c r="AD27" s="8" t="str">
        <f ca="1">($AQ27-$AR27)&amp;", "&amp;($AQ27)</f>
        <v>2016, 2017</v>
      </c>
      <c r="AE27" s="8">
        <f ca="1">($AQ27+$AR27)</f>
        <v>2018</v>
      </c>
      <c r="AF27" s="9" t="s">
        <v>13</v>
      </c>
      <c r="AG27" s="9" t="str">
        <f t="shared" si="4"/>
        <v>Refus An3</v>
      </c>
      <c r="AH27" s="9" t="str">
        <f t="shared" si="11"/>
        <v/>
      </c>
      <c r="AI27" s="9" t="str">
        <f t="shared" si="1"/>
        <v/>
      </c>
      <c r="AJ27" s="9" t="str">
        <f t="shared" si="5"/>
        <v/>
      </c>
      <c r="AK27" s="9" t="str">
        <f t="shared" si="2"/>
        <v/>
      </c>
      <c r="AL27" s="9">
        <f t="shared" si="6"/>
        <v>1</v>
      </c>
      <c r="AM27" s="9">
        <f t="shared" si="7"/>
        <v>1</v>
      </c>
      <c r="AN27" s="9">
        <f t="shared" si="8"/>
        <v>0</v>
      </c>
      <c r="AO27" s="5">
        <v>1</v>
      </c>
      <c r="AP27" s="5">
        <v>1</v>
      </c>
      <c r="AQ27" s="5">
        <f t="shared" ca="1" si="9"/>
        <v>2017</v>
      </c>
      <c r="AR27" s="5">
        <v>1</v>
      </c>
    </row>
    <row r="28" spans="1:44" x14ac:dyDescent="0.25">
      <c r="B28" s="12">
        <v>7</v>
      </c>
      <c r="C28" s="12" t="str">
        <f t="shared" si="10"/>
        <v>Exonération PM - Refus An1 (révision id 1 ) - Scénario 7</v>
      </c>
      <c r="D28" s="7">
        <f t="shared" ca="1" si="3"/>
        <v>42370</v>
      </c>
      <c r="E28" t="s">
        <v>66</v>
      </c>
      <c r="F28" s="1" t="s">
        <v>19</v>
      </c>
      <c r="G28" s="12">
        <v>1</v>
      </c>
      <c r="H28" s="12" t="s">
        <v>19</v>
      </c>
      <c r="I28" s="12" t="s">
        <v>19</v>
      </c>
      <c r="J28" s="12" t="s">
        <v>19</v>
      </c>
      <c r="K28" s="1" t="s">
        <v>21</v>
      </c>
      <c r="M28" s="3" t="s">
        <v>49</v>
      </c>
      <c r="N28" s="3" t="s">
        <v>48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51</v>
      </c>
      <c r="X28" s="1" t="s">
        <v>31</v>
      </c>
      <c r="Y28" s="1" t="s">
        <v>24</v>
      </c>
      <c r="Z28" s="1" t="s">
        <v>30</v>
      </c>
      <c r="AA28" s="1" t="s">
        <v>27</v>
      </c>
      <c r="AD28" s="8" t="str">
        <f ca="1">$AQ28&amp;", "&amp;($AQ28+$AR28)</f>
        <v>2017, 2018</v>
      </c>
      <c r="AE28" s="8">
        <f ca="1">($AQ28-$AR28)</f>
        <v>2016</v>
      </c>
      <c r="AF28" s="9" t="s">
        <v>13</v>
      </c>
      <c r="AG28" s="9" t="str">
        <f t="shared" si="4"/>
        <v>Refus An1</v>
      </c>
      <c r="AH28" s="9" t="str">
        <f t="shared" si="11"/>
        <v/>
      </c>
      <c r="AI28" s="9" t="str">
        <f t="shared" si="1"/>
        <v/>
      </c>
      <c r="AJ28" s="9" t="str">
        <f t="shared" si="5"/>
        <v/>
      </c>
      <c r="AK28" s="9" t="str">
        <f t="shared" si="2"/>
        <v/>
      </c>
      <c r="AL28" s="9">
        <f t="shared" si="6"/>
        <v>0</v>
      </c>
      <c r="AM28" s="9">
        <f t="shared" si="7"/>
        <v>1</v>
      </c>
      <c r="AN28" s="9">
        <f t="shared" si="8"/>
        <v>1</v>
      </c>
      <c r="AO28" s="5">
        <v>1</v>
      </c>
      <c r="AP28" s="5">
        <v>1</v>
      </c>
      <c r="AQ28" s="5">
        <f t="shared" ca="1" si="9"/>
        <v>2017</v>
      </c>
      <c r="AR28" s="5">
        <v>1</v>
      </c>
    </row>
    <row r="29" spans="1:44" x14ac:dyDescent="0.25">
      <c r="B29" s="12">
        <v>8</v>
      </c>
      <c r="C29" s="12" t="str">
        <f t="shared" si="10"/>
        <v>Exonération PM - Refus An2 (révision id 1 ) - Scénario 8</v>
      </c>
      <c r="D29" s="7">
        <f t="shared" ca="1" si="3"/>
        <v>42370</v>
      </c>
      <c r="E29" t="s">
        <v>66</v>
      </c>
      <c r="F29" s="1" t="s">
        <v>19</v>
      </c>
      <c r="G29" s="12">
        <v>1</v>
      </c>
      <c r="H29" s="12" t="s">
        <v>19</v>
      </c>
      <c r="I29" s="12" t="s">
        <v>19</v>
      </c>
      <c r="J29" s="12" t="s">
        <v>19</v>
      </c>
      <c r="K29" s="1" t="s">
        <v>21</v>
      </c>
      <c r="M29" s="3" t="s">
        <v>49</v>
      </c>
      <c r="N29" s="3" t="s">
        <v>49</v>
      </c>
      <c r="O29" s="3" t="s">
        <v>49</v>
      </c>
      <c r="P29" s="3" t="s">
        <v>48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51</v>
      </c>
      <c r="X29" s="1" t="s">
        <v>31</v>
      </c>
      <c r="Y29" s="1" t="s">
        <v>24</v>
      </c>
      <c r="Z29" s="1" t="s">
        <v>30</v>
      </c>
      <c r="AA29" s="1" t="s">
        <v>26</v>
      </c>
      <c r="AD29" s="8" t="str">
        <f ca="1">($AQ29-$AR29)&amp;", "&amp;($AQ29+$AR29)</f>
        <v>2016, 2018</v>
      </c>
      <c r="AE29" s="8">
        <f ca="1">($AQ29)</f>
        <v>2017</v>
      </c>
      <c r="AF29" s="9" t="s">
        <v>13</v>
      </c>
      <c r="AG29" s="9" t="str">
        <f t="shared" si="4"/>
        <v>Refus An2</v>
      </c>
      <c r="AH29" s="9" t="str">
        <f t="shared" si="11"/>
        <v/>
      </c>
      <c r="AI29" s="9" t="str">
        <f t="shared" si="1"/>
        <v/>
      </c>
      <c r="AJ29" s="9" t="str">
        <f t="shared" si="5"/>
        <v/>
      </c>
      <c r="AK29" s="9" t="str">
        <f t="shared" si="2"/>
        <v/>
      </c>
      <c r="AL29" s="9">
        <f t="shared" si="6"/>
        <v>1</v>
      </c>
      <c r="AM29" s="9">
        <f t="shared" si="7"/>
        <v>0</v>
      </c>
      <c r="AN29" s="9">
        <f t="shared" si="8"/>
        <v>1</v>
      </c>
      <c r="AO29" s="5">
        <v>1</v>
      </c>
      <c r="AP29" s="5">
        <v>1</v>
      </c>
      <c r="AQ29" s="5">
        <f t="shared" ca="1" si="9"/>
        <v>2017</v>
      </c>
      <c r="AR29" s="5">
        <v>1</v>
      </c>
    </row>
    <row r="30" spans="1:44" x14ac:dyDescent="0.25">
      <c r="B30" s="12">
        <v>9</v>
      </c>
      <c r="C30" s="12" t="str">
        <f t="shared" si="10"/>
        <v>Exonération PM - Refus An3 (révision id 1 ) - Scénario 9</v>
      </c>
      <c r="D30" s="7">
        <f t="shared" ca="1" si="3"/>
        <v>42370</v>
      </c>
      <c r="E30" t="s">
        <v>66</v>
      </c>
      <c r="F30" s="1" t="s">
        <v>19</v>
      </c>
      <c r="G30" s="12">
        <v>1</v>
      </c>
      <c r="H30" s="12" t="s">
        <v>19</v>
      </c>
      <c r="I30" s="12" t="s">
        <v>19</v>
      </c>
      <c r="J30" s="12" t="s">
        <v>19</v>
      </c>
      <c r="K30" s="1" t="s">
        <v>21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48</v>
      </c>
      <c r="V30" s="3" t="s">
        <v>51</v>
      </c>
      <c r="X30" s="1" t="s">
        <v>31</v>
      </c>
      <c r="Y30" s="1" t="s">
        <v>24</v>
      </c>
      <c r="Z30" s="1" t="s">
        <v>30</v>
      </c>
      <c r="AA30" s="1" t="s">
        <v>28</v>
      </c>
      <c r="AD30" s="8" t="str">
        <f ca="1">($AQ30-$AR30)&amp;", "&amp;($AQ30)</f>
        <v>2016, 2017</v>
      </c>
      <c r="AE30" s="8">
        <f ca="1">($AQ30+$AR30)</f>
        <v>2018</v>
      </c>
      <c r="AF30" s="9" t="s">
        <v>13</v>
      </c>
      <c r="AG30" s="9" t="str">
        <f t="shared" si="4"/>
        <v>Refus An3</v>
      </c>
      <c r="AH30" s="9" t="str">
        <f t="shared" si="11"/>
        <v/>
      </c>
      <c r="AI30" s="9" t="str">
        <f t="shared" si="1"/>
        <v/>
      </c>
      <c r="AJ30" s="9" t="str">
        <f t="shared" si="5"/>
        <v/>
      </c>
      <c r="AK30" s="9" t="str">
        <f t="shared" si="2"/>
        <v/>
      </c>
      <c r="AL30" s="9">
        <f t="shared" si="6"/>
        <v>1</v>
      </c>
      <c r="AM30" s="9">
        <f t="shared" si="7"/>
        <v>1</v>
      </c>
      <c r="AN30" s="9">
        <f t="shared" si="8"/>
        <v>0</v>
      </c>
      <c r="AO30" s="5">
        <v>1</v>
      </c>
      <c r="AP30" s="5">
        <v>1</v>
      </c>
      <c r="AQ30" s="5">
        <f t="shared" ca="1" si="9"/>
        <v>2017</v>
      </c>
      <c r="AR30" s="5">
        <v>1</v>
      </c>
    </row>
    <row r="31" spans="1:44" x14ac:dyDescent="0.25">
      <c r="B31" s="12">
        <v>10</v>
      </c>
      <c r="C31" s="12" t="str">
        <f t="shared" si="10"/>
        <v>Exonération PM - Refus An1 An2 (révision id 1 ) - Scénario 10</v>
      </c>
      <c r="D31" s="7">
        <f t="shared" ca="1" si="3"/>
        <v>42370</v>
      </c>
      <c r="E31" t="s">
        <v>66</v>
      </c>
      <c r="F31" s="1" t="s">
        <v>19</v>
      </c>
      <c r="G31" s="12">
        <v>1</v>
      </c>
      <c r="H31" s="12" t="s">
        <v>19</v>
      </c>
      <c r="I31" s="12" t="s">
        <v>19</v>
      </c>
      <c r="J31" s="12" t="s">
        <v>19</v>
      </c>
      <c r="K31" s="1" t="s">
        <v>21</v>
      </c>
      <c r="M31" s="3" t="s">
        <v>49</v>
      </c>
      <c r="N31" s="3" t="s">
        <v>48</v>
      </c>
      <c r="O31" s="3" t="s">
        <v>49</v>
      </c>
      <c r="P31" s="3" t="s">
        <v>48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51</v>
      </c>
      <c r="X31" s="1" t="s">
        <v>31</v>
      </c>
      <c r="Y31" s="1" t="s">
        <v>24</v>
      </c>
      <c r="Z31" s="1" t="s">
        <v>30</v>
      </c>
      <c r="AA31" s="1" t="s">
        <v>26</v>
      </c>
      <c r="AB31" s="1" t="s">
        <v>27</v>
      </c>
      <c r="AD31" s="8">
        <f ca="1">($AQ31+$AR31)</f>
        <v>2018</v>
      </c>
      <c r="AE31" s="8" t="str">
        <f ca="1">($AQ31-$AR31)&amp;", "&amp;($AQ31)</f>
        <v>2016, 2017</v>
      </c>
      <c r="AF31" s="9" t="s">
        <v>13</v>
      </c>
      <c r="AG31" s="9" t="str">
        <f t="shared" si="4"/>
        <v>Refus An1 An2</v>
      </c>
      <c r="AH31" s="9" t="str">
        <f t="shared" si="11"/>
        <v/>
      </c>
      <c r="AI31" s="9" t="str">
        <f t="shared" si="1"/>
        <v/>
      </c>
      <c r="AJ31" s="9" t="str">
        <f t="shared" si="5"/>
        <v/>
      </c>
      <c r="AK31" s="9" t="str">
        <f t="shared" si="2"/>
        <v/>
      </c>
      <c r="AL31" s="9">
        <f t="shared" si="6"/>
        <v>0</v>
      </c>
      <c r="AM31" s="9">
        <f t="shared" si="7"/>
        <v>0</v>
      </c>
      <c r="AN31" s="9">
        <f t="shared" si="8"/>
        <v>1</v>
      </c>
      <c r="AO31" s="5">
        <v>1</v>
      </c>
      <c r="AP31" s="5">
        <v>1</v>
      </c>
      <c r="AQ31" s="5">
        <f t="shared" ca="1" si="9"/>
        <v>2017</v>
      </c>
      <c r="AR31" s="5">
        <v>1</v>
      </c>
    </row>
    <row r="32" spans="1:44" x14ac:dyDescent="0.25">
      <c r="B32" s="12">
        <v>11</v>
      </c>
      <c r="C32" s="12" t="str">
        <f t="shared" si="10"/>
        <v>Exonération PM - Refus An1 An3 (révision id 1 ) - Scénario 11</v>
      </c>
      <c r="D32" s="7">
        <f t="shared" ca="1" si="3"/>
        <v>42370</v>
      </c>
      <c r="E32" t="s">
        <v>66</v>
      </c>
      <c r="F32" s="1" t="s">
        <v>19</v>
      </c>
      <c r="G32" s="12">
        <v>1</v>
      </c>
      <c r="H32" s="12" t="s">
        <v>19</v>
      </c>
      <c r="I32" s="12" t="s">
        <v>19</v>
      </c>
      <c r="J32" s="12" t="s">
        <v>19</v>
      </c>
      <c r="K32" s="1" t="s">
        <v>21</v>
      </c>
      <c r="M32" s="3" t="s">
        <v>48</v>
      </c>
      <c r="N32" s="3" t="s">
        <v>49</v>
      </c>
      <c r="O32" s="3" t="s">
        <v>48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48</v>
      </c>
      <c r="U32" s="3" t="s">
        <v>49</v>
      </c>
      <c r="V32" s="3" t="s">
        <v>51</v>
      </c>
      <c r="X32" s="1" t="s">
        <v>31</v>
      </c>
      <c r="Y32" s="1" t="s">
        <v>24</v>
      </c>
      <c r="Z32" s="1" t="s">
        <v>30</v>
      </c>
      <c r="AA32" s="1" t="s">
        <v>26</v>
      </c>
      <c r="AB32" s="1" t="s">
        <v>27</v>
      </c>
      <c r="AC32" s="1" t="s">
        <v>28</v>
      </c>
      <c r="AD32" s="8">
        <f ca="1">($AQ32)</f>
        <v>2017</v>
      </c>
      <c r="AE32" s="8" t="str">
        <f ca="1">($AQ32-$AR32)&amp;", "&amp;($AQ32+$AR32)</f>
        <v>2016, 2018</v>
      </c>
      <c r="AF32" s="9" t="s">
        <v>13</v>
      </c>
      <c r="AG32" s="9" t="str">
        <f t="shared" si="4"/>
        <v>Refus An1 An3</v>
      </c>
      <c r="AH32" s="9" t="str">
        <f t="shared" si="11"/>
        <v/>
      </c>
      <c r="AI32" s="9" t="str">
        <f t="shared" si="1"/>
        <v/>
      </c>
      <c r="AJ32" s="9" t="str">
        <f t="shared" si="5"/>
        <v/>
      </c>
      <c r="AK32" s="9" t="str">
        <f t="shared" si="2"/>
        <v/>
      </c>
      <c r="AL32" s="9">
        <f t="shared" si="6"/>
        <v>0</v>
      </c>
      <c r="AM32" s="9">
        <f t="shared" si="7"/>
        <v>1</v>
      </c>
      <c r="AN32" s="9">
        <f t="shared" si="8"/>
        <v>0</v>
      </c>
      <c r="AO32" s="5">
        <v>1</v>
      </c>
      <c r="AP32" s="5">
        <v>1</v>
      </c>
      <c r="AQ32" s="5">
        <f t="shared" ca="1" si="9"/>
        <v>2017</v>
      </c>
      <c r="AR32" s="5">
        <v>1</v>
      </c>
    </row>
    <row r="33" spans="1:44" x14ac:dyDescent="0.25">
      <c r="B33" s="12">
        <v>12</v>
      </c>
      <c r="C33" s="12" t="str">
        <f t="shared" si="10"/>
        <v>Exonération PM - Refus An2 (révision id 2 ) - Scénario 12</v>
      </c>
      <c r="D33" s="7">
        <f t="shared" ca="1" si="3"/>
        <v>42370</v>
      </c>
      <c r="E33" t="s">
        <v>66</v>
      </c>
      <c r="F33" s="1" t="s">
        <v>19</v>
      </c>
      <c r="G33" s="12">
        <v>2</v>
      </c>
      <c r="H33" s="12" t="s">
        <v>19</v>
      </c>
      <c r="I33" s="12" t="s">
        <v>19</v>
      </c>
      <c r="J33" s="12" t="s">
        <v>19</v>
      </c>
      <c r="K33" s="1" t="s">
        <v>21</v>
      </c>
      <c r="M33" s="3" t="s">
        <v>49</v>
      </c>
      <c r="N33" s="3" t="s">
        <v>49</v>
      </c>
      <c r="O33" s="3" t="s">
        <v>49</v>
      </c>
      <c r="P33" s="3" t="s">
        <v>48</v>
      </c>
      <c r="Q33" s="3" t="s">
        <v>48</v>
      </c>
      <c r="R33" s="3" t="s">
        <v>48</v>
      </c>
      <c r="S33" s="3" t="s">
        <v>49</v>
      </c>
      <c r="T33" s="3" t="s">
        <v>49</v>
      </c>
      <c r="U33" s="3" t="s">
        <v>49</v>
      </c>
      <c r="V33" s="3" t="s">
        <v>51</v>
      </c>
      <c r="X33" s="1" t="s">
        <v>31</v>
      </c>
      <c r="Y33" s="1" t="s">
        <v>24</v>
      </c>
      <c r="Z33" s="1" t="s">
        <v>30</v>
      </c>
      <c r="AA33" s="1" t="s">
        <v>26</v>
      </c>
      <c r="AB33" s="1" t="s">
        <v>27</v>
      </c>
      <c r="AC33" s="1" t="s">
        <v>28</v>
      </c>
      <c r="AE33" s="8">
        <f ca="1">($AQ33)</f>
        <v>2017</v>
      </c>
      <c r="AF33" s="9" t="s">
        <v>13</v>
      </c>
      <c r="AG33" s="9" t="str">
        <f t="shared" si="4"/>
        <v>Refus An2</v>
      </c>
      <c r="AH33" s="9" t="str">
        <f t="shared" si="11"/>
        <v/>
      </c>
      <c r="AI33" s="9" t="str">
        <f t="shared" si="1"/>
        <v/>
      </c>
      <c r="AJ33" s="9" t="str">
        <f t="shared" si="5"/>
        <v/>
      </c>
      <c r="AK33" s="9" t="str">
        <f t="shared" si="2"/>
        <v/>
      </c>
      <c r="AL33" s="9">
        <f t="shared" si="6"/>
        <v>1</v>
      </c>
      <c r="AM33" s="9">
        <f t="shared" si="7"/>
        <v>0</v>
      </c>
      <c r="AN33" s="9">
        <f t="shared" si="8"/>
        <v>1</v>
      </c>
      <c r="AO33" s="5">
        <v>1</v>
      </c>
      <c r="AP33" s="5">
        <v>1</v>
      </c>
      <c r="AQ33" s="5">
        <f t="shared" ca="1" si="9"/>
        <v>2017</v>
      </c>
      <c r="AR33" s="5">
        <v>1</v>
      </c>
    </row>
    <row r="34" spans="1:44" x14ac:dyDescent="0.25">
      <c r="B34" s="12">
        <v>13</v>
      </c>
      <c r="C34" s="12" t="str">
        <f t="shared" si="10"/>
        <v>Exonération PM - Refus An1 (révision id 2 ) - Scénario 13</v>
      </c>
      <c r="D34" s="7">
        <f t="shared" ca="1" si="3"/>
        <v>42370</v>
      </c>
      <c r="E34" t="s">
        <v>66</v>
      </c>
      <c r="F34" s="1" t="s">
        <v>19</v>
      </c>
      <c r="G34" s="12">
        <v>2</v>
      </c>
      <c r="H34" s="12" t="s">
        <v>19</v>
      </c>
      <c r="I34" s="12" t="s">
        <v>19</v>
      </c>
      <c r="J34" s="12" t="s">
        <v>19</v>
      </c>
      <c r="K34" s="1" t="s">
        <v>21</v>
      </c>
      <c r="M34" s="3" t="s">
        <v>48</v>
      </c>
      <c r="N34" s="3" t="s">
        <v>48</v>
      </c>
      <c r="O34" s="3" t="s">
        <v>48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51</v>
      </c>
      <c r="X34" s="1" t="s">
        <v>31</v>
      </c>
      <c r="Y34" s="1" t="s">
        <v>24</v>
      </c>
      <c r="Z34" s="1" t="s">
        <v>30</v>
      </c>
      <c r="AA34" s="1" t="s">
        <v>26</v>
      </c>
      <c r="AB34" s="1" t="s">
        <v>27</v>
      </c>
      <c r="AC34" s="1" t="s">
        <v>28</v>
      </c>
      <c r="AE34" s="8">
        <f ca="1">($AQ34-$AR34)</f>
        <v>2016</v>
      </c>
      <c r="AF34" s="9" t="s">
        <v>13</v>
      </c>
      <c r="AG34" s="9" t="str">
        <f t="shared" si="4"/>
        <v>Refus An1</v>
      </c>
      <c r="AH34" s="9" t="str">
        <f t="shared" si="11"/>
        <v/>
      </c>
      <c r="AI34" s="9" t="str">
        <f t="shared" si="1"/>
        <v/>
      </c>
      <c r="AJ34" s="9" t="str">
        <f t="shared" si="5"/>
        <v/>
      </c>
      <c r="AK34" s="9" t="str">
        <f t="shared" si="2"/>
        <v/>
      </c>
      <c r="AL34" s="9">
        <f t="shared" si="6"/>
        <v>0</v>
      </c>
      <c r="AM34" s="9">
        <f t="shared" si="7"/>
        <v>1</v>
      </c>
      <c r="AN34" s="9">
        <f t="shared" si="8"/>
        <v>1</v>
      </c>
      <c r="AO34" s="5">
        <v>1</v>
      </c>
      <c r="AP34" s="5">
        <v>1</v>
      </c>
      <c r="AQ34" s="5">
        <f t="shared" ca="1" si="9"/>
        <v>2017</v>
      </c>
      <c r="AR34" s="5">
        <v>1</v>
      </c>
    </row>
    <row r="35" spans="1:44" x14ac:dyDescent="0.25">
      <c r="B35" s="12">
        <v>14</v>
      </c>
      <c r="C35" s="12" t="str">
        <f t="shared" si="10"/>
        <v>Exonération PM - Refus An3 (révision id 2 ) - Scénario 14</v>
      </c>
      <c r="D35" s="7">
        <f t="shared" ca="1" si="3"/>
        <v>42370</v>
      </c>
      <c r="E35" t="s">
        <v>66</v>
      </c>
      <c r="F35" s="1" t="s">
        <v>19</v>
      </c>
      <c r="G35" s="12">
        <v>2</v>
      </c>
      <c r="H35" s="12" t="s">
        <v>19</v>
      </c>
      <c r="I35" s="12" t="s">
        <v>19</v>
      </c>
      <c r="J35" s="12" t="s">
        <v>19</v>
      </c>
      <c r="K35" s="1" t="s">
        <v>21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48</v>
      </c>
      <c r="T35" s="3" t="s">
        <v>48</v>
      </c>
      <c r="U35" s="3" t="s">
        <v>48</v>
      </c>
      <c r="V35" s="3" t="s">
        <v>51</v>
      </c>
      <c r="X35" s="1" t="s">
        <v>31</v>
      </c>
      <c r="Y35" s="1" t="s">
        <v>24</v>
      </c>
      <c r="Z35" s="1" t="s">
        <v>30</v>
      </c>
      <c r="AA35" s="1" t="s">
        <v>26</v>
      </c>
      <c r="AB35" s="1" t="s">
        <v>27</v>
      </c>
      <c r="AC35" s="1" t="s">
        <v>28</v>
      </c>
      <c r="AE35" s="8">
        <f ca="1">($AQ35+$AR35)</f>
        <v>2018</v>
      </c>
      <c r="AF35" s="9" t="s">
        <v>13</v>
      </c>
      <c r="AG35" s="9" t="str">
        <f t="shared" si="4"/>
        <v>Refus An3</v>
      </c>
      <c r="AH35" s="9" t="str">
        <f t="shared" si="11"/>
        <v/>
      </c>
      <c r="AI35" s="9" t="str">
        <f t="shared" si="1"/>
        <v/>
      </c>
      <c r="AJ35" s="9" t="str">
        <f t="shared" si="5"/>
        <v/>
      </c>
      <c r="AK35" s="9" t="str">
        <f t="shared" si="2"/>
        <v/>
      </c>
      <c r="AL35" s="9">
        <f t="shared" si="6"/>
        <v>1</v>
      </c>
      <c r="AM35" s="9">
        <f t="shared" si="7"/>
        <v>1</v>
      </c>
      <c r="AN35" s="9">
        <f t="shared" si="8"/>
        <v>0</v>
      </c>
      <c r="AO35" s="5">
        <v>1</v>
      </c>
      <c r="AP35" s="5">
        <v>1</v>
      </c>
      <c r="AQ35" s="5">
        <f t="shared" ca="1" si="9"/>
        <v>2017</v>
      </c>
      <c r="AR35" s="5">
        <v>1</v>
      </c>
    </row>
    <row r="36" spans="1:44" x14ac:dyDescent="0.25">
      <c r="B36" s="12">
        <v>15</v>
      </c>
      <c r="C36" s="12" t="str">
        <f t="shared" si="10"/>
        <v>Exonération PM - Refus An3 (révision id 3 ) - Scénario 15</v>
      </c>
      <c r="D36" s="7">
        <f ca="1">DATE($AQ36-$AR36,1,1)</f>
        <v>42370</v>
      </c>
      <c r="E36" t="s">
        <v>66</v>
      </c>
      <c r="F36" s="1" t="s">
        <v>19</v>
      </c>
      <c r="G36" s="12">
        <v>3</v>
      </c>
      <c r="H36" s="12" t="s">
        <v>19</v>
      </c>
      <c r="I36" s="12" t="s">
        <v>19</v>
      </c>
      <c r="J36" s="12" t="s">
        <v>19</v>
      </c>
      <c r="K36" s="1" t="s">
        <v>21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48</v>
      </c>
      <c r="T36" s="3" t="s">
        <v>49</v>
      </c>
      <c r="U36" s="3" t="s">
        <v>49</v>
      </c>
      <c r="V36" s="3" t="s">
        <v>51</v>
      </c>
      <c r="X36" s="1" t="s">
        <v>31</v>
      </c>
      <c r="Y36" s="1" t="s">
        <v>24</v>
      </c>
      <c r="Z36" s="1" t="s">
        <v>30</v>
      </c>
      <c r="AA36" s="1" t="s">
        <v>26</v>
      </c>
      <c r="AE36" s="8">
        <f ca="1">($AQ36+$AR36)</f>
        <v>2018</v>
      </c>
      <c r="AF36" s="9" t="s">
        <v>13</v>
      </c>
      <c r="AG36" s="9" t="str">
        <f t="shared" si="4"/>
        <v>Refus An3</v>
      </c>
      <c r="AH36" s="9" t="str">
        <f t="shared" si="11"/>
        <v/>
      </c>
      <c r="AI36" s="9" t="str">
        <f t="shared" si="1"/>
        <v/>
      </c>
      <c r="AJ36" s="9" t="str">
        <f t="shared" si="5"/>
        <v/>
      </c>
      <c r="AK36" s="9" t="str">
        <f t="shared" si="2"/>
        <v/>
      </c>
      <c r="AL36" s="9">
        <f t="shared" si="6"/>
        <v>1</v>
      </c>
      <c r="AM36" s="9">
        <f t="shared" si="7"/>
        <v>1</v>
      </c>
      <c r="AN36" s="9">
        <f t="shared" si="8"/>
        <v>0</v>
      </c>
      <c r="AO36" s="5">
        <v>1</v>
      </c>
      <c r="AP36" s="5">
        <v>1</v>
      </c>
      <c r="AQ36" s="5">
        <f t="shared" ca="1" si="9"/>
        <v>2017</v>
      </c>
      <c r="AR36" s="5">
        <v>1</v>
      </c>
    </row>
    <row r="37" spans="1:44" ht="15" customHeight="1" x14ac:dyDescent="0.25">
      <c r="B37" s="12">
        <v>16</v>
      </c>
      <c r="C37" s="12" t="str">
        <f t="shared" si="10"/>
        <v>Exonération PM - Refus An1 An3 (révision id 4 ) - Scénario 16</v>
      </c>
      <c r="D37" s="7">
        <f t="shared" ca="1" si="3"/>
        <v>42370</v>
      </c>
      <c r="E37" t="s">
        <v>66</v>
      </c>
      <c r="F37" s="1" t="s">
        <v>19</v>
      </c>
      <c r="G37" s="12">
        <v>4</v>
      </c>
      <c r="H37" s="12" t="s">
        <v>19</v>
      </c>
      <c r="I37" s="12" t="s">
        <v>19</v>
      </c>
      <c r="J37" s="12" t="s">
        <v>19</v>
      </c>
      <c r="K37" s="1" t="s">
        <v>21</v>
      </c>
      <c r="M37" s="3" t="s">
        <v>49</v>
      </c>
      <c r="N37" s="3" t="s">
        <v>49</v>
      </c>
      <c r="O37" s="3" t="s">
        <v>48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48</v>
      </c>
      <c r="V37" s="3" t="s">
        <v>51</v>
      </c>
      <c r="X37" s="1" t="s">
        <v>31</v>
      </c>
      <c r="Y37" s="1" t="s">
        <v>24</v>
      </c>
      <c r="Z37" s="1" t="s">
        <v>30</v>
      </c>
      <c r="AA37" s="1" t="s">
        <v>28</v>
      </c>
      <c r="AD37" s="8">
        <f ca="1">($AQ37)</f>
        <v>2017</v>
      </c>
      <c r="AE37" s="8" t="str">
        <f ca="1">($AQ37-$AR37)&amp;", "&amp;($AQ37+$AR37)</f>
        <v>2016, 2018</v>
      </c>
      <c r="AF37" s="9" t="s">
        <v>13</v>
      </c>
      <c r="AG37" s="9" t="str">
        <f t="shared" si="4"/>
        <v>Refus An1 An3</v>
      </c>
      <c r="AH37" s="9" t="str">
        <f t="shared" si="11"/>
        <v/>
      </c>
      <c r="AI37" s="9" t="str">
        <f t="shared" si="1"/>
        <v/>
      </c>
      <c r="AJ37" s="9" t="str">
        <f t="shared" si="5"/>
        <v/>
      </c>
      <c r="AK37" s="9" t="str">
        <f t="shared" si="2"/>
        <v/>
      </c>
      <c r="AL37" s="9">
        <f t="shared" si="6"/>
        <v>0</v>
      </c>
      <c r="AM37" s="9">
        <f t="shared" si="7"/>
        <v>1</v>
      </c>
      <c r="AN37" s="9">
        <f t="shared" si="8"/>
        <v>0</v>
      </c>
      <c r="AO37" s="5">
        <v>1</v>
      </c>
      <c r="AP37" s="5">
        <v>1</v>
      </c>
      <c r="AQ37" s="5">
        <f t="shared" ca="1" si="9"/>
        <v>2017</v>
      </c>
      <c r="AR37" s="5">
        <v>1</v>
      </c>
    </row>
    <row r="38" spans="1:44" x14ac:dyDescent="0.25">
      <c r="B38" s="12">
        <v>17</v>
      </c>
      <c r="C38" s="12" t="str">
        <f t="shared" si="10"/>
        <v>Exonération PM - Refus An1 An3 (révision id 5 ) - Scénario 17</v>
      </c>
      <c r="D38" s="7">
        <f t="shared" ca="1" si="3"/>
        <v>42370</v>
      </c>
      <c r="E38" t="s">
        <v>66</v>
      </c>
      <c r="F38" s="1" t="s">
        <v>19</v>
      </c>
      <c r="G38" s="12">
        <v>5</v>
      </c>
      <c r="H38" s="12" t="s">
        <v>19</v>
      </c>
      <c r="I38" s="12" t="s">
        <v>19</v>
      </c>
      <c r="J38" s="12" t="s">
        <v>19</v>
      </c>
      <c r="K38" s="1" t="s">
        <v>21</v>
      </c>
      <c r="M38" s="3" t="s">
        <v>48</v>
      </c>
      <c r="N38" s="3" t="s">
        <v>49</v>
      </c>
      <c r="O38" s="3" t="s">
        <v>49</v>
      </c>
      <c r="P38" s="3" t="s">
        <v>49</v>
      </c>
      <c r="Q38" s="3" t="s">
        <v>49</v>
      </c>
      <c r="R38" s="3" t="s">
        <v>49</v>
      </c>
      <c r="S38" s="3" t="s">
        <v>48</v>
      </c>
      <c r="T38" s="3" t="s">
        <v>49</v>
      </c>
      <c r="U38" s="3" t="s">
        <v>49</v>
      </c>
      <c r="V38" s="3" t="s">
        <v>51</v>
      </c>
      <c r="X38" s="1" t="s">
        <v>31</v>
      </c>
      <c r="Y38" s="1" t="s">
        <v>24</v>
      </c>
      <c r="Z38" s="1" t="s">
        <v>30</v>
      </c>
      <c r="AA38" s="1" t="s">
        <v>26</v>
      </c>
      <c r="AD38" s="8">
        <f ca="1">($AQ38)</f>
        <v>2017</v>
      </c>
      <c r="AE38" s="8" t="str">
        <f ca="1">($AQ38-$AR38)&amp;", "&amp;($AQ38+$AR38)</f>
        <v>2016, 2018</v>
      </c>
      <c r="AF38" s="9" t="s">
        <v>13</v>
      </c>
      <c r="AG38" s="9" t="str">
        <f t="shared" si="4"/>
        <v>Refus An1 An3</v>
      </c>
      <c r="AH38" s="9" t="str">
        <f t="shared" si="11"/>
        <v/>
      </c>
      <c r="AI38" s="9" t="str">
        <f t="shared" si="1"/>
        <v/>
      </c>
      <c r="AJ38" s="9" t="str">
        <f t="shared" si="5"/>
        <v/>
      </c>
      <c r="AK38" s="9" t="str">
        <f t="shared" si="2"/>
        <v/>
      </c>
      <c r="AL38" s="9">
        <f t="shared" si="6"/>
        <v>0</v>
      </c>
      <c r="AM38" s="9">
        <f t="shared" si="7"/>
        <v>1</v>
      </c>
      <c r="AN38" s="9">
        <f t="shared" si="8"/>
        <v>0</v>
      </c>
      <c r="AO38" s="5">
        <v>1</v>
      </c>
      <c r="AP38" s="5">
        <v>1</v>
      </c>
      <c r="AQ38" s="5">
        <f t="shared" ca="1" si="9"/>
        <v>2017</v>
      </c>
      <c r="AR38" s="5">
        <v>1</v>
      </c>
    </row>
    <row r="39" spans="1:44" x14ac:dyDescent="0.25">
      <c r="A39" s="1" t="s">
        <v>63</v>
      </c>
      <c r="B39" s="1" t="s">
        <v>38</v>
      </c>
      <c r="C39" s="1" t="s">
        <v>56</v>
      </c>
      <c r="D39" s="7" t="s">
        <v>57</v>
      </c>
      <c r="F39" s="1" t="s">
        <v>58</v>
      </c>
      <c r="G39" s="12" t="s">
        <v>59</v>
      </c>
      <c r="K39" s="1" t="s">
        <v>60</v>
      </c>
      <c r="L39" s="1" t="s">
        <v>5</v>
      </c>
      <c r="M39" s="3" t="s">
        <v>6</v>
      </c>
      <c r="N39" s="3" t="s">
        <v>7</v>
      </c>
      <c r="O39" s="3" t="s">
        <v>8</v>
      </c>
      <c r="P39" s="3" t="s">
        <v>9</v>
      </c>
      <c r="Q39" s="3" t="s">
        <v>10</v>
      </c>
      <c r="R39" s="3" t="s">
        <v>11</v>
      </c>
      <c r="S39" s="3" t="s">
        <v>6</v>
      </c>
      <c r="T39" s="3" t="s">
        <v>10</v>
      </c>
      <c r="U39" s="3" t="s">
        <v>11</v>
      </c>
      <c r="V39" s="3" t="s">
        <v>3</v>
      </c>
      <c r="W39" s="4" t="s">
        <v>52</v>
      </c>
      <c r="X39" s="1" t="s">
        <v>32</v>
      </c>
      <c r="Y39" s="1" t="s">
        <v>33</v>
      </c>
      <c r="Z39" s="1" t="s">
        <v>34</v>
      </c>
      <c r="AA39" s="1" t="s">
        <v>35</v>
      </c>
      <c r="AB39" s="1" t="s">
        <v>44</v>
      </c>
      <c r="AC39" s="1" t="s">
        <v>47</v>
      </c>
      <c r="AD39" s="8" t="s">
        <v>36</v>
      </c>
      <c r="AE39" s="8" t="s">
        <v>37</v>
      </c>
      <c r="AF39" s="9" t="s">
        <v>12</v>
      </c>
      <c r="AG39" s="9" t="s">
        <v>3</v>
      </c>
      <c r="AH39" s="9" t="s">
        <v>20</v>
      </c>
      <c r="AI39" s="9" t="s">
        <v>14</v>
      </c>
      <c r="AJ39" s="9" t="s">
        <v>15</v>
      </c>
      <c r="AK39" s="9" t="s">
        <v>16</v>
      </c>
      <c r="AL39" s="9" t="s">
        <v>0</v>
      </c>
      <c r="AM39" s="9" t="s">
        <v>1</v>
      </c>
      <c r="AN39" s="9" t="s">
        <v>2</v>
      </c>
      <c r="AO39" s="5" t="s">
        <v>39</v>
      </c>
      <c r="AP39" s="5" t="s">
        <v>40</v>
      </c>
      <c r="AQ39" s="5" t="s">
        <v>41</v>
      </c>
      <c r="AR39" s="5" t="s">
        <v>42</v>
      </c>
    </row>
    <row r="40" spans="1:44" s="12" customFormat="1" x14ac:dyDescent="0.25">
      <c r="B40" s="12">
        <v>1</v>
      </c>
      <c r="C40" s="12" t="str">
        <f t="shared" ref="C40" si="12">TRIM(IF(F40="NOT NULL",AF40&amp;" - "&amp;"Caisse origine",AF40&amp;" - "&amp;AG40&amp;IF(G40&lt;&gt;""," (révision id "&amp;G40&amp;" "&amp;AH40&amp;")","")&amp;IF(L40&lt;&gt;""," avec mise en veilleuse "&amp;L40,""))&amp;" - Scénario " &amp;B40)</f>
        <v>Exonération PM - Acceptation totale - Scénario 1</v>
      </c>
      <c r="D40" s="7">
        <f t="shared" si="3"/>
        <v>42370</v>
      </c>
      <c r="E40" t="s">
        <v>66</v>
      </c>
      <c r="F40" s="12" t="s">
        <v>19</v>
      </c>
      <c r="H40" s="15">
        <v>42736</v>
      </c>
      <c r="I40" s="12" t="s">
        <v>19</v>
      </c>
      <c r="J40" s="12" t="s">
        <v>19</v>
      </c>
      <c r="M40" s="3" t="s">
        <v>49</v>
      </c>
      <c r="N40" s="3" t="s">
        <v>49</v>
      </c>
      <c r="O40" s="3" t="s">
        <v>49</v>
      </c>
      <c r="P40" s="3" t="s">
        <v>49</v>
      </c>
      <c r="Q40" s="3" t="s">
        <v>49</v>
      </c>
      <c r="R40" s="3" t="s">
        <v>49</v>
      </c>
      <c r="S40" s="3" t="s">
        <v>49</v>
      </c>
      <c r="T40" s="3" t="s">
        <v>49</v>
      </c>
      <c r="U40" s="3" t="s">
        <v>49</v>
      </c>
      <c r="V40" s="3" t="s">
        <v>51</v>
      </c>
      <c r="W40" s="4" t="s">
        <v>80</v>
      </c>
      <c r="X40" s="12" t="s">
        <v>24</v>
      </c>
      <c r="AD40" s="8" t="str">
        <f>($AQ40-$AR40)&amp;", "&amp;$AQ40&amp;", "&amp;($AQ40+$AR40)</f>
        <v>2016, 2017, 2018</v>
      </c>
      <c r="AE40" s="8"/>
      <c r="AF40" s="9" t="s">
        <v>13</v>
      </c>
      <c r="AG40" s="9" t="str">
        <f t="shared" ref="AG40" si="13">TRIM(IF(AL40+AM40+AN40=3,"Acceptation totale",IF(AL40+AM40+AN40=0,"Refus total","Refus "&amp;IF(AL40=0,"An1 "&amp;AI40&amp;" "," ")&amp;IF(AM40=0,"An2 "&amp;AJ40&amp;" "," ")&amp;IF(AN40=0,"An3 "&amp;AK40&amp;" "," "))))</f>
        <v>Acceptation totale</v>
      </c>
      <c r="AH40" s="9"/>
      <c r="AI40" s="9"/>
      <c r="AJ40" s="9"/>
      <c r="AK40" s="9"/>
      <c r="AL40" s="9">
        <v>1</v>
      </c>
      <c r="AM40" s="9">
        <v>1</v>
      </c>
      <c r="AN40" s="9">
        <v>1</v>
      </c>
      <c r="AO40" s="5">
        <v>1</v>
      </c>
      <c r="AP40" s="5">
        <v>1</v>
      </c>
      <c r="AQ40" s="5">
        <v>2017</v>
      </c>
      <c r="AR40" s="5">
        <v>1</v>
      </c>
    </row>
    <row r="41" spans="1:44" s="12" customFormat="1" x14ac:dyDescent="0.25">
      <c r="B41" s="12">
        <v>2</v>
      </c>
      <c r="C41" s="12" t="str">
        <f>TRIM(IF(F41="NOT NULL",AF41&amp;" - "&amp;"Caisse origine",AF41&amp;" - "&amp;AG41&amp;IF(G41&lt;&gt;""," (révision id "&amp;G41&amp;" "&amp;AH41&amp;")","")&amp;IF(L41&lt;&gt;""," avec mise en veilleuse "&amp;L41,""))&amp;" - Scénario " &amp;B41)</f>
        <v>Exonération PM - date dans le future - Scénario 2</v>
      </c>
      <c r="D41" s="7">
        <f t="shared" si="3"/>
        <v>42370</v>
      </c>
      <c r="E41" t="s">
        <v>66</v>
      </c>
      <c r="F41" s="12" t="s">
        <v>19</v>
      </c>
      <c r="H41" s="15">
        <v>401769</v>
      </c>
      <c r="I41" s="15">
        <v>401769</v>
      </c>
      <c r="J41" s="15">
        <v>401769</v>
      </c>
      <c r="M41" s="3" t="s">
        <v>49</v>
      </c>
      <c r="N41" s="3" t="s">
        <v>49</v>
      </c>
      <c r="O41" s="3" t="s">
        <v>49</v>
      </c>
      <c r="P41" s="3" t="s">
        <v>49</v>
      </c>
      <c r="Q41" s="3" t="s">
        <v>49</v>
      </c>
      <c r="R41" s="3" t="s">
        <v>49</v>
      </c>
      <c r="S41" s="3" t="s">
        <v>49</v>
      </c>
      <c r="T41" s="3" t="s">
        <v>49</v>
      </c>
      <c r="U41" s="3" t="s">
        <v>49</v>
      </c>
      <c r="V41" s="3" t="s">
        <v>74</v>
      </c>
      <c r="W41" s="4" t="s">
        <v>77</v>
      </c>
      <c r="AD41" s="8"/>
      <c r="AE41" s="8"/>
      <c r="AF41" s="9" t="s">
        <v>13</v>
      </c>
      <c r="AG41" s="9" t="s">
        <v>75</v>
      </c>
      <c r="AH41" s="9"/>
      <c r="AI41" s="9"/>
      <c r="AJ41" s="9"/>
      <c r="AK41" s="9"/>
      <c r="AL41" s="9">
        <v>1</v>
      </c>
      <c r="AM41" s="9">
        <v>1</v>
      </c>
      <c r="AN41" s="9">
        <v>1</v>
      </c>
      <c r="AO41" s="5">
        <v>1</v>
      </c>
      <c r="AP41" s="5">
        <v>1</v>
      </c>
      <c r="AQ41" s="5">
        <v>2017</v>
      </c>
      <c r="AR41" s="5">
        <v>1</v>
      </c>
    </row>
    <row r="42" spans="1:44" s="12" customFormat="1" x14ac:dyDescent="0.25">
      <c r="B42" s="12">
        <v>3</v>
      </c>
      <c r="C42" s="12" t="str">
        <f>TRIM(IF(F42="NOT NULL",AF42&amp;" - "&amp;"Caisse origine",AF42&amp;" - "&amp;AG42&amp;IF(G42&lt;&gt;""," (révision id "&amp;G42&amp;" "&amp;AH42&amp;")","")&amp;IF(L42&lt;&gt;""," avec mise en veilleuse "&amp;L42,""))&amp;" - Scénario " &amp;B42)</f>
        <v>Exonération PM - date erronée - Scénario 3</v>
      </c>
      <c r="D42" s="7">
        <f t="shared" si="3"/>
        <v>42370</v>
      </c>
      <c r="E42" t="s">
        <v>66</v>
      </c>
      <c r="F42" s="12" t="s">
        <v>19</v>
      </c>
      <c r="H42" s="15" t="s">
        <v>79</v>
      </c>
      <c r="I42" s="15" t="s">
        <v>79</v>
      </c>
      <c r="J42" s="15" t="s">
        <v>79</v>
      </c>
      <c r="M42" s="3" t="s">
        <v>49</v>
      </c>
      <c r="N42" s="3" t="s">
        <v>49</v>
      </c>
      <c r="O42" s="3" t="s">
        <v>49</v>
      </c>
      <c r="P42" s="3" t="s">
        <v>49</v>
      </c>
      <c r="Q42" s="3" t="s">
        <v>49</v>
      </c>
      <c r="R42" s="3" t="s">
        <v>49</v>
      </c>
      <c r="S42" s="3" t="s">
        <v>49</v>
      </c>
      <c r="T42" s="3" t="s">
        <v>49</v>
      </c>
      <c r="U42" s="3" t="s">
        <v>49</v>
      </c>
      <c r="V42" s="3" t="s">
        <v>74</v>
      </c>
      <c r="W42" s="4" t="s">
        <v>72</v>
      </c>
      <c r="AD42" s="8"/>
      <c r="AE42" s="8"/>
      <c r="AF42" s="9" t="s">
        <v>13</v>
      </c>
      <c r="AG42" s="9" t="s">
        <v>72</v>
      </c>
      <c r="AH42" s="9"/>
      <c r="AI42" s="9"/>
      <c r="AJ42" s="9"/>
      <c r="AK42" s="9"/>
      <c r="AL42" s="9">
        <v>1</v>
      </c>
      <c r="AM42" s="9">
        <v>1</v>
      </c>
      <c r="AN42" s="9">
        <v>1</v>
      </c>
      <c r="AO42" s="5">
        <v>1</v>
      </c>
      <c r="AP42" s="5">
        <v>1</v>
      </c>
      <c r="AQ42" s="5">
        <v>2017</v>
      </c>
      <c r="AR42" s="5">
        <v>1</v>
      </c>
    </row>
    <row r="43" spans="1:44" x14ac:dyDescent="0.25">
      <c r="A43" s="12" t="s">
        <v>73</v>
      </c>
      <c r="C43" s="14" t="s">
        <v>78</v>
      </c>
    </row>
    <row r="44" spans="1:44" s="12" customFormat="1" x14ac:dyDescent="0.25">
      <c r="B44" s="12">
        <v>1</v>
      </c>
      <c r="C44" s="12" t="str">
        <f>TRIM(IF(F44="NOT NULL",AF44&amp;" - "&amp;"Caisse origine",AF44&amp;" - "&amp;AG44&amp;IF(G44&lt;&gt;""," (révision id "&amp;G44&amp;" "&amp;AH44&amp;")","")&amp;IF(L44&lt;&gt;""," avec mise en veilleuse "&amp;L44,""))&amp;" - Scénario " &amp;B44)</f>
        <v>Exonération PM - Acceptation totale - Scénario 1</v>
      </c>
      <c r="D44" s="7">
        <f>DATE($AQ44-$AR44,1,1)</f>
        <v>33239</v>
      </c>
      <c r="E44" t="s">
        <v>67</v>
      </c>
      <c r="F44" s="12" t="s">
        <v>19</v>
      </c>
      <c r="H44" s="12" t="s">
        <v>19</v>
      </c>
      <c r="I44" s="12" t="s">
        <v>19</v>
      </c>
      <c r="J44" s="12" t="s">
        <v>19</v>
      </c>
      <c r="M44" s="3" t="s">
        <v>49</v>
      </c>
      <c r="N44" s="3" t="s">
        <v>49</v>
      </c>
      <c r="O44" s="3" t="s">
        <v>49</v>
      </c>
      <c r="P44" s="3" t="s">
        <v>49</v>
      </c>
      <c r="Q44" s="3" t="s">
        <v>49</v>
      </c>
      <c r="R44" s="3" t="s">
        <v>49</v>
      </c>
      <c r="S44" s="3" t="s">
        <v>49</v>
      </c>
      <c r="T44" s="3" t="s">
        <v>49</v>
      </c>
      <c r="U44" s="3" t="s">
        <v>49</v>
      </c>
      <c r="V44" s="3" t="s">
        <v>51</v>
      </c>
      <c r="W44" s="4" t="s">
        <v>64</v>
      </c>
      <c r="AD44" s="8"/>
      <c r="AE44" s="8"/>
      <c r="AF44" s="9" t="s">
        <v>13</v>
      </c>
      <c r="AG44" s="9" t="s">
        <v>64</v>
      </c>
      <c r="AH44" s="9"/>
      <c r="AI44" s="9"/>
      <c r="AJ44" s="9"/>
      <c r="AK44" s="9"/>
      <c r="AL44" s="9">
        <v>1</v>
      </c>
      <c r="AM44" s="9">
        <v>1</v>
      </c>
      <c r="AN44" s="9">
        <v>1</v>
      </c>
      <c r="AO44" s="5">
        <v>1</v>
      </c>
      <c r="AP44" s="5">
        <v>1</v>
      </c>
      <c r="AQ44" s="5">
        <v>1991</v>
      </c>
      <c r="AR44" s="5">
        <v>0</v>
      </c>
    </row>
    <row r="45" spans="1:44" s="12" customFormat="1" x14ac:dyDescent="0.25">
      <c r="B45" s="12">
        <v>2</v>
      </c>
      <c r="C45" s="12" t="str">
        <f t="shared" ref="C45" si="14">TRIM(IF(F45="NOT NULL",AF45&amp;" - "&amp;"Caisse origine",AF45&amp;" - "&amp;AG45&amp;IF(G45&lt;&gt;""," (révision id "&amp;G45&amp;" "&amp;AH45&amp;")","")&amp;IF(L45&lt;&gt;""," avec mise en veilleuse "&amp;L45,""))&amp;" - Scénario " &amp;B45)</f>
        <v>Exonération PM - Refus total - Scénario 2</v>
      </c>
      <c r="D45" s="7">
        <f>DATE($AQ45-$AR45,1,1)</f>
        <v>33239</v>
      </c>
      <c r="E45" t="s">
        <v>68</v>
      </c>
      <c r="F45" s="12" t="s">
        <v>19</v>
      </c>
      <c r="H45" s="12" t="s">
        <v>19</v>
      </c>
      <c r="I45" s="12" t="s">
        <v>19</v>
      </c>
      <c r="J45" s="12" t="s">
        <v>19</v>
      </c>
      <c r="M45" s="3" t="s">
        <v>49</v>
      </c>
      <c r="N45" s="3" t="s">
        <v>49</v>
      </c>
      <c r="O45" s="3" t="s">
        <v>49</v>
      </c>
      <c r="P45" s="3" t="s">
        <v>49</v>
      </c>
      <c r="Q45" s="3" t="s">
        <v>49</v>
      </c>
      <c r="R45" s="3" t="s">
        <v>49</v>
      </c>
      <c r="S45" s="3" t="s">
        <v>49</v>
      </c>
      <c r="T45" s="3" t="s">
        <v>49</v>
      </c>
      <c r="U45" s="3" t="s">
        <v>49</v>
      </c>
      <c r="V45" s="3" t="s">
        <v>51</v>
      </c>
      <c r="W45" s="4" t="s">
        <v>65</v>
      </c>
      <c r="AD45" s="8"/>
      <c r="AE45" s="8"/>
      <c r="AF45" s="9" t="s">
        <v>13</v>
      </c>
      <c r="AG45" s="9" t="s">
        <v>65</v>
      </c>
      <c r="AH45" s="9"/>
      <c r="AI45" s="9"/>
      <c r="AJ45" s="9"/>
      <c r="AK45" s="9"/>
      <c r="AL45" s="9">
        <v>1</v>
      </c>
      <c r="AM45" s="9">
        <v>1</v>
      </c>
      <c r="AN45" s="9">
        <v>1</v>
      </c>
      <c r="AO45" s="5">
        <v>1</v>
      </c>
      <c r="AP45" s="5">
        <v>1</v>
      </c>
      <c r="AQ45" s="5">
        <v>1991</v>
      </c>
      <c r="AR45" s="5">
        <v>0</v>
      </c>
    </row>
    <row r="47" spans="1:44" s="12" customFormat="1" x14ac:dyDescent="0.25">
      <c r="D47" s="7"/>
      <c r="E47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AD47" s="8"/>
      <c r="AE47" s="8"/>
      <c r="AF47" s="9"/>
      <c r="AG47" s="9"/>
      <c r="AH47" s="9"/>
      <c r="AI47" s="9"/>
      <c r="AJ47" s="9"/>
      <c r="AK47" s="9"/>
      <c r="AL47" s="9"/>
      <c r="AM47" s="9"/>
      <c r="AN47" s="9"/>
      <c r="AO47" s="5"/>
      <c r="AP47" s="5"/>
      <c r="AQ47" s="5"/>
      <c r="AR47" s="5"/>
    </row>
    <row r="48" spans="1:44" s="12" customFormat="1" x14ac:dyDescent="0.25">
      <c r="D48" s="7"/>
      <c r="E48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AD48" s="8"/>
      <c r="AE48" s="8"/>
      <c r="AF48" s="9"/>
      <c r="AG48" s="9"/>
      <c r="AH48" s="9"/>
      <c r="AI48" s="9"/>
      <c r="AJ48" s="9"/>
      <c r="AK48" s="9"/>
      <c r="AL48" s="9"/>
      <c r="AM48" s="9"/>
      <c r="AN48" s="9"/>
      <c r="AO48" s="5"/>
      <c r="AP48" s="5"/>
      <c r="AQ48" s="5"/>
      <c r="AR48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Exonération PM</vt:lpstr>
    </vt:vector>
  </TitlesOfParts>
  <Company>PRIMINFO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HEYLEN Julien</cp:lastModifiedBy>
  <cp:lastPrinted>2016-06-07T13:44:25Z</cp:lastPrinted>
  <dcterms:created xsi:type="dcterms:W3CDTF">2016-01-21T08:50:02Z</dcterms:created>
  <dcterms:modified xsi:type="dcterms:W3CDTF">2017-09-08T11:54:43Z</dcterms:modified>
</cp:coreProperties>
</file>