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ry\Downloads\"/>
    </mc:Choice>
  </mc:AlternateContent>
  <xr:revisionPtr revIDLastSave="0" documentId="13_ncr:1_{2504AB36-167A-4FAC-A2B3-155F6AA00B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WS n' Instructions" sheetId="12" r:id="rId1"/>
    <sheet name="TeamBuilder" sheetId="9" r:id="rId2"/>
    <sheet name="Inspection" sheetId="6" r:id="rId3"/>
    <sheet name="Export Haha No Import" sheetId="11" r:id="rId4"/>
    <sheet name="Doodlepedia" sheetId="2" r:id="rId5"/>
    <sheet name="Moves" sheetId="5" r:id="rId6"/>
    <sheet name="Equipments" sheetId="3" r:id="rId7"/>
    <sheet name="Held Items" sheetId="4" r:id="rId8"/>
    <sheet name="Type Chart" sheetId="7" r:id="rId9"/>
    <sheet name="Scrapped Features" sheetId="10" r:id="rId10"/>
  </sheets>
  <definedNames>
    <definedName name="AbyssentTr">Doodlepedia!$J$54:$L$54</definedName>
    <definedName name="AgotoadTr">Doodlepedia!$J$43:$L$43</definedName>
    <definedName name="AmphipyreTr">Doodlepedia!$J$44:$L$44</definedName>
    <definedName name="AngerlerTr">Doodlepedia!$J$53:$L$53</definedName>
    <definedName name="AntenaflightTr">Doodlepedia!$J$36:$L$36</definedName>
    <definedName name="AppluffTr">Doodlepedia!$J$92:$L$92</definedName>
    <definedName name="ApurritionTr">Doodlepedia!$J$117:$L$117</definedName>
    <definedName name="ArchoposTr">Doodlepedia!$J$116:$L$116</definedName>
    <definedName name="ArchumaTr">Doodlepedia!$J$115:$L$115</definedName>
    <definedName name="AsparkTr">Doodlepedia!$J$127:$L$127</definedName>
    <definedName name="BeetalTr">Doodlepedia!$K$157:$L$157</definedName>
    <definedName name="BengaluxTr">Doodlepedia!$J$10:$L$10</definedName>
    <definedName name="BionoticTr">Doodlepedia!$K$105:$L$105</definedName>
    <definedName name="BlossafaunTr">Doodlepedia!$J$47:$L$47</definedName>
    <definedName name="BonikrowTr">Doodlepedia!$J$139:$L$139</definedName>
    <definedName name="BorbekTr">Doodlepedia!$K$24:$L$24</definedName>
    <definedName name="BorboTr">Doodlepedia!$K$23:$L$23</definedName>
    <definedName name="BoulduoTr">Doodlepedia!$J$56:$L$56</definedName>
    <definedName name="BunsweetTr">Doodlepedia!$K$21:$L$21</definedName>
    <definedName name="BunswirlTr">Doodlepedia!$K$22:$L$22</definedName>
    <definedName name="CacmeowTr">Doodlepedia!$J$81:$L$81</definedName>
    <definedName name="CalamanderTr">Doodlepedia!$J$37:$L$37</definedName>
    <definedName name="CandeigonTr">Doodlepedia!$J$96:$L$96</definedName>
    <definedName name="CandygriefTr">Doodlepedia!$J$136:$L$136</definedName>
    <definedName name="CaramellowTr">Doodlepedia!$J$143:$L$143</definedName>
    <definedName name="CerebopodTr">Doodlepedia!$J$163:$L$163</definedName>
    <definedName name="ChronosTr">Doodlepedia!$K$173:$L$173</definedName>
    <definedName name="ClangutangTr">Doodlepedia!$J$14:$L$14</definedName>
    <definedName name="ClankeyTr">Doodlepedia!$J$13:$L$13</definedName>
    <definedName name="CoaltTr">Doodlepedia!$J$106:$L$106</definedName>
    <definedName name="CocosquidTr">Doodlepedia!$J$130:$L$130</definedName>
    <definedName name="CorrolizardTr">Doodlepedia!$J$75:$L$75</definedName>
    <definedName name="CryoteraTr">Doodlepedia!$J$88:$L$88</definedName>
    <definedName name="CrystikTr">Doodlepedia!$K$99:$L$99</definedName>
    <definedName name="DaefernoTr">Doodlepedia!$J$165:$L$165</definedName>
    <definedName name="DjinnekoTr">Doodlepedia!$J$118:$L$118</definedName>
    <definedName name="DrakothreadTr">Doodlepedia!$J$66:$L$66</definedName>
    <definedName name="DramaskTr">Doodlepedia!$J$70:$L$70</definedName>
    <definedName name="ElektielTr">Doodlepedia!$J$125:$L$125</definedName>
    <definedName name="EndovulTr">Doodlepedia!$K$122:$L$122</definedName>
    <definedName name="ExovulTr">Doodlepedia!$K$123:$L$123</definedName>
    <definedName name="FaunsproutTr">Doodlepedia!$J$46:$L$46</definedName>
    <definedName name="FlaskitTr">Doodlepedia!$K$119:$L$119</definedName>
    <definedName name="FlittumTr">Doodlepedia!$J$51:$L$51</definedName>
    <definedName name="FrigaleTr">Doodlepedia!$K$25:$L$25</definedName>
    <definedName name="FruitoadTr">Doodlepedia!$J$27:$L$27</definedName>
    <definedName name="FStaligantTr">Doodlepedia!$J$110:$L$110</definedName>
    <definedName name="FurzenTr">Doodlepedia!$J$4:$L$4</definedName>
    <definedName name="GeckgooTr">Doodlepedia!$J$73:$L$73</definedName>
    <definedName name="GeminTr">Doodlepedia!$K$100:$L$100</definedName>
    <definedName name="GigarlicTr">Doodlepedia!$J$152:$L$152</definedName>
    <definedName name="GlimmewTr">Doodlepedia!$J$67:$L$67</definedName>
    <definedName name="GlowcatTr">Doodlepedia!$J$68:$L$68</definedName>
    <definedName name="GlubbieTr">Doodlepedia!$K$169:$L$169</definedName>
    <definedName name="GlummishTr">Doodlepedia!$J$90:$L$90</definedName>
    <definedName name="GomuttTr">Doodlepedia!$J$63:$L$63</definedName>
    <definedName name="GowattTr">Doodlepedia!$J$29:$L$29</definedName>
    <definedName name="GrimeleonTr">Doodlepedia!$J$74:$L$74</definedName>
    <definedName name="GrimsugarTr">Doodlepedia!$J$135:$L$135</definedName>
    <definedName name="GroatoTr">Doodlepedia!$K$33:$L$33</definedName>
    <definedName name="GrufflinTr">Doodlepedia!$J$93:$L$93</definedName>
    <definedName name="GummeliaTr">Doodlepedia!$J$95:$L$95</definedName>
    <definedName name="HeatzaTr">Doodlepedia!$J$150:$L$150</definedName>
    <definedName name="HenchumTr">Doodlepedia!$J$61:$L$61</definedName>
    <definedName name="HorbeastTr">Doodlepedia!$K$148:$L$148</definedName>
    <definedName name="HumbiscusTr">Doodlepedia!$J$52:$L$52</definedName>
    <definedName name="ImplingTr">Doodlepedia!$J$164:$L$164</definedName>
    <definedName name="IncineliskTr">Doodlepedia!$J$8:$L$8</definedName>
    <definedName name="IndigooTr">Doodlepedia!$J$94:$L$94</definedName>
    <definedName name="JelluminousTr">Doodlepedia!$J$114:$L$114</definedName>
    <definedName name="JunipyroTr">Doodlepedia!$J$174:$L$174</definedName>
    <definedName name="KelpieTr">Doodlepedia!$J$132:$L$132</definedName>
    <definedName name="KelpimerTr">Doodlepedia!$J$133:$L$133</definedName>
    <definedName name="KibaraTr">Doodlepedia!$K$154:$L$154</definedName>
    <definedName name="KidereTr">Doodlepedia!$K$155:$L$155</definedName>
    <definedName name="KitsenTr">Doodlepedia!$J$76:$L$76</definedName>
    <definedName name="KlickiTr">Doodlepedia!$K$156:$L$156</definedName>
    <definedName name="KlydaskunkTr">Doodlepedia!$K$108:$L$108</definedName>
    <definedName name="KowosuTr">Doodlepedia!$J$166:$L$166</definedName>
    <definedName name="LarvennaeTr">Doodlepedia!$J$34:$L$34</definedName>
    <definedName name="LeapoTr">Doodlepedia!$J$49:$L$49</definedName>
    <definedName name="LeazarTr">Doodlepedia!$J$50:$L$50</definedName>
    <definedName name="LevilenTr">Doodlepedia!$J$128:$L$128</definedName>
    <definedName name="LilbulbTr">Doodlepedia!$J$113:$L$113</definedName>
    <definedName name="LouisTr">Doodlepedia!$K$102:$L$102</definedName>
    <definedName name="LumilineTr">Doodlepedia!$J$69:$L$69</definedName>
    <definedName name="MaelzuriTr">Doodlepedia!$K$170:$L$170</definedName>
    <definedName name="MagmotodeTr">Doodlepedia!$J$45:$L$45</definedName>
    <definedName name="MalotrickTr">Doodlepedia!$J$134:$L$134</definedName>
    <definedName name="MarigrimmTr">Doodlepedia!$J$98:$L$98</definedName>
    <definedName name="MarshoreTr">Doodlepedia!$J$142:$L$142</definedName>
    <definedName name="MaskomedyTr">Doodlepedia!$J$71:$L$71</definedName>
    <definedName name="MaskrowTr">Doodlepedia!$J$138:$L$138</definedName>
    <definedName name="MawthraTr">Doodlepedia!$K$17:$L$17</definedName>
    <definedName name="MedikrowTr">Doodlepedia!$J$140:$L$140</definedName>
    <definedName name="MegortlesTr">Doodlepedia!$J$42:$L$42</definedName>
    <definedName name="MeltimawTr">Doodlepedia!$J$151:$L$151</definedName>
    <definedName name="MetalytraTr">Doodlepedia!$K$158:$L$158</definedName>
    <definedName name="MoldTr">Doodlepedia!$J$89:$L$89</definedName>
    <definedName name="MonoluggTr">Doodlepedia!$J$57:$L$57</definedName>
    <definedName name="MossTr">Doodlepedia!$J$80:$L$80</definedName>
    <definedName name="MourveilTr">Doodlepedia!$J$91:$L$91</definedName>
    <definedName name="MoyaiTr">Doodlepedia!$J$79:$L$79</definedName>
    <definedName name="MStaligantTr">Doodlepedia!$J$109:$L$109</definedName>
    <definedName name="MuncheezTr">Doodlepedia!$J$149:$L$149</definedName>
    <definedName name="MuttishTr">Doodlepedia!$J$62:$L$62</definedName>
    <definedName name="NeedlingTr">Doodlepedia!$J$82:$L$82</definedName>
    <definedName name="NibblenTr">Doodlepedia!$K$15:$L$15</definedName>
    <definedName name="NoxvulTr">Doodlepedia!$K$121:$L$121</definedName>
    <definedName name="OctonutTr">Doodlepedia!$J$131:$L$131</definedName>
    <definedName name="PandishiTr">Doodlepedia!$K$171:$L$171</definedName>
    <definedName name="PartybugTr">Doodlepedia!$K$30:$L$30</definedName>
    <definedName name="PebblettTr">Doodlepedia!$J$55:$L$55</definedName>
    <definedName name="PlipoTr">Doodlepedia!$K$32:$L$32</definedName>
    <definedName name="PolargeistTr">Doodlepedia!$K$86:$L$86</definedName>
    <definedName name="PompaboarTr">Doodlepedia!$J$59:$L$59</definedName>
    <definedName name="PricklesTr">Doodlepedia!$J$83:$L$83</definedName>
    <definedName name="PupskeyTr">Doodlepedia!$J$3:$L$3</definedName>
    <definedName name="RiffratTr">Doodlepedia!$J$60:$L$60</definedName>
    <definedName name="RoscoonTr">Doodlepedia!$K$19:$L$19</definedName>
    <definedName name="RosebugTr">Doodlepedia!$K$18:$L$18</definedName>
    <definedName name="RuffireTr">Doodlepedia!$J$38:$L$38</definedName>
    <definedName name="SchiwiTr">Doodlepedia!$J$111:$L$111</definedName>
    <definedName name="SerrafinTr">Doodlepedia!$J$161:$L$161</definedName>
    <definedName name="ShadarkTr">Doodlepedia!$K$147:$L$147</definedName>
    <definedName name="SharazorTr">Doodlepedia!$J$160:$L$160</definedName>
    <definedName name="SharpupTr">Doodlepedia!$J$159:$L$159</definedName>
    <definedName name="SheldoTr">Doodlepedia!$J$146:$L$146</definedName>
    <definedName name="ShmellowTr">Doodlepedia!$J$141:$L$141</definedName>
    <definedName name="ShyceTr">Doodlepedia!$K$153:$L$153</definedName>
    <definedName name="SkadeanTr">Doodlepedia!$J$112:$L$112</definedName>
    <definedName name="SkorpentTr">Doodlepedia!$J$7:$L$7</definedName>
    <definedName name="SkrappeyTr">Doodlepedia!$J$12:$L$12</definedName>
    <definedName name="SlibbleTr">Doodlepedia!$J$162:$L$162</definedName>
    <definedName name="SnobatTr">Doodlepedia!$J$87:$L$87</definedName>
    <definedName name="SnortlesTr">Doodlepedia!$J$41:$L$41</definedName>
    <definedName name="SomberockTr">Doodlepedia!$J$137:$L$137</definedName>
    <definedName name="SpectatikTr">Doodlepedia!$K$101:$L$101</definedName>
    <definedName name="SpiraryuTr">Doodlepedia!$J$168:$L$168</definedName>
    <definedName name="SpirasolTr">Doodlepedia!$J$167:$L$167</definedName>
    <definedName name="SpiriceTr">Doodlepedia!$K$85:$L$85</definedName>
    <definedName name="SpringlingTr">Doodlepedia!$J$31:$L$31</definedName>
    <definedName name="SpunnyTr">Doodlepedia!$J$103:$L$103</definedName>
    <definedName name="SquedTr">Doodlepedia!$J$78:$L$78</definedName>
    <definedName name="SquellyTr">Doodlepedia!$K$104:$L$104</definedName>
    <definedName name="SquonkTr">Doodlepedia!$J$175:$L$175</definedName>
    <definedName name="StatikeetTr">Doodlepedia!$J$124:$L$124</definedName>
    <definedName name="SwoptarTr">Doodlepedia!$J$144:$L$144</definedName>
    <definedName name="TabboltTr">Doodlepedia!$J$9:$L$9</definedName>
    <definedName name="TadappleTr">Doodlepedia!$J$26:$L$26</definedName>
    <definedName name="TerrumaTr">Doodlepedia!$J$107:$L$107</definedName>
    <definedName name="TheaterrorTr">Doodlepedia!$J$72:$L$72</definedName>
    <definedName name="ThornetTr">Doodlepedia!$K$20:$L$20</definedName>
    <definedName name="TortlesTr">Doodlepedia!$J$40:$L$40</definedName>
    <definedName name="ToxipupaTr">Doodlepedia!$K$16:$L$16</definedName>
    <definedName name="TsumoTr">Doodlepedia!$K$172:$L$172</definedName>
    <definedName name="TufflazeTr">Doodlepedia!$J$39:$L$39</definedName>
    <definedName name="TulennaTr">Doodlepedia!$J$48:$L$48</definedName>
    <definedName name="TwigonTr">Doodlepedia!$J$64:$L$64</definedName>
    <definedName name="VipemberTr">Doodlepedia!$J$6:$L$6</definedName>
    <definedName name="VixalorTr">Doodlepedia!$J$77:$L$77</definedName>
    <definedName name="VoltatooTr">Doodlepedia!$J$126:$L$126</definedName>
    <definedName name="VoltenchantTr">Doodlepedia!$J$129:$L$129</definedName>
    <definedName name="VulliableTr">Doodlepedia!$K$120:$L$120</definedName>
    <definedName name="WebennaeTr">Doodlepedia!$J$35:$L$35</definedName>
    <definedName name="WigletTr">Doodlepedia!$J$58:$L$58</definedName>
    <definedName name="WispTr">Doodlepedia!$K$84:$L$84</definedName>
    <definedName name="WolfreezeTr">Doodlepedia!$J$5:$L$5</definedName>
    <definedName name="WvyarnTr">Doodlepedia!$J$65:$L$65</definedName>
    <definedName name="WydlingTr">Doodlepedia!$J$97:$L$97</definedName>
    <definedName name="XenoxiousTr">Doodlepedia!$J$145:$L$145</definedName>
    <definedName name="YagoatTr">Doodlepedia!$J$28:$L$28</definedName>
    <definedName name="ZapoeriaTr">Doodlepedia!$J$11:$L$11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2" i="11" l="1"/>
  <c r="B61" i="11"/>
  <c r="B60" i="11"/>
  <c r="B59" i="11"/>
  <c r="B58" i="11"/>
  <c r="B57" i="11"/>
  <c r="B56" i="11"/>
  <c r="B55" i="11"/>
  <c r="B54" i="11"/>
  <c r="B49" i="11"/>
  <c r="B52" i="11"/>
  <c r="B51" i="11"/>
  <c r="B50" i="11"/>
  <c r="B48" i="11"/>
  <c r="B47" i="11"/>
  <c r="B46" i="11"/>
  <c r="B45" i="11"/>
  <c r="B44" i="11"/>
  <c r="B42" i="11"/>
  <c r="B41" i="11"/>
  <c r="B40" i="11"/>
  <c r="B39" i="11"/>
  <c r="B38" i="11"/>
  <c r="B37" i="11"/>
  <c r="B34" i="11"/>
  <c r="B24" i="11"/>
  <c r="B35" i="11"/>
  <c r="B36" i="11"/>
  <c r="B14" i="11"/>
  <c r="B32" i="11"/>
  <c r="B31" i="11"/>
  <c r="B30" i="11"/>
  <c r="B29" i="11"/>
  <c r="B28" i="11"/>
  <c r="B27" i="11"/>
  <c r="B26" i="11"/>
  <c r="B25" i="11"/>
  <c r="B22" i="11"/>
  <c r="B21" i="11"/>
  <c r="B20" i="11"/>
  <c r="B19" i="11"/>
  <c r="B9" i="11"/>
  <c r="B17" i="11"/>
  <c r="B18" i="11"/>
  <c r="B8" i="11"/>
  <c r="B7" i="11"/>
  <c r="B16" i="11"/>
  <c r="B6" i="11"/>
  <c r="B15" i="11"/>
  <c r="B5" i="11"/>
  <c r="B4" i="11"/>
  <c r="B12" i="11"/>
  <c r="B11" i="11"/>
  <c r="B10" i="11"/>
  <c r="H8" i="10" l="1"/>
  <c r="A8" i="10"/>
  <c r="D8" i="10" s="1"/>
  <c r="H7" i="10"/>
  <c r="A7" i="10"/>
  <c r="D7" i="10" s="1"/>
  <c r="H6" i="10"/>
  <c r="A6" i="10"/>
  <c r="B6" i="10" s="1"/>
  <c r="H5" i="10"/>
  <c r="A5" i="10"/>
  <c r="D5" i="10" s="1"/>
  <c r="H4" i="10"/>
  <c r="A4" i="10"/>
  <c r="D4" i="10" s="1"/>
  <c r="M3" i="10"/>
  <c r="H3" i="10"/>
  <c r="A3" i="10"/>
  <c r="D3" i="10" s="1"/>
  <c r="Y8" i="3"/>
  <c r="Y9" i="3"/>
  <c r="Y13" i="3"/>
  <c r="Y12" i="3"/>
  <c r="Y11" i="3"/>
  <c r="Y10" i="3"/>
  <c r="B8" i="10" l="1"/>
  <c r="B7" i="10"/>
  <c r="C7" i="10"/>
  <c r="C6" i="10"/>
  <c r="D6" i="10"/>
  <c r="B4" i="10"/>
  <c r="B3" i="10"/>
  <c r="C4" i="10"/>
  <c r="B5" i="10"/>
  <c r="C8" i="10"/>
  <c r="C3" i="10"/>
  <c r="J3" i="10" s="1"/>
  <c r="C5" i="10"/>
  <c r="B9" i="6"/>
  <c r="B8" i="6"/>
  <c r="B7" i="6"/>
  <c r="B6" i="6"/>
  <c r="B5" i="6"/>
  <c r="B4" i="6"/>
  <c r="E12" i="6"/>
  <c r="C12" i="6" l="1"/>
  <c r="D8" i="6" l="1"/>
  <c r="E8" i="6"/>
  <c r="D6" i="6"/>
  <c r="E6" i="6"/>
  <c r="C7" i="6"/>
  <c r="E7" i="6"/>
  <c r="D4" i="6"/>
  <c r="E4" i="6"/>
  <c r="D5" i="6"/>
  <c r="E5" i="6"/>
  <c r="D9" i="6"/>
  <c r="E9" i="6"/>
  <c r="C9" i="6"/>
  <c r="C8" i="6"/>
  <c r="D7" i="6"/>
  <c r="C6" i="6"/>
  <c r="C5" i="6"/>
  <c r="C4" i="6"/>
  <c r="H12" i="6"/>
  <c r="G12" i="6"/>
  <c r="F12" i="6"/>
  <c r="S59" i="9"/>
  <c r="R59" i="9"/>
  <c r="Q59" i="9"/>
  <c r="P59" i="9"/>
  <c r="O59" i="9"/>
  <c r="H59" i="9"/>
  <c r="G59" i="9"/>
  <c r="F59" i="9"/>
  <c r="E59" i="9"/>
  <c r="D59" i="9"/>
  <c r="S58" i="9"/>
  <c r="R58" i="9"/>
  <c r="Q58" i="9"/>
  <c r="P58" i="9"/>
  <c r="O58" i="9"/>
  <c r="H58" i="9"/>
  <c r="G58" i="9"/>
  <c r="F58" i="9"/>
  <c r="E58" i="9"/>
  <c r="D58" i="9"/>
  <c r="S57" i="9"/>
  <c r="R57" i="9"/>
  <c r="Q57" i="9"/>
  <c r="P57" i="9"/>
  <c r="O57" i="9"/>
  <c r="H57" i="9"/>
  <c r="G57" i="9"/>
  <c r="F57" i="9"/>
  <c r="E57" i="9"/>
  <c r="D57" i="9"/>
  <c r="S56" i="9"/>
  <c r="R56" i="9"/>
  <c r="Q56" i="9"/>
  <c r="P56" i="9"/>
  <c r="O56" i="9"/>
  <c r="H56" i="9"/>
  <c r="G56" i="9"/>
  <c r="F56" i="9"/>
  <c r="E56" i="9"/>
  <c r="D56" i="9"/>
  <c r="P52" i="9"/>
  <c r="O52" i="9"/>
  <c r="E52" i="9"/>
  <c r="D52" i="9"/>
  <c r="P51" i="9"/>
  <c r="O51" i="9"/>
  <c r="E51" i="9"/>
  <c r="D51" i="9"/>
  <c r="P50" i="9"/>
  <c r="O50" i="9"/>
  <c r="E50" i="9"/>
  <c r="D50" i="9"/>
  <c r="P49" i="9"/>
  <c r="O49" i="9"/>
  <c r="Q49" i="9" s="1"/>
  <c r="N49" i="9"/>
  <c r="E49" i="9"/>
  <c r="D49" i="9"/>
  <c r="C49" i="9"/>
  <c r="P48" i="9"/>
  <c r="O48" i="9"/>
  <c r="Q48" i="9" s="1"/>
  <c r="N48" i="9"/>
  <c r="E48" i="9"/>
  <c r="D48" i="9"/>
  <c r="C48" i="9"/>
  <c r="P47" i="9"/>
  <c r="O47" i="9"/>
  <c r="Q47" i="9" s="1"/>
  <c r="E47" i="9"/>
  <c r="D47" i="9"/>
  <c r="F47" i="9" s="1"/>
  <c r="S41" i="9"/>
  <c r="R41" i="9"/>
  <c r="Q41" i="9"/>
  <c r="P41" i="9"/>
  <c r="O41" i="9"/>
  <c r="H41" i="9"/>
  <c r="G41" i="9"/>
  <c r="F41" i="9"/>
  <c r="E41" i="9"/>
  <c r="D41" i="9"/>
  <c r="S40" i="9"/>
  <c r="R40" i="9"/>
  <c r="Q40" i="9"/>
  <c r="P40" i="9"/>
  <c r="O40" i="9"/>
  <c r="H40" i="9"/>
  <c r="G40" i="9"/>
  <c r="F40" i="9"/>
  <c r="E40" i="9"/>
  <c r="D40" i="9"/>
  <c r="S39" i="9"/>
  <c r="R39" i="9"/>
  <c r="Q39" i="9"/>
  <c r="P39" i="9"/>
  <c r="O39" i="9"/>
  <c r="H39" i="9"/>
  <c r="G39" i="9"/>
  <c r="F39" i="9"/>
  <c r="E39" i="9"/>
  <c r="D39" i="9"/>
  <c r="S38" i="9"/>
  <c r="R38" i="9"/>
  <c r="Q38" i="9"/>
  <c r="P38" i="9"/>
  <c r="O38" i="9"/>
  <c r="H38" i="9"/>
  <c r="G38" i="9"/>
  <c r="F38" i="9"/>
  <c r="E38" i="9"/>
  <c r="D38" i="9"/>
  <c r="P34" i="9"/>
  <c r="O34" i="9"/>
  <c r="Q34" i="9" s="1"/>
  <c r="E34" i="9"/>
  <c r="D34" i="9"/>
  <c r="F34" i="9" s="1"/>
  <c r="P33" i="9"/>
  <c r="O33" i="9"/>
  <c r="E33" i="9"/>
  <c r="D33" i="9"/>
  <c r="F33" i="9" s="1"/>
  <c r="P32" i="9"/>
  <c r="O32" i="9"/>
  <c r="E32" i="9"/>
  <c r="D32" i="9"/>
  <c r="F32" i="9" s="1"/>
  <c r="P31" i="9"/>
  <c r="O31" i="9"/>
  <c r="N31" i="9"/>
  <c r="E31" i="9"/>
  <c r="D31" i="9"/>
  <c r="F31" i="9" s="1"/>
  <c r="C31" i="9"/>
  <c r="P30" i="9"/>
  <c r="O30" i="9"/>
  <c r="Q30" i="9" s="1"/>
  <c r="N30" i="9"/>
  <c r="E30" i="9"/>
  <c r="D30" i="9"/>
  <c r="C30" i="9"/>
  <c r="P29" i="9"/>
  <c r="O29" i="9"/>
  <c r="E29" i="9"/>
  <c r="D29" i="9"/>
  <c r="F29" i="9" s="1"/>
  <c r="C13" i="9"/>
  <c r="C12" i="9"/>
  <c r="N13" i="9"/>
  <c r="N12" i="9"/>
  <c r="S23" i="9"/>
  <c r="R23" i="9"/>
  <c r="Q23" i="9"/>
  <c r="P23" i="9"/>
  <c r="O23" i="9"/>
  <c r="H23" i="9"/>
  <c r="G23" i="9"/>
  <c r="F23" i="9"/>
  <c r="E23" i="9"/>
  <c r="D23" i="9"/>
  <c r="S22" i="9"/>
  <c r="R22" i="9"/>
  <c r="Q22" i="9"/>
  <c r="P22" i="9"/>
  <c r="O22" i="9"/>
  <c r="S21" i="9"/>
  <c r="R21" i="9"/>
  <c r="Q21" i="9"/>
  <c r="P21" i="9"/>
  <c r="O21" i="9"/>
  <c r="S20" i="9"/>
  <c r="R20" i="9"/>
  <c r="Q20" i="9"/>
  <c r="P20" i="9"/>
  <c r="O20" i="9"/>
  <c r="H22" i="9"/>
  <c r="G22" i="9"/>
  <c r="F22" i="9"/>
  <c r="E22" i="9"/>
  <c r="D22" i="9"/>
  <c r="H21" i="9"/>
  <c r="G21" i="9"/>
  <c r="F21" i="9"/>
  <c r="E21" i="9"/>
  <c r="D21" i="9"/>
  <c r="H20" i="9"/>
  <c r="G20" i="9"/>
  <c r="F20" i="9"/>
  <c r="E20" i="9"/>
  <c r="D20" i="9"/>
  <c r="P16" i="9"/>
  <c r="O16" i="9"/>
  <c r="P15" i="9"/>
  <c r="O15" i="9"/>
  <c r="P14" i="9"/>
  <c r="O14" i="9"/>
  <c r="P13" i="9"/>
  <c r="O13" i="9"/>
  <c r="P12" i="9"/>
  <c r="O12" i="9"/>
  <c r="P11" i="9"/>
  <c r="O11" i="9"/>
  <c r="E16" i="9"/>
  <c r="E15" i="9"/>
  <c r="E14" i="9"/>
  <c r="E13" i="9"/>
  <c r="E12" i="9"/>
  <c r="E11" i="9"/>
  <c r="U54" i="9" l="1"/>
  <c r="K54" i="9"/>
  <c r="Q52" i="9"/>
  <c r="Q29" i="9"/>
  <c r="Q31" i="9"/>
  <c r="Q32" i="9"/>
  <c r="Q33" i="9"/>
  <c r="F49" i="9"/>
  <c r="Q50" i="9"/>
  <c r="Q51" i="9"/>
  <c r="F30" i="9"/>
  <c r="F48" i="9"/>
  <c r="F50" i="9"/>
  <c r="F51" i="9"/>
  <c r="F32" i="6"/>
  <c r="C13" i="6"/>
  <c r="F23" i="6"/>
  <c r="F17" i="6"/>
  <c r="F20" i="6"/>
  <c r="F13" i="6"/>
  <c r="F26" i="6"/>
  <c r="H32" i="6"/>
  <c r="H28" i="6"/>
  <c r="H24" i="6"/>
  <c r="H20" i="6"/>
  <c r="H16" i="6"/>
  <c r="H31" i="6"/>
  <c r="H27" i="6"/>
  <c r="H23" i="6"/>
  <c r="H19" i="6"/>
  <c r="H15" i="6"/>
  <c r="H30" i="6"/>
  <c r="H26" i="6"/>
  <c r="H22" i="6"/>
  <c r="H18" i="6"/>
  <c r="H14" i="6"/>
  <c r="H29" i="6"/>
  <c r="H25" i="6"/>
  <c r="H21" i="6"/>
  <c r="H17" i="6"/>
  <c r="H13" i="6"/>
  <c r="G50" i="9"/>
  <c r="H48" i="9"/>
  <c r="K50" i="9"/>
  <c r="F52" i="9"/>
  <c r="H54" i="9"/>
  <c r="J54" i="9"/>
  <c r="I52" i="9"/>
  <c r="I48" i="9"/>
  <c r="G31" i="6"/>
  <c r="G27" i="6"/>
  <c r="G23" i="6"/>
  <c r="G19" i="6"/>
  <c r="G15" i="6"/>
  <c r="G29" i="6"/>
  <c r="G25" i="6"/>
  <c r="G21" i="6"/>
  <c r="G17" i="6"/>
  <c r="G13" i="6"/>
  <c r="G32" i="6"/>
  <c r="G28" i="6"/>
  <c r="G24" i="6"/>
  <c r="G20" i="6"/>
  <c r="G16" i="6"/>
  <c r="G30" i="6"/>
  <c r="G26" i="6"/>
  <c r="G22" i="6"/>
  <c r="G18" i="6"/>
  <c r="G14" i="6"/>
  <c r="F21" i="6"/>
  <c r="F14" i="6"/>
  <c r="F30" i="6"/>
  <c r="F27" i="6"/>
  <c r="F24" i="6"/>
  <c r="F25" i="6"/>
  <c r="F18" i="6"/>
  <c r="F15" i="6"/>
  <c r="F31" i="6"/>
  <c r="F28" i="6"/>
  <c r="V36" i="9"/>
  <c r="F29" i="6"/>
  <c r="F22" i="6"/>
  <c r="F19" i="6"/>
  <c r="F16" i="6"/>
  <c r="E32" i="6"/>
  <c r="E28" i="6"/>
  <c r="E24" i="6"/>
  <c r="E20" i="6"/>
  <c r="E16" i="6"/>
  <c r="E31" i="6"/>
  <c r="E27" i="6"/>
  <c r="E23" i="6"/>
  <c r="E19" i="6"/>
  <c r="E15" i="6"/>
  <c r="E13" i="6"/>
  <c r="E29" i="6"/>
  <c r="E25" i="6"/>
  <c r="E21" i="6"/>
  <c r="E17" i="6"/>
  <c r="E30" i="6"/>
  <c r="E26" i="6"/>
  <c r="E22" i="6"/>
  <c r="E18" i="6"/>
  <c r="E14" i="6"/>
  <c r="D32" i="6"/>
  <c r="D28" i="6"/>
  <c r="D24" i="6"/>
  <c r="D20" i="6"/>
  <c r="D16" i="6"/>
  <c r="D31" i="6"/>
  <c r="D27" i="6"/>
  <c r="D23" i="6"/>
  <c r="D19" i="6"/>
  <c r="D15" i="6"/>
  <c r="D30" i="6"/>
  <c r="D26" i="6"/>
  <c r="D22" i="6"/>
  <c r="D18" i="6"/>
  <c r="D14" i="6"/>
  <c r="D29" i="6"/>
  <c r="D25" i="6"/>
  <c r="D21" i="6"/>
  <c r="D17" i="6"/>
  <c r="D13" i="6"/>
  <c r="C32" i="6"/>
  <c r="C28" i="6"/>
  <c r="C24" i="6"/>
  <c r="C20" i="6"/>
  <c r="C16" i="6"/>
  <c r="C27" i="6"/>
  <c r="C23" i="6"/>
  <c r="C19" i="6"/>
  <c r="C25" i="6"/>
  <c r="C17" i="6"/>
  <c r="C31" i="6"/>
  <c r="C15" i="6"/>
  <c r="C30" i="6"/>
  <c r="C26" i="6"/>
  <c r="C22" i="6"/>
  <c r="C18" i="6"/>
  <c r="C14" i="6"/>
  <c r="C29" i="6"/>
  <c r="C21" i="6"/>
  <c r="H36" i="9"/>
  <c r="I34" i="9"/>
  <c r="J30" i="9"/>
  <c r="H30" i="9"/>
  <c r="G32" i="9"/>
  <c r="I30" i="9"/>
  <c r="I32" i="9"/>
  <c r="K32" i="9"/>
  <c r="V48" i="9"/>
  <c r="R50" i="9"/>
  <c r="R54" i="9"/>
  <c r="V54" i="9"/>
  <c r="S48" i="9"/>
  <c r="J52" i="9"/>
  <c r="U52" i="9"/>
  <c r="I54" i="9"/>
  <c r="S54" i="9"/>
  <c r="J48" i="9"/>
  <c r="T50" i="9"/>
  <c r="R48" i="9"/>
  <c r="V50" i="9"/>
  <c r="T52" i="9"/>
  <c r="H50" i="9"/>
  <c r="S50" i="9"/>
  <c r="T48" i="9"/>
  <c r="I50" i="9"/>
  <c r="G52" i="9"/>
  <c r="K52" i="9"/>
  <c r="R52" i="9"/>
  <c r="V52" i="9"/>
  <c r="T54" i="9"/>
  <c r="G48" i="9"/>
  <c r="K48" i="9"/>
  <c r="U48" i="9"/>
  <c r="J50" i="9"/>
  <c r="U50" i="9"/>
  <c r="H52" i="9"/>
  <c r="S52" i="9"/>
  <c r="G54" i="9"/>
  <c r="R30" i="9"/>
  <c r="V30" i="9"/>
  <c r="S30" i="9"/>
  <c r="H32" i="9"/>
  <c r="S32" i="9"/>
  <c r="J34" i="9"/>
  <c r="U34" i="9"/>
  <c r="I36" i="9"/>
  <c r="S36" i="9"/>
  <c r="R32" i="9"/>
  <c r="V32" i="9"/>
  <c r="T30" i="9"/>
  <c r="G34" i="9"/>
  <c r="K34" i="9"/>
  <c r="R34" i="9"/>
  <c r="V34" i="9"/>
  <c r="J36" i="9"/>
  <c r="T36" i="9"/>
  <c r="T32" i="9"/>
  <c r="G30" i="9"/>
  <c r="K30" i="9"/>
  <c r="U30" i="9"/>
  <c r="J32" i="9"/>
  <c r="U32" i="9"/>
  <c r="H34" i="9"/>
  <c r="S34" i="9"/>
  <c r="G36" i="9"/>
  <c r="K36" i="9"/>
  <c r="U36" i="9"/>
  <c r="T34" i="9"/>
  <c r="R36" i="9"/>
  <c r="Q13" i="9"/>
  <c r="Q14" i="9"/>
  <c r="Q11" i="9"/>
  <c r="Q12" i="9"/>
  <c r="Q16" i="9"/>
  <c r="Q15" i="9"/>
  <c r="U18" i="9"/>
  <c r="U12" i="9"/>
  <c r="T14" i="9"/>
  <c r="S16" i="9"/>
  <c r="R18" i="9"/>
  <c r="V18" i="9"/>
  <c r="R12" i="9"/>
  <c r="V12" i="9"/>
  <c r="U14" i="9"/>
  <c r="T16" i="9"/>
  <c r="S18" i="9"/>
  <c r="S12" i="9"/>
  <c r="R14" i="9"/>
  <c r="V14" i="9"/>
  <c r="U16" i="9"/>
  <c r="T18" i="9"/>
  <c r="T12" i="9"/>
  <c r="S14" i="9"/>
  <c r="R16" i="9"/>
  <c r="V16" i="9"/>
  <c r="J18" i="9"/>
  <c r="J12" i="9"/>
  <c r="K14" i="9"/>
  <c r="J16" i="9"/>
  <c r="I12" i="9"/>
  <c r="K16" i="9"/>
  <c r="K12" i="9"/>
  <c r="I14" i="9"/>
  <c r="H16" i="9"/>
  <c r="K18" i="9"/>
  <c r="G18" i="9"/>
  <c r="H12" i="9"/>
  <c r="I18" i="9"/>
  <c r="H14" i="9"/>
  <c r="G16" i="9"/>
  <c r="H18" i="9"/>
  <c r="G12" i="9"/>
  <c r="G14" i="9"/>
  <c r="J14" i="9"/>
  <c r="I16" i="9"/>
  <c r="D12" i="6"/>
  <c r="I13" i="6" l="1"/>
  <c r="J13" i="6"/>
  <c r="J15" i="6"/>
  <c r="I15" i="6"/>
  <c r="I21" i="6"/>
  <c r="J21" i="6"/>
  <c r="J23" i="6"/>
  <c r="I23" i="6"/>
  <c r="I29" i="6"/>
  <c r="J29" i="6"/>
  <c r="I26" i="6"/>
  <c r="J26" i="6"/>
  <c r="I17" i="6"/>
  <c r="J17" i="6"/>
  <c r="J27" i="6"/>
  <c r="I27" i="6"/>
  <c r="J28" i="6"/>
  <c r="I28" i="6"/>
  <c r="J18" i="6"/>
  <c r="I18" i="6"/>
  <c r="J19" i="6"/>
  <c r="I19" i="6"/>
  <c r="J20" i="6"/>
  <c r="I20" i="6"/>
  <c r="J22" i="6"/>
  <c r="I22" i="6"/>
  <c r="J31" i="6"/>
  <c r="I31" i="6"/>
  <c r="J24" i="6"/>
  <c r="I24" i="6"/>
  <c r="J14" i="6"/>
  <c r="I14" i="6"/>
  <c r="J30" i="6"/>
  <c r="I30" i="6"/>
  <c r="I25" i="6"/>
  <c r="J25" i="6"/>
  <c r="J16" i="6"/>
  <c r="I16" i="6"/>
  <c r="J32" i="6"/>
  <c r="I32" i="6"/>
  <c r="D16" i="9"/>
  <c r="F16" i="9" s="1"/>
  <c r="D15" i="9"/>
  <c r="F15" i="9" s="1"/>
  <c r="D14" i="9"/>
  <c r="F14" i="9" s="1"/>
  <c r="D13" i="9"/>
  <c r="F13" i="9" s="1"/>
  <c r="D12" i="9"/>
  <c r="F12" i="9" s="1"/>
  <c r="D11" i="9"/>
  <c r="F11" i="9" s="1"/>
</calcChain>
</file>

<file path=xl/sharedStrings.xml><?xml version="1.0" encoding="utf-8"?>
<sst xmlns="http://schemas.openxmlformats.org/spreadsheetml/2006/main" count="3168" uniqueCount="957">
  <si>
    <t>Doodle</t>
  </si>
  <si>
    <t>Accuracy</t>
  </si>
  <si>
    <t>Uses</t>
  </si>
  <si>
    <t>Health</t>
  </si>
  <si>
    <t>P.Attack</t>
  </si>
  <si>
    <t>P.Defense</t>
  </si>
  <si>
    <t>M.Attack</t>
  </si>
  <si>
    <t>M.Defense</t>
  </si>
  <si>
    <t>Speed</t>
  </si>
  <si>
    <t>Base Stats</t>
  </si>
  <si>
    <t>Equip Stats</t>
  </si>
  <si>
    <t>Actual Stats</t>
  </si>
  <si>
    <t>EQUIPMENTS</t>
  </si>
  <si>
    <t>TEAM MEMBER 1</t>
  </si>
  <si>
    <t>Type1</t>
  </si>
  <si>
    <t>Type2</t>
  </si>
  <si>
    <t>Trait1</t>
  </si>
  <si>
    <t>Trait2</t>
  </si>
  <si>
    <t>Hidden Trait</t>
  </si>
  <si>
    <t>Gomutt</t>
  </si>
  <si>
    <t>Mourveil</t>
  </si>
  <si>
    <t>Water</t>
  </si>
  <si>
    <t>Beast</t>
  </si>
  <si>
    <t>Dark</t>
  </si>
  <si>
    <t>Plant</t>
  </si>
  <si>
    <t>Vengeance</t>
  </si>
  <si>
    <t>Doodad</t>
  </si>
  <si>
    <t>Headleaf</t>
  </si>
  <si>
    <t>Magni. Tophat</t>
  </si>
  <si>
    <t>Bowlcut</t>
  </si>
  <si>
    <t>Epic Shades</t>
  </si>
  <si>
    <t>Feathered Hat</t>
  </si>
  <si>
    <t>Glummish Cap</t>
  </si>
  <si>
    <t>Theatre Mask</t>
  </si>
  <si>
    <t>Headband</t>
  </si>
  <si>
    <t>None</t>
  </si>
  <si>
    <t>Whatchamacallit</t>
  </si>
  <si>
    <t>Crystal Shard</t>
  </si>
  <si>
    <t>Mini Camera</t>
  </si>
  <si>
    <t>Scrap Paper</t>
  </si>
  <si>
    <t>Swag Juice</t>
  </si>
  <si>
    <t>Juniper Necklace</t>
  </si>
  <si>
    <t>Rock Candy</t>
  </si>
  <si>
    <t>Lucky Pebble</t>
  </si>
  <si>
    <t>Used Crayons</t>
  </si>
  <si>
    <t>Ice Pack</t>
  </si>
  <si>
    <t>Used Timber</t>
  </si>
  <si>
    <t>Battery</t>
  </si>
  <si>
    <t>Held Glasses</t>
  </si>
  <si>
    <t>Grease</t>
  </si>
  <si>
    <t>Speed Jelly</t>
  </si>
  <si>
    <t>Strength Jelly</t>
  </si>
  <si>
    <t>Cure Jelly</t>
  </si>
  <si>
    <t>Magical Jelly</t>
  </si>
  <si>
    <t>Defensive Jelly</t>
  </si>
  <si>
    <t>Heal Jelly</t>
  </si>
  <si>
    <t>Power Jelly</t>
  </si>
  <si>
    <t>Wake-Up Jelly</t>
  </si>
  <si>
    <t>Frozen TV Dinner</t>
  </si>
  <si>
    <t>Weird Jelly</t>
  </si>
  <si>
    <t>No Attack</t>
  </si>
  <si>
    <t>Basic Taffy</t>
  </si>
  <si>
    <t>Fire Taffy</t>
  </si>
  <si>
    <t>Water Taffy</t>
  </si>
  <si>
    <t>Plant Taffy</t>
  </si>
  <si>
    <t>Spark Taffy</t>
  </si>
  <si>
    <t>Beast Taffy</t>
  </si>
  <si>
    <t>Air Taffy</t>
  </si>
  <si>
    <t>Insect Taffy</t>
  </si>
  <si>
    <t>Earth Taffy</t>
  </si>
  <si>
    <t>Mind Taffy</t>
  </si>
  <si>
    <t>Melee Taffy</t>
  </si>
  <si>
    <t>Light Taffy</t>
  </si>
  <si>
    <t>Crystal Taffy</t>
  </si>
  <si>
    <t>Metal Taffy</t>
  </si>
  <si>
    <t>Spirit Taffy</t>
  </si>
  <si>
    <t>Ice Taffy</t>
  </si>
  <si>
    <t>Dark Taffy</t>
  </si>
  <si>
    <t>Poison Taffy</t>
  </si>
  <si>
    <t>Water C. Cube</t>
  </si>
  <si>
    <t>Fire C. Cube</t>
  </si>
  <si>
    <t>Basic C. Cube</t>
  </si>
  <si>
    <t>Plant C. Cube</t>
  </si>
  <si>
    <t>Spark C. Cube</t>
  </si>
  <si>
    <t>Beast C. Cube</t>
  </si>
  <si>
    <t>Air C. Cube</t>
  </si>
  <si>
    <t>Insect C. Cube</t>
  </si>
  <si>
    <t>Earth C. Cube</t>
  </si>
  <si>
    <t>Mind C. Cube</t>
  </si>
  <si>
    <t>Melee C. Cube</t>
  </si>
  <si>
    <t>Light C. Cube</t>
  </si>
  <si>
    <t>Crystal C. Cube</t>
  </si>
  <si>
    <t>Metal C. Cube</t>
  </si>
  <si>
    <t>Spirit C. Cube</t>
  </si>
  <si>
    <t>Ice C. Cube</t>
  </si>
  <si>
    <t>Dark C. Cube</t>
  </si>
  <si>
    <t>Poison C. Cube</t>
  </si>
  <si>
    <t>Mythic C. Cube</t>
  </si>
  <si>
    <t>Laminate</t>
  </si>
  <si>
    <t>Sniper Scope</t>
  </si>
  <si>
    <t>Lighter</t>
  </si>
  <si>
    <t>Bubble Gum</t>
  </si>
  <si>
    <t>Dark Chocolate</t>
  </si>
  <si>
    <t>Small Sprout</t>
  </si>
  <si>
    <t>Mythic Taffy</t>
  </si>
  <si>
    <t>Allure</t>
  </si>
  <si>
    <t>--</t>
  </si>
  <si>
    <t>Cold Glance</t>
  </si>
  <si>
    <t>Coil</t>
  </si>
  <si>
    <t>Howl</t>
  </si>
  <si>
    <t>Careless Assault</t>
  </si>
  <si>
    <t>Subterfuge</t>
  </si>
  <si>
    <t>Tail Smack</t>
  </si>
  <si>
    <t>Scapegoat</t>
  </si>
  <si>
    <t>Sharpen</t>
  </si>
  <si>
    <t>Quick Strike</t>
  </si>
  <si>
    <t>Berserk</t>
  </si>
  <si>
    <t>Smokescreen</t>
  </si>
  <si>
    <t>Bark</t>
  </si>
  <si>
    <t>Preparation</t>
  </si>
  <si>
    <t>Protect</t>
  </si>
  <si>
    <t>Scrutinize</t>
  </si>
  <si>
    <t>Lick</t>
  </si>
  <si>
    <t>Armor Up</t>
  </si>
  <si>
    <t>Hype Up</t>
  </si>
  <si>
    <t>Entertain</t>
  </si>
  <si>
    <t>Slash</t>
  </si>
  <si>
    <t>Yarn Snare</t>
  </si>
  <si>
    <t>Trap</t>
  </si>
  <si>
    <t>Pirouette</t>
  </si>
  <si>
    <t>Purl Stitch</t>
  </si>
  <si>
    <t>Multi-Hit</t>
  </si>
  <si>
    <t>Multi-Smack</t>
  </si>
  <si>
    <t>Roll</t>
  </si>
  <si>
    <t>Camling Melody</t>
  </si>
  <si>
    <t>Screech</t>
  </si>
  <si>
    <t>Haste</t>
  </si>
  <si>
    <t>Wrap</t>
  </si>
  <si>
    <t>Crit Up</t>
  </si>
  <si>
    <t>Glancing Blow</t>
  </si>
  <si>
    <t>Smack</t>
  </si>
  <si>
    <t>Disarm</t>
  </si>
  <si>
    <t>Panhandle</t>
  </si>
  <si>
    <t>Harden</t>
  </si>
  <si>
    <t>Squeak</t>
  </si>
  <si>
    <t>Swipe</t>
  </si>
  <si>
    <t>Headbutt</t>
  </si>
  <si>
    <t>Claw Swipes</t>
  </si>
  <si>
    <t>Jolly Dance</t>
  </si>
  <si>
    <t>Boring Show</t>
  </si>
  <si>
    <t>Body Throw</t>
  </si>
  <si>
    <t>Revitalize</t>
  </si>
  <si>
    <t>Intangible</t>
  </si>
  <si>
    <t>Charge</t>
  </si>
  <si>
    <t>Hyper Voice</t>
  </si>
  <si>
    <t>Hide</t>
  </si>
  <si>
    <t>Relief</t>
  </si>
  <si>
    <t>Tourniquet</t>
  </si>
  <si>
    <t>Hop</t>
  </si>
  <si>
    <t>Equality</t>
  </si>
  <si>
    <t>Heal</t>
  </si>
  <si>
    <t>Swagger Dance</t>
  </si>
  <si>
    <t>Hyper Scream</t>
  </si>
  <si>
    <t>Drill Sergeant</t>
  </si>
  <si>
    <t>??</t>
  </si>
  <si>
    <t>Balloon Boost</t>
  </si>
  <si>
    <t>Blowup Blast</t>
  </si>
  <si>
    <t>Crocodile Tears</t>
  </si>
  <si>
    <t>Patchwork</t>
  </si>
  <si>
    <t>Combo Support</t>
  </si>
  <si>
    <t>Misery Dance</t>
  </si>
  <si>
    <t>Body Slam</t>
  </si>
  <si>
    <t>Focus</t>
  </si>
  <si>
    <t>Sad Zone</t>
  </si>
  <si>
    <t>Chem Breath</t>
  </si>
  <si>
    <t>Croak</t>
  </si>
  <si>
    <t>Cutesy Glare</t>
  </si>
  <si>
    <t>Shellshock</t>
  </si>
  <si>
    <t>Party!</t>
  </si>
  <si>
    <t>Firebolt</t>
  </si>
  <si>
    <t>Fiery Bite</t>
  </si>
  <si>
    <t>Flame Rattle</t>
  </si>
  <si>
    <t>Inflame</t>
  </si>
  <si>
    <t>Flame Shield</t>
  </si>
  <si>
    <t>Fireball</t>
  </si>
  <si>
    <t>Fiery Punch</t>
  </si>
  <si>
    <t>Raging Bonfire</t>
  </si>
  <si>
    <t>Lava Toss</t>
  </si>
  <si>
    <t>Heat Bash</t>
  </si>
  <si>
    <t>Firecracker</t>
  </si>
  <si>
    <t>Soulfire</t>
  </si>
  <si>
    <t>Burning Orb</t>
  </si>
  <si>
    <t>Foxfire</t>
  </si>
  <si>
    <t>Fiery Slash</t>
  </si>
  <si>
    <t>Sizzle</t>
  </si>
  <si>
    <t>Stick</t>
  </si>
  <si>
    <t>Basic</t>
  </si>
  <si>
    <t>Fire</t>
  </si>
  <si>
    <t>Spark</t>
  </si>
  <si>
    <t>Air</t>
  </si>
  <si>
    <t>Insect</t>
  </si>
  <si>
    <t>Earth</t>
  </si>
  <si>
    <t>Mind</t>
  </si>
  <si>
    <t>Melee</t>
  </si>
  <si>
    <t>Food</t>
  </si>
  <si>
    <t>Light</t>
  </si>
  <si>
    <t>Crystal</t>
  </si>
  <si>
    <t>Metal</t>
  </si>
  <si>
    <t>Spirit</t>
  </si>
  <si>
    <t>Ice</t>
  </si>
  <si>
    <t>Poison</t>
  </si>
  <si>
    <t>Mythic</t>
  </si>
  <si>
    <t>ATTACKING</t>
  </si>
  <si>
    <t>DEFENDING</t>
  </si>
  <si>
    <t>DEFENSIVE COVERAGE</t>
  </si>
  <si>
    <t>DEFNDING</t>
  </si>
  <si>
    <t>M.Fed Partybug</t>
  </si>
  <si>
    <t>Ruby Pendant</t>
  </si>
  <si>
    <t>Stone Necklace</t>
  </si>
  <si>
    <t>Sad Pebblett</t>
  </si>
  <si>
    <t>Trapped Fly</t>
  </si>
  <si>
    <t>PC Mouse</t>
  </si>
  <si>
    <t>Beach Ball</t>
  </si>
  <si>
    <t>Katana</t>
  </si>
  <si>
    <t>Oak Staff</t>
  </si>
  <si>
    <t>Thingamajig</t>
  </si>
  <si>
    <t>Faun. Tail</t>
  </si>
  <si>
    <t>Pizza Slice</t>
  </si>
  <si>
    <t>White Choco.</t>
  </si>
  <si>
    <t>Scrap Cardbo.</t>
  </si>
  <si>
    <t>Pupskey</t>
  </si>
  <si>
    <t>Furzen</t>
  </si>
  <si>
    <t>Wolfreeze</t>
  </si>
  <si>
    <t>Vipember</t>
  </si>
  <si>
    <t>Skorpent</t>
  </si>
  <si>
    <t>Incinelisk</t>
  </si>
  <si>
    <t>Skrappey</t>
  </si>
  <si>
    <t>Tabbolt</t>
  </si>
  <si>
    <t>Bengalux</t>
  </si>
  <si>
    <t>Zapoeria</t>
  </si>
  <si>
    <t>Clangutang</t>
  </si>
  <si>
    <t>Nibblen</t>
  </si>
  <si>
    <t>Clankey</t>
  </si>
  <si>
    <t>Toxipupa</t>
  </si>
  <si>
    <t>Mawthra</t>
  </si>
  <si>
    <t>Rosebug</t>
  </si>
  <si>
    <t>Roscoon</t>
  </si>
  <si>
    <t>Thornet</t>
  </si>
  <si>
    <t>Bunsweet</t>
  </si>
  <si>
    <t>Bunswirl</t>
  </si>
  <si>
    <t>Borbo</t>
  </si>
  <si>
    <t>Borbek</t>
  </si>
  <si>
    <t>Frigale</t>
  </si>
  <si>
    <t>Tadappole</t>
  </si>
  <si>
    <t>Fruitoad</t>
  </si>
  <si>
    <t>Yagoat</t>
  </si>
  <si>
    <t>Gowatt</t>
  </si>
  <si>
    <t>Partybug</t>
  </si>
  <si>
    <t>Springling</t>
  </si>
  <si>
    <t>Plipo</t>
  </si>
  <si>
    <t>Groato</t>
  </si>
  <si>
    <t>Webennae</t>
  </si>
  <si>
    <t>Larvennae</t>
  </si>
  <si>
    <t>Antenaflight</t>
  </si>
  <si>
    <t>Calamander</t>
  </si>
  <si>
    <t>Ruffire</t>
  </si>
  <si>
    <t>Tufflaze</t>
  </si>
  <si>
    <t>Tortles</t>
  </si>
  <si>
    <t>Snortles</t>
  </si>
  <si>
    <t>Megortles</t>
  </si>
  <si>
    <t>Agotoad</t>
  </si>
  <si>
    <t>Amphipyre</t>
  </si>
  <si>
    <t>Magmotode</t>
  </si>
  <si>
    <t>Faunsprout</t>
  </si>
  <si>
    <t>Blossafaun</t>
  </si>
  <si>
    <t>Tulenna</t>
  </si>
  <si>
    <t>Leapo</t>
  </si>
  <si>
    <t>Leazar</t>
  </si>
  <si>
    <t>Flittum</t>
  </si>
  <si>
    <t>Humbiscus</t>
  </si>
  <si>
    <t>Angerler</t>
  </si>
  <si>
    <t>Abyssent</t>
  </si>
  <si>
    <t>Pebblett</t>
  </si>
  <si>
    <t>Boulduo</t>
  </si>
  <si>
    <t>Monolugg</t>
  </si>
  <si>
    <t>Wiglet</t>
  </si>
  <si>
    <t>Pompaboar</t>
  </si>
  <si>
    <t>Riffrat</t>
  </si>
  <si>
    <t>Henchum</t>
  </si>
  <si>
    <t>Muttish</t>
  </si>
  <si>
    <t>Twigon</t>
  </si>
  <si>
    <t>Wvyarn</t>
  </si>
  <si>
    <t>Drakothread</t>
  </si>
  <si>
    <t>Glimmew</t>
  </si>
  <si>
    <t>Glowcat</t>
  </si>
  <si>
    <t>Lumiline</t>
  </si>
  <si>
    <t>Dramask</t>
  </si>
  <si>
    <t>Maskomedy</t>
  </si>
  <si>
    <t>Theaterror</t>
  </si>
  <si>
    <t>Geckgoo</t>
  </si>
  <si>
    <t>Grimeleon</t>
  </si>
  <si>
    <t>Corrolizard</t>
  </si>
  <si>
    <t>Kitsen</t>
  </si>
  <si>
    <t>Vixalor</t>
  </si>
  <si>
    <t>Squed</t>
  </si>
  <si>
    <t>Moyai</t>
  </si>
  <si>
    <t>Moss</t>
  </si>
  <si>
    <t>Cacmeow</t>
  </si>
  <si>
    <t>Needling</t>
  </si>
  <si>
    <t>Prickles</t>
  </si>
  <si>
    <t>Wisp</t>
  </si>
  <si>
    <t>Spirice</t>
  </si>
  <si>
    <t>Polargeist</t>
  </si>
  <si>
    <t>Snobat</t>
  </si>
  <si>
    <t>Cryotera</t>
  </si>
  <si>
    <t>Mold</t>
  </si>
  <si>
    <t>Glummish</t>
  </si>
  <si>
    <t>Appluff</t>
  </si>
  <si>
    <t>Grufflin</t>
  </si>
  <si>
    <t>Indigoo</t>
  </si>
  <si>
    <t>Gummelia</t>
  </si>
  <si>
    <t>Candeigon</t>
  </si>
  <si>
    <t>Wydling</t>
  </si>
  <si>
    <t>Marigrimm</t>
  </si>
  <si>
    <t>Crystik</t>
  </si>
  <si>
    <t>Gemin</t>
  </si>
  <si>
    <t>Spectatik</t>
  </si>
  <si>
    <t>Louis</t>
  </si>
  <si>
    <t>Spunny</t>
  </si>
  <si>
    <t>Squelly</t>
  </si>
  <si>
    <t>Bionotic</t>
  </si>
  <si>
    <t>Coalt</t>
  </si>
  <si>
    <t>Terruma</t>
  </si>
  <si>
    <t>Klydaskunk</t>
  </si>
  <si>
    <t>Schiwi</t>
  </si>
  <si>
    <t>Skadean</t>
  </si>
  <si>
    <t>Lilbulb</t>
  </si>
  <si>
    <t>Jelluminous</t>
  </si>
  <si>
    <t>Archuma</t>
  </si>
  <si>
    <t>Archopos</t>
  </si>
  <si>
    <t>Apurrition</t>
  </si>
  <si>
    <t>Djinneko</t>
  </si>
  <si>
    <t>Flaskit</t>
  </si>
  <si>
    <t>Vulliable</t>
  </si>
  <si>
    <t>Noxvul</t>
  </si>
  <si>
    <t>Endovul</t>
  </si>
  <si>
    <t>Exovul</t>
  </si>
  <si>
    <t>Statikeet</t>
  </si>
  <si>
    <t>Elektiel</t>
  </si>
  <si>
    <t>Voltatoo</t>
  </si>
  <si>
    <t>Aspark</t>
  </si>
  <si>
    <t>Levilen</t>
  </si>
  <si>
    <t>Voltenchant</t>
  </si>
  <si>
    <t>Cocosquid</t>
  </si>
  <si>
    <t>Octonut</t>
  </si>
  <si>
    <t>Kelpie</t>
  </si>
  <si>
    <t>Kelpimer</t>
  </si>
  <si>
    <t>Malotrick</t>
  </si>
  <si>
    <t>Grimsugar</t>
  </si>
  <si>
    <t>Candygrief</t>
  </si>
  <si>
    <t>Somberock</t>
  </si>
  <si>
    <t>Maskrow</t>
  </si>
  <si>
    <t>Bonikrow</t>
  </si>
  <si>
    <t>Medikrow</t>
  </si>
  <si>
    <t>Shmellow</t>
  </si>
  <si>
    <t>Marshore</t>
  </si>
  <si>
    <t>Caramellow</t>
  </si>
  <si>
    <t>Xenoxious</t>
  </si>
  <si>
    <t>Swoptar</t>
  </si>
  <si>
    <t>Sheldo</t>
  </si>
  <si>
    <t>Shadark</t>
  </si>
  <si>
    <t>Horbeast</t>
  </si>
  <si>
    <t>Muncheez</t>
  </si>
  <si>
    <t>Heatza</t>
  </si>
  <si>
    <t>Meltimaw</t>
  </si>
  <si>
    <t>Gigarlic</t>
  </si>
  <si>
    <t>Shyce</t>
  </si>
  <si>
    <t>Kibara</t>
  </si>
  <si>
    <t>Kidere</t>
  </si>
  <si>
    <t>Klicki</t>
  </si>
  <si>
    <t>Beetal</t>
  </si>
  <si>
    <t>Metalytra</t>
  </si>
  <si>
    <t>Sharpup</t>
  </si>
  <si>
    <t>Sharazor</t>
  </si>
  <si>
    <t>Serrafin</t>
  </si>
  <si>
    <t>Kowosu</t>
  </si>
  <si>
    <t>Spirasol</t>
  </si>
  <si>
    <t>Spiraryu</t>
  </si>
  <si>
    <t>Glubbie</t>
  </si>
  <si>
    <t>Maelzuri</t>
  </si>
  <si>
    <t>Chronos</t>
  </si>
  <si>
    <t>Pandishi</t>
  </si>
  <si>
    <t>Tsumo</t>
  </si>
  <si>
    <t>Junipyro</t>
  </si>
  <si>
    <t>Squonk</t>
  </si>
  <si>
    <t>Slibble</t>
  </si>
  <si>
    <t>Cerebopod</t>
  </si>
  <si>
    <t>Savage</t>
  </si>
  <si>
    <t>Rush</t>
  </si>
  <si>
    <t>Royal Decree (HT)</t>
  </si>
  <si>
    <t>Molt</t>
  </si>
  <si>
    <t>Firewall (HT)</t>
  </si>
  <si>
    <t>Lightfooted</t>
  </si>
  <si>
    <t>Anti-Paralysis</t>
  </si>
  <si>
    <t>Capoeria (HT)</t>
  </si>
  <si>
    <t>Escapist</t>
  </si>
  <si>
    <t>Restless</t>
  </si>
  <si>
    <t>Herbivore (HT)</t>
  </si>
  <si>
    <t>Parry (HT)</t>
  </si>
  <si>
    <t>Slash Expert</t>
  </si>
  <si>
    <t>Fireproof Armor</t>
  </si>
  <si>
    <t>Poisonous Skin</t>
  </si>
  <si>
    <t>Leech (HT)</t>
  </si>
  <si>
    <t>NU</t>
  </si>
  <si>
    <t>OU</t>
  </si>
  <si>
    <t>UU</t>
  </si>
  <si>
    <t>Herbivore</t>
  </si>
  <si>
    <t>Escapist (HT)</t>
  </si>
  <si>
    <t>Fortified (HT)</t>
  </si>
  <si>
    <t>Puncture (HT)</t>
  </si>
  <si>
    <t>Caloric Deficit (HT)</t>
  </si>
  <si>
    <t>Pecking Order (HT)</t>
  </si>
  <si>
    <t>Hawkeye</t>
  </si>
  <si>
    <t>Sticky</t>
  </si>
  <si>
    <t>Glutton</t>
  </si>
  <si>
    <t>Sickly Sweet (HT)</t>
  </si>
  <si>
    <t>Electrocute</t>
  </si>
  <si>
    <t>Galvanize (HT)</t>
  </si>
  <si>
    <t>Careless</t>
  </si>
  <si>
    <t>Spell Shield (HT)</t>
  </si>
  <si>
    <t>Vitality</t>
  </si>
  <si>
    <t>Guilt (HT)</t>
  </si>
  <si>
    <t>Adipose (HT)</t>
  </si>
  <si>
    <t>Premoniton</t>
  </si>
  <si>
    <t>Gauze (HT)</t>
  </si>
  <si>
    <t>Relentless</t>
  </si>
  <si>
    <t>Bon Appetit</t>
  </si>
  <si>
    <t>Edible Treat</t>
  </si>
  <si>
    <t>Choco Drizzle (HT)</t>
  </si>
  <si>
    <t>Destructive Anger</t>
  </si>
  <si>
    <t>Composed (HT)</t>
  </si>
  <si>
    <t>Burning Beast</t>
  </si>
  <si>
    <t>Rejuvenator</t>
  </si>
  <si>
    <t>Pollen Armor (HT)</t>
  </si>
  <si>
    <t>Kindling</t>
  </si>
  <si>
    <t>Steam Guard</t>
  </si>
  <si>
    <t>Nonchalant</t>
  </si>
  <si>
    <t>Scavenge</t>
  </si>
  <si>
    <t>Precise (HT)</t>
  </si>
  <si>
    <t>Air Current (HT)</t>
  </si>
  <si>
    <t>Bright Lights</t>
  </si>
  <si>
    <t>Concentrated</t>
  </si>
  <si>
    <t>Holy Water (HT)</t>
  </si>
  <si>
    <t>Rugged</t>
  </si>
  <si>
    <t>Strong Armor</t>
  </si>
  <si>
    <t>Blinding Rocks (HT)</t>
  </si>
  <si>
    <t xml:space="preserve">Routine </t>
  </si>
  <si>
    <t>Trump Card (HT)</t>
  </si>
  <si>
    <t>Premonition</t>
  </si>
  <si>
    <t>Discover</t>
  </si>
  <si>
    <t>Thievery (HT)</t>
  </si>
  <si>
    <t>Dimwitted (HT)</t>
  </si>
  <si>
    <t>Sharp Fangs</t>
  </si>
  <si>
    <t>Overbite</t>
  </si>
  <si>
    <t>Storm Surge (HT)</t>
  </si>
  <si>
    <t>Spool</t>
  </si>
  <si>
    <t>Unraveling</t>
  </si>
  <si>
    <t>Stitching (HT)</t>
  </si>
  <si>
    <t>Nitelite</t>
  </si>
  <si>
    <t>Scavenge (HT)</t>
  </si>
  <si>
    <t>Reflective (HT)</t>
  </si>
  <si>
    <t>Possession</t>
  </si>
  <si>
    <t>Ignorant</t>
  </si>
  <si>
    <t>Whimsical (HT)</t>
  </si>
  <si>
    <t>UBER</t>
  </si>
  <si>
    <t>Opportunist</t>
  </si>
  <si>
    <t>Corrosion (HT)</t>
  </si>
  <si>
    <t>Scorch (HT)</t>
  </si>
  <si>
    <t>Durable</t>
  </si>
  <si>
    <t>Fortified</t>
  </si>
  <si>
    <t>Stonefaced (HT)</t>
  </si>
  <si>
    <t>Stormwater</t>
  </si>
  <si>
    <t>Tangled</t>
  </si>
  <si>
    <t>Retaliate</t>
  </si>
  <si>
    <t>Water Absorb</t>
  </si>
  <si>
    <t>Arid (HT)</t>
  </si>
  <si>
    <t>Ethereal</t>
  </si>
  <si>
    <t>Ice Stream (HT)</t>
  </si>
  <si>
    <t>Hypothermia</t>
  </si>
  <si>
    <t>Deepfreeze (HT)</t>
  </si>
  <si>
    <t>Gloomy</t>
  </si>
  <si>
    <t>Pollen Armor</t>
  </si>
  <si>
    <t>Vengeance (HT)</t>
  </si>
  <si>
    <t>Caloric Deficit</t>
  </si>
  <si>
    <t>Tainted</t>
  </si>
  <si>
    <t>Bon Appetit (HT)</t>
  </si>
  <si>
    <t>Durable (HT)</t>
  </si>
  <si>
    <t>Chanting</t>
  </si>
  <si>
    <t>Serenade</t>
  </si>
  <si>
    <t>Apparition (HT)</t>
  </si>
  <si>
    <t>Four Eyes</t>
  </si>
  <si>
    <t>Exoskeleton (HT)</t>
  </si>
  <si>
    <t>Rule Of Cool</t>
  </si>
  <si>
    <t>Rubber Tissue</t>
  </si>
  <si>
    <t>Balloon Pop (HT)</t>
  </si>
  <si>
    <t>Stitching</t>
  </si>
  <si>
    <t>Doll Eyes</t>
  </si>
  <si>
    <t>Nullify</t>
  </si>
  <si>
    <t>Mimic (HT)</t>
  </si>
  <si>
    <t>Ramming Speed (HT)</t>
  </si>
  <si>
    <t>Stinky</t>
  </si>
  <si>
    <t>Kaleidoscope (HT)</t>
  </si>
  <si>
    <t>Mind Control</t>
  </si>
  <si>
    <t>Chlorokinesis</t>
  </si>
  <si>
    <t>True Power (HT)</t>
  </si>
  <si>
    <t>Deepfreeze</t>
  </si>
  <si>
    <t>Titanium Bucket (HT)</t>
  </si>
  <si>
    <t>Incandescent</t>
  </si>
  <si>
    <t>Filament (HT)</t>
  </si>
  <si>
    <t>Moratorium</t>
  </si>
  <si>
    <t>Levitate</t>
  </si>
  <si>
    <t>Possession (HT)</t>
  </si>
  <si>
    <t>Wish for Power (HT)</t>
  </si>
  <si>
    <t>Wish for Wealth</t>
  </si>
  <si>
    <t>Crystaline</t>
  </si>
  <si>
    <t>Fire Up</t>
  </si>
  <si>
    <t>Contagion</t>
  </si>
  <si>
    <t>Air Current</t>
  </si>
  <si>
    <t>Conductor (HT)</t>
  </si>
  <si>
    <t>Conductor</t>
  </si>
  <si>
    <t>Heavy Storms (HT)</t>
  </si>
  <si>
    <t>Cracked</t>
  </si>
  <si>
    <t>Strong Armor (HT)</t>
  </si>
  <si>
    <t>Spooky</t>
  </si>
  <si>
    <t>Ward</t>
  </si>
  <si>
    <t>Envy</t>
  </si>
  <si>
    <t>Covetous (HT)</t>
  </si>
  <si>
    <t>Courteous</t>
  </si>
  <si>
    <t>Hard Candy (HT)</t>
  </si>
  <si>
    <t>Poison Absorb (HT)</t>
  </si>
  <si>
    <t>Adipose</t>
  </si>
  <si>
    <t>Viscosity</t>
  </si>
  <si>
    <t>Crispy (HT)</t>
  </si>
  <si>
    <t>Hunter</t>
  </si>
  <si>
    <t>Mark Territory</t>
  </si>
  <si>
    <t>Slash Expert (HT)</t>
  </si>
  <si>
    <t>Trump Card</t>
  </si>
  <si>
    <t>Merciless</t>
  </si>
  <si>
    <t>Direct Combatant (HT)</t>
  </si>
  <si>
    <t>Menacing Snarl</t>
  </si>
  <si>
    <t>Menacing Snarl (HT)</t>
  </si>
  <si>
    <t>Fire Up (HT)</t>
  </si>
  <si>
    <t>Guilt</t>
  </si>
  <si>
    <t>Unbreakable (HT)</t>
  </si>
  <si>
    <t>Apathetic (HT)</t>
  </si>
  <si>
    <t>Accelerate (HT)</t>
  </si>
  <si>
    <t>Razor Skin (HT)</t>
  </si>
  <si>
    <t>Refresh (HT)</t>
  </si>
  <si>
    <t>Snailspeed</t>
  </si>
  <si>
    <t>Iron Will</t>
  </si>
  <si>
    <t>Stabby Stabby (HT)</t>
  </si>
  <si>
    <t>Sharp Reflexes</t>
  </si>
  <si>
    <t>Rapier (HT)</t>
  </si>
  <si>
    <t>Duel</t>
  </si>
  <si>
    <t>Reaper (HT)</t>
  </si>
  <si>
    <t>Virulent Venom (HT)</t>
  </si>
  <si>
    <t>Storm Surge</t>
  </si>
  <si>
    <t>Jelly Lover (HT)</t>
  </si>
  <si>
    <t>Chef</t>
  </si>
  <si>
    <t>Time Paralysis</t>
  </si>
  <si>
    <t>Time Stop (HT)</t>
  </si>
  <si>
    <t>Arsonist</t>
  </si>
  <si>
    <t>Robust</t>
  </si>
  <si>
    <t>Ugly (HT)</t>
  </si>
  <si>
    <t>Scorch</t>
  </si>
  <si>
    <t>Tri-Elemental Slash</t>
  </si>
  <si>
    <t>Center Of Attention</t>
  </si>
  <si>
    <t>Flames of Gehenna</t>
  </si>
  <si>
    <t>Hidden Strength (HT)</t>
  </si>
  <si>
    <t>First Degree Burns (HT)</t>
  </si>
  <si>
    <t>MStaligant</t>
  </si>
  <si>
    <t>FStaligant</t>
  </si>
  <si>
    <t>Wish for Experience</t>
  </si>
  <si>
    <t>Chemical Explosion (HT)</t>
  </si>
  <si>
    <t>META USAGE</t>
  </si>
  <si>
    <t>Team Level:</t>
  </si>
  <si>
    <t>Doodle Name:</t>
  </si>
  <si>
    <t>Doodle Stars:</t>
  </si>
  <si>
    <t>Held Item:</t>
  </si>
  <si>
    <t>Ability:</t>
  </si>
  <si>
    <t>Helmet:</t>
  </si>
  <si>
    <t>Amulet:</t>
  </si>
  <si>
    <t>Artifact:</t>
  </si>
  <si>
    <t>Stat Boosts:</t>
  </si>
  <si>
    <t>Category</t>
  </si>
  <si>
    <t>Physical</t>
  </si>
  <si>
    <t>Magical</t>
  </si>
  <si>
    <t>Support</t>
  </si>
  <si>
    <t>DOODLE MOVESET</t>
  </si>
  <si>
    <t>Move Name</t>
  </si>
  <si>
    <t>Move 1:</t>
  </si>
  <si>
    <t>Move 2:</t>
  </si>
  <si>
    <t>Move 4:</t>
  </si>
  <si>
    <t>Move 3:</t>
  </si>
  <si>
    <t>Type</t>
  </si>
  <si>
    <t>Battle Power</t>
  </si>
  <si>
    <t>Starbreaker</t>
  </si>
  <si>
    <t>Aqua Gel</t>
  </si>
  <si>
    <t>Bubble Shield</t>
  </si>
  <si>
    <t>Storm Heal</t>
  </si>
  <si>
    <t>Tsunami</t>
  </si>
  <si>
    <t>Tsunami Drop</t>
  </si>
  <si>
    <t>Hydro Burst</t>
  </si>
  <si>
    <t>Wave Shot</t>
  </si>
  <si>
    <t>Siren Song</t>
  </si>
  <si>
    <t>Rust</t>
  </si>
  <si>
    <t>Waterbolt</t>
  </si>
  <si>
    <t>Rainmaker</t>
  </si>
  <si>
    <t>Capsize</t>
  </si>
  <si>
    <t>Tidal Slam</t>
  </si>
  <si>
    <t>Rapid Current</t>
  </si>
  <si>
    <t>Rip Current</t>
  </si>
  <si>
    <t>Fin Slash</t>
  </si>
  <si>
    <t>Tainted Water</t>
  </si>
  <si>
    <t>Varies</t>
  </si>
  <si>
    <t>Plant Sap</t>
  </si>
  <si>
    <t>Needle Spike</t>
  </si>
  <si>
    <t>Leaf Sap</t>
  </si>
  <si>
    <t>Parasitic Seeds</t>
  </si>
  <si>
    <t xml:space="preserve">Life Roots </t>
  </si>
  <si>
    <t>Branch Launch</t>
  </si>
  <si>
    <t>DOODLE STATS</t>
  </si>
  <si>
    <t>Doodle Type 1:</t>
  </si>
  <si>
    <t>Doodle Type 2:</t>
  </si>
  <si>
    <t>Attack</t>
  </si>
  <si>
    <t>Defense</t>
  </si>
  <si>
    <t>Magic Attack</t>
  </si>
  <si>
    <t>Magic Defense</t>
  </si>
  <si>
    <t>TEAM MEMBER 2</t>
  </si>
  <si>
    <t>Total 
Weak</t>
  </si>
  <si>
    <t>Total
Resist</t>
  </si>
  <si>
    <t>DOODLE TEAM</t>
  </si>
  <si>
    <t>Life Sap</t>
  </si>
  <si>
    <t>Sakura Blast</t>
  </si>
  <si>
    <t>Compost</t>
  </si>
  <si>
    <t>Leaf Tornado</t>
  </si>
  <si>
    <t>Thorns of Wrath</t>
  </si>
  <si>
    <t>Paralysis Spores</t>
  </si>
  <si>
    <t>Sleep Spores</t>
  </si>
  <si>
    <t>Rage Spores</t>
  </si>
  <si>
    <t>Wild Growth</t>
  </si>
  <si>
    <t>Natures Guardian</t>
  </si>
  <si>
    <t>Entangling Vines</t>
  </si>
  <si>
    <t>Leaf Blade</t>
  </si>
  <si>
    <t>Seed Assault</t>
  </si>
  <si>
    <t>1000 Needles</t>
  </si>
  <si>
    <t>Barb Barrier</t>
  </si>
  <si>
    <t>Slash and Burn</t>
  </si>
  <si>
    <t>Barkskin</t>
  </si>
  <si>
    <t>Electrify</t>
  </si>
  <si>
    <t>Shock</t>
  </si>
  <si>
    <t>Energized</t>
  </si>
  <si>
    <t>Electro Slash</t>
  </si>
  <si>
    <t>Lightning Kicks</t>
  </si>
  <si>
    <t>Thunderstorm</t>
  </si>
  <si>
    <t>Electro Bite</t>
  </si>
  <si>
    <t>Thunder Strike</t>
  </si>
  <si>
    <t>Quad Strike</t>
  </si>
  <si>
    <t>Shock Therapy</t>
  </si>
  <si>
    <t>Shock Wave</t>
  </si>
  <si>
    <t>Zeppelin Zap</t>
  </si>
  <si>
    <t>Electro Punch</t>
  </si>
  <si>
    <t>Taser</t>
  </si>
  <si>
    <t>Bite</t>
  </si>
  <si>
    <t>Crunch</t>
  </si>
  <si>
    <t>Bestial Wrath</t>
  </si>
  <si>
    <t>Call of the Wild</t>
  </si>
  <si>
    <t>Primal Rage</t>
  </si>
  <si>
    <t>Double Bite</t>
  </si>
  <si>
    <t>Savage Blow</t>
  </si>
  <si>
    <t>Sharp Claws</t>
  </si>
  <si>
    <t>Horn Pierce</t>
  </si>
  <si>
    <t>Peck</t>
  </si>
  <si>
    <t>Sylphid</t>
  </si>
  <si>
    <t>Jet Strike</t>
  </si>
  <si>
    <t>Air Strike</t>
  </si>
  <si>
    <t>Aerial</t>
  </si>
  <si>
    <t>Nose Dive</t>
  </si>
  <si>
    <t>Aero Storm</t>
  </si>
  <si>
    <t>Wing Slash</t>
  </si>
  <si>
    <t>Tempest</t>
  </si>
  <si>
    <t>Shifting Winds</t>
  </si>
  <si>
    <t>Wind Shear</t>
  </si>
  <si>
    <t>Skitter</t>
  </si>
  <si>
    <t>Mandible Wound</t>
  </si>
  <si>
    <t>Swarm</t>
  </si>
  <si>
    <t>Web</t>
  </si>
  <si>
    <t>Nibble</t>
  </si>
  <si>
    <t>Quick Sting</t>
  </si>
  <si>
    <t>Fatal Sting</t>
  </si>
  <si>
    <t>Entomophobia</t>
  </si>
  <si>
    <t>Web Ball</t>
  </si>
  <si>
    <t>Antenna Beam</t>
  </si>
  <si>
    <t>Swaddle</t>
  </si>
  <si>
    <t>Itchy Bite</t>
  </si>
  <si>
    <t>Pebble</t>
  </si>
  <si>
    <t>Dirt Lump</t>
  </si>
  <si>
    <t>Sandstorm</t>
  </si>
  <si>
    <t>Earth Lance</t>
  </si>
  <si>
    <t>Earthquake</t>
  </si>
  <si>
    <t>Mud Spit</t>
  </si>
  <si>
    <t>Sedimentary Defense</t>
  </si>
  <si>
    <t>Mend</t>
  </si>
  <si>
    <t>Stalactites</t>
  </si>
  <si>
    <t>Earth Surge</t>
  </si>
  <si>
    <t>Landslide</t>
  </si>
  <si>
    <t>Shell Crash</t>
  </si>
  <si>
    <t>Shale</t>
  </si>
  <si>
    <t>Shatter</t>
  </si>
  <si>
    <t>Rumbling Charge</t>
  </si>
  <si>
    <t>Meditation</t>
  </si>
  <si>
    <t>Harmony</t>
  </si>
  <si>
    <t>Agitate</t>
  </si>
  <si>
    <t>Quick Thinking</t>
  </si>
  <si>
    <t>Magical Shield</t>
  </si>
  <si>
    <t>Enlightenment</t>
  </si>
  <si>
    <t>Recombobulate</t>
  </si>
  <si>
    <t>Mind Power</t>
  </si>
  <si>
    <t>Mind Empowerment</t>
  </si>
  <si>
    <t>Psychokinetic Launch</t>
  </si>
  <si>
    <t>Mind Drain</t>
  </si>
  <si>
    <t>Psychoforce</t>
  </si>
  <si>
    <t>Psychic Ram</t>
  </si>
  <si>
    <t>Trade</t>
  </si>
  <si>
    <t>Sleep n' Steal</t>
  </si>
  <si>
    <t>Wide Shield</t>
  </si>
  <si>
    <t>Reckless Charge</t>
  </si>
  <si>
    <t>Solid Charge</t>
  </si>
  <si>
    <t>Adrenaline</t>
  </si>
  <si>
    <t>Toughen</t>
  </si>
  <si>
    <t>Helicopter Kick</t>
  </si>
  <si>
    <t>Roundhouse Kick</t>
  </si>
  <si>
    <t>Clumsy Swing</t>
  </si>
  <si>
    <t>Flurry</t>
  </si>
  <si>
    <t>Challenge</t>
  </si>
  <si>
    <t>Swift Hook</t>
  </si>
  <si>
    <t>Unguarded Strike</t>
  </si>
  <si>
    <t>Pummel</t>
  </si>
  <si>
    <t>Crush</t>
  </si>
  <si>
    <t>Swift Shield</t>
  </si>
  <si>
    <t>Counter Punch</t>
  </si>
  <si>
    <t>Life-Ender</t>
  </si>
  <si>
    <t>Piercing Poke</t>
  </si>
  <si>
    <t>Fast Food</t>
  </si>
  <si>
    <t>Food Fight</t>
  </si>
  <si>
    <t>Heckle</t>
  </si>
  <si>
    <t>Glaze Punch</t>
  </si>
  <si>
    <t>Sugar Kiss</t>
  </si>
  <si>
    <t>Snack Chomp</t>
  </si>
  <si>
    <t>Feast</t>
  </si>
  <si>
    <t>Just Desserts</t>
  </si>
  <si>
    <t>Bullet Corn</t>
  </si>
  <si>
    <t>Fatten Up</t>
  </si>
  <si>
    <t>Nutrient Drain</t>
  </si>
  <si>
    <t>Seasoning</t>
  </si>
  <si>
    <t>Sugar Rush</t>
  </si>
  <si>
    <t>Chocolate Rain</t>
  </si>
  <si>
    <t>Spicy Tackle</t>
  </si>
  <si>
    <t>Sweet Aroma</t>
  </si>
  <si>
    <t>Cake Walk</t>
  </si>
  <si>
    <t>Empty Calories</t>
  </si>
  <si>
    <t>Abyss Breaker</t>
  </si>
  <si>
    <t>Aurora Flash</t>
  </si>
  <si>
    <t>Blinding Lights</t>
  </si>
  <si>
    <t>Laser</t>
  </si>
  <si>
    <t>Flare</t>
  </si>
  <si>
    <t>Glow Up</t>
  </si>
  <si>
    <t>Flashing Strike</t>
  </si>
  <si>
    <t>Hope Beacon</t>
  </si>
  <si>
    <t>Radiant Beam</t>
  </si>
  <si>
    <t>Lightspeed Flurry</t>
  </si>
  <si>
    <t>Purge</t>
  </si>
  <si>
    <t>Divine Light</t>
  </si>
  <si>
    <t>Crystal Dust</t>
  </si>
  <si>
    <t>Crystal Storm</t>
  </si>
  <si>
    <t>Crystal Armor</t>
  </si>
  <si>
    <t>Crystal Wall</t>
  </si>
  <si>
    <t>Crystal Cut</t>
  </si>
  <si>
    <t>Shard Surge</t>
  </si>
  <si>
    <t>Geode Smash</t>
  </si>
  <si>
    <t>Sparkling Finish</t>
  </si>
  <si>
    <t>Gem Blast</t>
  </si>
  <si>
    <t>Rupture</t>
  </si>
  <si>
    <t>Iron Chomp</t>
  </si>
  <si>
    <t>Iron Slash</t>
  </si>
  <si>
    <t>Sword Sweep</t>
  </si>
  <si>
    <t>Mineral Cannon</t>
  </si>
  <si>
    <t>Chain Imprisonment</t>
  </si>
  <si>
    <t>Stab</t>
  </si>
  <si>
    <t>Binary Blitz</t>
  </si>
  <si>
    <t>Bonk</t>
  </si>
  <si>
    <t>Boo!</t>
  </si>
  <si>
    <t>Whisper</t>
  </si>
  <si>
    <t>Curse</t>
  </si>
  <si>
    <t>Spirit Orb</t>
  </si>
  <si>
    <t>Shadowy Eyes</t>
  </si>
  <si>
    <t>Befuddlement</t>
  </si>
  <si>
    <t>Hex</t>
  </si>
  <si>
    <t>Necromacy</t>
  </si>
  <si>
    <t>Vague Vortex</t>
  </si>
  <si>
    <t>Spirit Claws</t>
  </si>
  <si>
    <t>Drain Life</t>
  </si>
  <si>
    <t>Hexblade</t>
  </si>
  <si>
    <t>Haunt</t>
  </si>
  <si>
    <t>Murmur</t>
  </si>
  <si>
    <t>Shadow Lurk</t>
  </si>
  <si>
    <t>Consume Treasure</t>
  </si>
  <si>
    <t>Gleeful Ruse</t>
  </si>
  <si>
    <t>Sob</t>
  </si>
  <si>
    <t>Snowball</t>
  </si>
  <si>
    <t>Icy Bite</t>
  </si>
  <si>
    <t>Quick Ice</t>
  </si>
  <si>
    <t>Flash Freeze</t>
  </si>
  <si>
    <t>Royal Ice</t>
  </si>
  <si>
    <t>Frostgrip</t>
  </si>
  <si>
    <t>Piercing Ice</t>
  </si>
  <si>
    <t>Artic Blitz</t>
  </si>
  <si>
    <t>Icy Floor</t>
  </si>
  <si>
    <t>Ice Prison</t>
  </si>
  <si>
    <t>Snow Fort</t>
  </si>
  <si>
    <t>Cone of Cold</t>
  </si>
  <si>
    <t>Frostbite</t>
  </si>
  <si>
    <t>Icy Slash</t>
  </si>
  <si>
    <t>Icy Veil</t>
  </si>
  <si>
    <t>Shadowstep</t>
  </si>
  <si>
    <t>Shadowbolt</t>
  </si>
  <si>
    <t>Pursuit</t>
  </si>
  <si>
    <t>Ambush</t>
  </si>
  <si>
    <t>Taunt</t>
  </si>
  <si>
    <t>Hiss</t>
  </si>
  <si>
    <t>Choke</t>
  </si>
  <si>
    <t>Chaotic Bolt</t>
  </si>
  <si>
    <t>Vampiric Strike</t>
  </si>
  <si>
    <t>Dark Slash</t>
  </si>
  <si>
    <t>Siphon Soul</t>
  </si>
  <si>
    <t>Darkness Expansion</t>
  </si>
  <si>
    <t>Frenzied Darkness</t>
  </si>
  <si>
    <t>Pure Fear</t>
  </si>
  <si>
    <t>Sonata of Darkness</t>
  </si>
  <si>
    <t>Worthwhile Sacrifice</t>
  </si>
  <si>
    <t>Mutiny</t>
  </si>
  <si>
    <t>Pickpocket</t>
  </si>
  <si>
    <t>Retribution</t>
  </si>
  <si>
    <t>Dark Blast</t>
  </si>
  <si>
    <t>Night Night</t>
  </si>
  <si>
    <t>Venomous Sting</t>
  </si>
  <si>
    <t>Belch</t>
  </si>
  <si>
    <t>Poison Ivy</t>
  </si>
  <si>
    <t>Poison Punch</t>
  </si>
  <si>
    <t>Acid Drain</t>
  </si>
  <si>
    <t>Venom Bite</t>
  </si>
  <si>
    <t>Foreign Substance</t>
  </si>
  <si>
    <t>Lingering Poison</t>
  </si>
  <si>
    <t>Infection</t>
  </si>
  <si>
    <t>Poison Spores</t>
  </si>
  <si>
    <t>Bad Odor</t>
  </si>
  <si>
    <t>Toxic Bomb</t>
  </si>
  <si>
    <t>Sulfur Plume</t>
  </si>
  <si>
    <t>Poison Gas</t>
  </si>
  <si>
    <t>Goo Blast</t>
  </si>
  <si>
    <t>Venom Lacerate</t>
  </si>
  <si>
    <t>Reverse Singularity</t>
  </si>
  <si>
    <t>Mythic Blast</t>
  </si>
  <si>
    <t>Playtime's Over</t>
  </si>
  <si>
    <t>The World</t>
  </si>
  <si>
    <t>Attacking Type</t>
  </si>
  <si>
    <t>Sort Doodle By:</t>
  </si>
  <si>
    <t>Filter Moves By:</t>
  </si>
  <si>
    <t>Cursed Cloak</t>
  </si>
  <si>
    <t>None (HT)</t>
  </si>
  <si>
    <t>Sickly Ooze</t>
  </si>
  <si>
    <t xml:space="preserve">Gold Laminate </t>
  </si>
  <si>
    <t>Pretty Seashell</t>
  </si>
  <si>
    <t>Spiky Thorns</t>
  </si>
  <si>
    <t>Espresso</t>
  </si>
  <si>
    <t>Determination Headband</t>
  </si>
  <si>
    <t>Determination Jelly</t>
  </si>
  <si>
    <t>TEAM MEMBER 3</t>
  </si>
  <si>
    <t>TEAM MEMBER 4</t>
  </si>
  <si>
    <t>TEAM MEMBER 5</t>
  </si>
  <si>
    <t>TEAM MEMBER 6</t>
  </si>
  <si>
    <t>TEAM</t>
  </si>
  <si>
    <t>Type 1</t>
  </si>
  <si>
    <t>Type 2</t>
  </si>
  <si>
    <t>Champion Belt</t>
  </si>
  <si>
    <t>Meta Usage</t>
  </si>
  <si>
    <t>TEAM ANALYSIS</t>
  </si>
  <si>
    <t>Base Speed</t>
  </si>
  <si>
    <t>Actual Speed</t>
  </si>
  <si>
    <t>Fast/Slow</t>
  </si>
  <si>
    <t>TEAM SPEED COMPARISON</t>
  </si>
  <si>
    <t>Stage</t>
  </si>
  <si>
    <t>Vitality?</t>
  </si>
  <si>
    <t>Rush?</t>
  </si>
  <si>
    <t>SPEED MODIFIERS</t>
  </si>
  <si>
    <t>No</t>
  </si>
  <si>
    <t>Opposing Doodle</t>
  </si>
  <si>
    <t>COMPARE TO</t>
  </si>
  <si>
    <t>Enemy Speed</t>
  </si>
  <si>
    <t>Equipments</t>
  </si>
  <si>
    <t>Helmet</t>
  </si>
  <si>
    <t>Amulet</t>
  </si>
  <si>
    <t>Artifact</t>
  </si>
  <si>
    <t>Marshmellow Fedora</t>
  </si>
  <si>
    <t>COMING SOON</t>
  </si>
  <si>
    <t>CASUALLY SMILING'S DOODLE WORLD TEAMBUILDER (KEY 2 META)</t>
  </si>
  <si>
    <t>Impling</t>
  </si>
  <si>
    <t>Daeferno</t>
  </si>
  <si>
    <t>First Degree Burns</t>
  </si>
  <si>
    <t>Second Wind</t>
  </si>
  <si>
    <t>NOTE: This Export Feature will be compatible to other Doodle World TeamBuilder that have an Import Feature. (Specifically that one Roblox DWTB someone is making)</t>
  </si>
  <si>
    <t>NEWS</t>
  </si>
  <si>
    <t>Version 1.0</t>
  </si>
  <si>
    <t xml:space="preserve">The Doodle World Teambuilder Has Officially </t>
  </si>
  <si>
    <t>Released!!!!!!</t>
  </si>
  <si>
    <t>- Contains Type Chart with Resists and Weakness</t>
  </si>
  <si>
    <t>- Contains a teambuilder (of course)</t>
  </si>
  <si>
    <t>- This Site/App is Updated for v0.4.6c for DW</t>
  </si>
  <si>
    <t>INSTRUCTIONS</t>
  </si>
  <si>
    <t>The TeamBuilder Tab</t>
  </si>
  <si>
    <t>- Use the General Settings To change the Team Level</t>
  </si>
  <si>
    <t>- Modify and Experiment With the TeamMember Settings</t>
  </si>
  <si>
    <t>GENERAL SETTINGS</t>
  </si>
  <si>
    <t>The Inspection Tab</t>
  </si>
  <si>
    <t>- Use the Inspection Tab to know what your team is</t>
  </si>
  <si>
    <t>Other Tabs</t>
  </si>
  <si>
    <t>Export Tab</t>
  </si>
  <si>
    <t>- Use the Export Tab to export or share it to the people</t>
  </si>
  <si>
    <t>- More Inspection features are coming soon</t>
  </si>
  <si>
    <t xml:space="preserve">  weak or resists to.</t>
  </si>
  <si>
    <t>- More general settings coming soon</t>
  </si>
  <si>
    <t xml:space="preserve">  or friends if you have any.</t>
  </si>
  <si>
    <t>- You may use it for sharing Doodle Sets</t>
  </si>
  <si>
    <t xml:space="preserve">- You may look on the other tabs as many times as you </t>
  </si>
  <si>
    <t xml:space="preserve">  want</t>
  </si>
  <si>
    <t>Extra Stuff</t>
  </si>
  <si>
    <t>- Chill and try to make the best team you can make!</t>
  </si>
  <si>
    <t>- Have fun and hope to see you at the top one day!</t>
  </si>
  <si>
    <t>CREDITS</t>
  </si>
  <si>
    <t>- for making DW ofc</t>
  </si>
  <si>
    <t>wish_z and his Dev Team</t>
  </si>
  <si>
    <t>- Inspiring me and making me know that</t>
  </si>
  <si>
    <t>a teambuilder in Excel is possibke</t>
  </si>
  <si>
    <t>Dalthine (Some dude from Smogon Forums)</t>
  </si>
  <si>
    <t>The DW PvP Community</t>
  </si>
  <si>
    <t>- Inspiring me to get into pvp and yknow make</t>
  </si>
  <si>
    <t xml:space="preserve">  this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</si>
</sst>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i/>
      <u/>
      <sz val="15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i/>
      <u/>
      <sz val="29"/>
      <color theme="1"/>
      <name val="Calibri"/>
      <family val="2"/>
      <scheme val="minor"/>
    </font>
    <font>
      <b/>
      <i/>
      <u/>
      <sz val="29"/>
      <color theme="0"/>
      <name val="Calibri"/>
      <family val="2"/>
      <scheme val="minor"/>
    </font>
    <font>
      <b/>
      <u/>
      <sz val="11"/>
      <color theme="1" tint="4.9989318521683403E-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858B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/>
    <xf numFmtId="9" fontId="0" fillId="0" borderId="0" xfId="0" applyNumberFormat="1"/>
    <xf numFmtId="0" fontId="0" fillId="0" borderId="0" xfId="1" applyNumberFormat="1" applyFont="1"/>
    <xf numFmtId="0" fontId="0" fillId="0" borderId="0" xfId="1" quotePrefix="1" applyNumberFormat="1" applyFont="1"/>
    <xf numFmtId="0" fontId="3" fillId="0" borderId="0" xfId="0" applyFont="1" applyAlignment="1">
      <alignment vertical="center" textRotation="90"/>
    </xf>
    <xf numFmtId="0" fontId="0" fillId="11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7" borderId="1" xfId="0" applyFill="1" applyBorder="1"/>
    <xf numFmtId="0" fontId="0" fillId="8" borderId="1" xfId="0" applyFill="1" applyBorder="1"/>
    <xf numFmtId="0" fontId="4" fillId="19" borderId="1" xfId="0" applyFont="1" applyFill="1" applyBorder="1"/>
    <xf numFmtId="0" fontId="0" fillId="3" borderId="1" xfId="0" applyFill="1" applyBorder="1"/>
    <xf numFmtId="0" fontId="0" fillId="18" borderId="1" xfId="0" applyFill="1" applyBorder="1"/>
    <xf numFmtId="0" fontId="0" fillId="5" borderId="1" xfId="0" applyFill="1" applyBorder="1"/>
    <xf numFmtId="0" fontId="0" fillId="20" borderId="1" xfId="0" applyFill="1" applyBorder="1"/>
    <xf numFmtId="0" fontId="0" fillId="22" borderId="1" xfId="0" applyFill="1" applyBorder="1"/>
    <xf numFmtId="0" fontId="0" fillId="16" borderId="1" xfId="0" applyFill="1" applyBorder="1"/>
    <xf numFmtId="0" fontId="0" fillId="7" borderId="1" xfId="0" applyFill="1" applyBorder="1"/>
    <xf numFmtId="0" fontId="4" fillId="23" borderId="1" xfId="0" applyFont="1" applyFill="1" applyBorder="1"/>
    <xf numFmtId="0" fontId="0" fillId="12" borderId="1" xfId="0" applyFill="1" applyBorder="1"/>
    <xf numFmtId="0" fontId="4" fillId="13" borderId="1" xfId="0" applyFont="1" applyFill="1" applyBorder="1"/>
    <xf numFmtId="0" fontId="4" fillId="24" borderId="1" xfId="0" applyFont="1" applyFill="1" applyBorder="1"/>
    <xf numFmtId="0" fontId="4" fillId="4" borderId="1" xfId="0" applyFont="1" applyFill="1" applyBorder="1"/>
    <xf numFmtId="0" fontId="0" fillId="25" borderId="1" xfId="0" applyFill="1" applyBorder="1"/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1" fillId="29" borderId="12" xfId="0" applyFont="1" applyFill="1" applyBorder="1" applyAlignment="1">
      <alignment horizontal="center" vertical="center"/>
    </xf>
    <xf numFmtId="0" fontId="1" fillId="29" borderId="13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1" fillId="29" borderId="15" xfId="0" applyFont="1" applyFill="1" applyBorder="1" applyAlignment="1">
      <alignment horizontal="center" vertical="center"/>
    </xf>
    <xf numFmtId="0" fontId="9" fillId="31" borderId="7" xfId="0" applyFont="1" applyFill="1" applyBorder="1" applyAlignment="1">
      <alignment horizontal="center" vertical="center"/>
    </xf>
    <xf numFmtId="0" fontId="9" fillId="31" borderId="12" xfId="0" applyFont="1" applyFill="1" applyBorder="1" applyAlignment="1">
      <alignment horizontal="center" vertical="center"/>
    </xf>
    <xf numFmtId="0" fontId="9" fillId="31" borderId="13" xfId="0" applyFont="1" applyFill="1" applyBorder="1" applyAlignment="1">
      <alignment horizontal="center" vertical="center"/>
    </xf>
    <xf numFmtId="0" fontId="9" fillId="27" borderId="18" xfId="0" applyFon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17" borderId="19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18" borderId="19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20" borderId="20" xfId="0" applyFont="1" applyFill="1" applyBorder="1" applyAlignment="1">
      <alignment horizontal="center" vertical="center"/>
    </xf>
    <xf numFmtId="0" fontId="1" fillId="31" borderId="21" xfId="0" applyFont="1" applyFill="1" applyBorder="1" applyAlignment="1">
      <alignment horizontal="center" vertical="center"/>
    </xf>
    <xf numFmtId="0" fontId="1" fillId="31" borderId="22" xfId="0" applyFont="1" applyFill="1" applyBorder="1" applyAlignment="1">
      <alignment horizontal="center" vertical="center"/>
    </xf>
    <xf numFmtId="0" fontId="1" fillId="31" borderId="23" xfId="0" applyFont="1" applyFill="1" applyBorder="1" applyAlignment="1">
      <alignment horizontal="center" vertical="center"/>
    </xf>
    <xf numFmtId="0" fontId="9" fillId="16" borderId="19" xfId="0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0" fontId="9" fillId="25" borderId="19" xfId="0" applyFont="1" applyFill="1" applyBorder="1" applyAlignment="1">
      <alignment horizontal="center" vertical="center"/>
    </xf>
    <xf numFmtId="0" fontId="9" fillId="12" borderId="19" xfId="0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24" borderId="19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0" fontId="9" fillId="31" borderId="24" xfId="0" applyFont="1" applyFill="1" applyBorder="1" applyAlignment="1">
      <alignment horizontal="center" vertical="center"/>
    </xf>
    <xf numFmtId="0" fontId="7" fillId="31" borderId="24" xfId="0" applyFont="1" applyFill="1" applyBorder="1" applyAlignment="1">
      <alignment horizontal="center" vertical="center"/>
    </xf>
    <xf numFmtId="0" fontId="7" fillId="31" borderId="25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1" fillId="29" borderId="14" xfId="0" applyFont="1" applyFill="1" applyBorder="1" applyAlignment="1">
      <alignment horizontal="center" vertical="center"/>
    </xf>
    <xf numFmtId="0" fontId="9" fillId="31" borderId="9" xfId="0" applyFont="1" applyFill="1" applyBorder="1" applyAlignment="1">
      <alignment horizontal="center" vertical="center"/>
    </xf>
    <xf numFmtId="0" fontId="1" fillId="29" borderId="27" xfId="0" applyFont="1" applyFill="1" applyBorder="1" applyAlignment="1">
      <alignment horizontal="center" vertical="center"/>
    </xf>
    <xf numFmtId="0" fontId="9" fillId="31" borderId="2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7" fillId="17" borderId="12" xfId="0" applyFont="1" applyFill="1" applyBorder="1" applyAlignment="1">
      <alignment horizontal="center" vertical="center"/>
    </xf>
    <xf numFmtId="0" fontId="7" fillId="28" borderId="13" xfId="0" applyFont="1" applyFill="1" applyBorder="1" applyAlignment="1">
      <alignment horizontal="center" vertical="center"/>
    </xf>
    <xf numFmtId="0" fontId="7" fillId="16" borderId="13" xfId="0" applyFont="1" applyFill="1" applyBorder="1" applyAlignment="1">
      <alignment horizontal="center" vertical="center"/>
    </xf>
    <xf numFmtId="0" fontId="7" fillId="24" borderId="13" xfId="0" applyFont="1" applyFill="1" applyBorder="1" applyAlignment="1">
      <alignment horizontal="center" vertical="center"/>
    </xf>
    <xf numFmtId="0" fontId="7" fillId="20" borderId="13" xfId="0" applyFont="1" applyFill="1" applyBorder="1" applyAlignment="1">
      <alignment horizontal="center" vertical="center"/>
    </xf>
    <xf numFmtId="0" fontId="8" fillId="23" borderId="14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/>
    </xf>
    <xf numFmtId="0" fontId="1" fillId="8" borderId="17" xfId="0" applyFont="1" applyFill="1" applyBorder="1"/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0" xfId="0" applyFont="1"/>
    <xf numFmtId="0" fontId="9" fillId="31" borderId="10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/>
    </xf>
    <xf numFmtId="0" fontId="10" fillId="19" borderId="18" xfId="0" applyFont="1" applyFill="1" applyBorder="1" applyAlignment="1">
      <alignment horizontal="center" vertical="center"/>
    </xf>
    <xf numFmtId="0" fontId="9" fillId="30" borderId="18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10" fillId="23" borderId="18" xfId="0" applyFont="1" applyFill="1" applyBorder="1" applyAlignment="1">
      <alignment horizontal="center" vertical="center"/>
    </xf>
    <xf numFmtId="0" fontId="9" fillId="31" borderId="6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17" borderId="13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8" fillId="19" borderId="13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18" borderId="13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30" borderId="13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25" borderId="13" xfId="0" applyFont="1" applyFill="1" applyBorder="1" applyAlignment="1">
      <alignment horizontal="center" vertical="center"/>
    </xf>
    <xf numFmtId="0" fontId="8" fillId="23" borderId="13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8" fillId="13" borderId="13" xfId="0" applyFont="1" applyFill="1" applyBorder="1" applyAlignment="1">
      <alignment horizontal="center" vertical="center"/>
    </xf>
    <xf numFmtId="0" fontId="8" fillId="2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" fillId="29" borderId="5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center" vertical="center"/>
    </xf>
    <xf numFmtId="0" fontId="1" fillId="29" borderId="17" xfId="0" applyFont="1" applyFill="1" applyBorder="1" applyAlignment="1">
      <alignment horizontal="center" vertical="center"/>
    </xf>
    <xf numFmtId="0" fontId="9" fillId="31" borderId="32" xfId="0" applyFont="1" applyFill="1" applyBorder="1" applyAlignment="1">
      <alignment horizontal="center" vertical="center"/>
    </xf>
    <xf numFmtId="0" fontId="9" fillId="31" borderId="33" xfId="0" applyFont="1" applyFill="1" applyBorder="1" applyAlignment="1">
      <alignment horizontal="center" vertical="center"/>
    </xf>
    <xf numFmtId="0" fontId="9" fillId="31" borderId="26" xfId="0" applyFont="1" applyFill="1" applyBorder="1" applyAlignment="1">
      <alignment horizontal="center" vertical="center"/>
    </xf>
    <xf numFmtId="0" fontId="9" fillId="31" borderId="36" xfId="0" applyFont="1" applyFill="1" applyBorder="1" applyAlignment="1">
      <alignment horizontal="center" vertical="center"/>
    </xf>
    <xf numFmtId="0" fontId="9" fillId="31" borderId="31" xfId="0" applyFont="1" applyFill="1" applyBorder="1" applyAlignment="1">
      <alignment horizontal="center" vertical="center"/>
    </xf>
    <xf numFmtId="0" fontId="1" fillId="29" borderId="1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11" borderId="19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20" xfId="0" applyFont="1" applyFill="1" applyBorder="1" applyAlignment="1">
      <alignment horizontal="center" vertical="center"/>
    </xf>
    <xf numFmtId="0" fontId="7" fillId="11" borderId="39" xfId="0" applyFont="1" applyFill="1" applyBorder="1" applyAlignment="1">
      <alignment horizontal="center" vertical="center"/>
    </xf>
    <xf numFmtId="0" fontId="7" fillId="11" borderId="22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1" fillId="29" borderId="40" xfId="0" applyFont="1" applyFill="1" applyBorder="1" applyAlignment="1">
      <alignment horizontal="center" vertical="center"/>
    </xf>
    <xf numFmtId="0" fontId="1" fillId="29" borderId="24" xfId="0" applyFont="1" applyFill="1" applyBorder="1" applyAlignment="1">
      <alignment horizontal="center" vertical="center"/>
    </xf>
    <xf numFmtId="0" fontId="1" fillId="29" borderId="25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1" borderId="18" xfId="0" applyFont="1" applyFill="1" applyBorder="1" applyAlignment="1">
      <alignment horizontal="center" vertical="center"/>
    </xf>
    <xf numFmtId="0" fontId="7" fillId="11" borderId="38" xfId="0" applyFont="1" applyFill="1" applyBorder="1" applyAlignment="1">
      <alignment horizontal="center" vertical="center"/>
    </xf>
    <xf numFmtId="0" fontId="7" fillId="11" borderId="2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7" fillId="29" borderId="0" xfId="0" applyFont="1" applyFill="1" applyAlignment="1">
      <alignment horizontal="center" vertical="center"/>
    </xf>
    <xf numFmtId="0" fontId="8" fillId="24" borderId="0" xfId="0" quotePrefix="1" applyFont="1" applyFill="1" applyAlignment="1">
      <alignment horizontal="center" vertical="center"/>
    </xf>
    <xf numFmtId="0" fontId="0" fillId="29" borderId="0" xfId="0" applyFill="1"/>
    <xf numFmtId="0" fontId="1" fillId="11" borderId="0" xfId="0" applyFont="1" applyFill="1" applyAlignment="1">
      <alignment horizontal="center" vertical="center"/>
    </xf>
    <xf numFmtId="0" fontId="9" fillId="31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quotePrefix="1" applyFont="1" applyAlignment="1">
      <alignment vertical="center"/>
    </xf>
    <xf numFmtId="0" fontId="9" fillId="0" borderId="0" xfId="0" applyFont="1"/>
    <xf numFmtId="0" fontId="1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/>
    <xf numFmtId="0" fontId="8" fillId="0" borderId="0" xfId="0" applyFont="1" applyAlignment="1">
      <alignment horizontal="center" vertical="center"/>
    </xf>
    <xf numFmtId="0" fontId="9" fillId="18" borderId="5" xfId="0" applyFont="1" applyFill="1" applyBorder="1" applyAlignment="1">
      <alignment horizontal="center"/>
    </xf>
    <xf numFmtId="0" fontId="9" fillId="18" borderId="12" xfId="0" applyFont="1" applyFill="1" applyBorder="1" applyAlignment="1">
      <alignment horizontal="center"/>
    </xf>
    <xf numFmtId="0" fontId="17" fillId="33" borderId="12" xfId="0" applyFont="1" applyFill="1" applyBorder="1" applyAlignment="1">
      <alignment horizontal="center"/>
    </xf>
    <xf numFmtId="0" fontId="17" fillId="33" borderId="5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8" fillId="0" borderId="0" xfId="0" applyFont="1" applyAlignment="1">
      <alignment horizontal="center" vertical="center" wrapText="1"/>
    </xf>
    <xf numFmtId="0" fontId="14" fillId="35" borderId="16" xfId="0" applyFont="1" applyFill="1" applyBorder="1" applyAlignment="1">
      <alignment horizontal="center" vertical="center"/>
    </xf>
    <xf numFmtId="0" fontId="0" fillId="0" borderId="35" xfId="0" applyBorder="1"/>
    <xf numFmtId="0" fontId="0" fillId="0" borderId="35" xfId="0" quotePrefix="1" applyBorder="1"/>
    <xf numFmtId="0" fontId="0" fillId="0" borderId="34" xfId="0" quotePrefix="1" applyBorder="1"/>
    <xf numFmtId="0" fontId="7" fillId="8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9" fillId="8" borderId="37" xfId="0" applyFont="1" applyFill="1" applyBorder="1" applyAlignment="1">
      <alignment horizontal="center" vertical="center"/>
    </xf>
    <xf numFmtId="0" fontId="9" fillId="8" borderId="3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14" fillId="34" borderId="6" xfId="0" applyFont="1" applyFill="1" applyBorder="1" applyAlignment="1">
      <alignment horizontal="center" vertical="center"/>
    </xf>
    <xf numFmtId="0" fontId="14" fillId="34" borderId="30" xfId="0" applyFont="1" applyFill="1" applyBorder="1" applyAlignment="1">
      <alignment horizontal="center" vertical="center"/>
    </xf>
    <xf numFmtId="0" fontId="14" fillId="34" borderId="31" xfId="0" applyFont="1" applyFill="1" applyBorder="1" applyAlignment="1">
      <alignment horizontal="center" vertical="center"/>
    </xf>
    <xf numFmtId="0" fontId="11" fillId="32" borderId="16" xfId="0" applyFont="1" applyFill="1" applyBorder="1" applyAlignment="1">
      <alignment horizontal="center" vertical="center" wrapText="1"/>
    </xf>
    <xf numFmtId="0" fontId="11" fillId="32" borderId="34" xfId="0" applyFont="1" applyFill="1" applyBorder="1" applyAlignment="1">
      <alignment horizontal="center" vertical="center" wrapText="1"/>
    </xf>
    <xf numFmtId="0" fontId="9" fillId="12" borderId="6" xfId="0" applyFont="1" applyFill="1" applyBorder="1" applyAlignment="1">
      <alignment horizontal="center"/>
    </xf>
    <xf numFmtId="0" fontId="9" fillId="12" borderId="30" xfId="0" applyFont="1" applyFill="1" applyBorder="1" applyAlignment="1">
      <alignment horizontal="center"/>
    </xf>
    <xf numFmtId="0" fontId="9" fillId="12" borderId="31" xfId="0" applyFont="1" applyFill="1" applyBorder="1" applyAlignment="1">
      <alignment horizontal="center"/>
    </xf>
    <xf numFmtId="0" fontId="12" fillId="6" borderId="16" xfId="0" applyFont="1" applyFill="1" applyBorder="1" applyAlignment="1">
      <alignment horizontal="center" vertical="center" textRotation="90"/>
    </xf>
    <xf numFmtId="0" fontId="12" fillId="6" borderId="35" xfId="0" applyFont="1" applyFill="1" applyBorder="1" applyAlignment="1">
      <alignment horizontal="center" vertical="center" textRotation="90"/>
    </xf>
    <xf numFmtId="0" fontId="12" fillId="6" borderId="34" xfId="0" applyFont="1" applyFill="1" applyBorder="1" applyAlignment="1">
      <alignment horizontal="center" vertical="center" textRotation="90"/>
    </xf>
    <xf numFmtId="0" fontId="7" fillId="25" borderId="6" xfId="0" applyFont="1" applyFill="1" applyBorder="1" applyAlignment="1">
      <alignment horizontal="center"/>
    </xf>
    <xf numFmtId="0" fontId="7" fillId="25" borderId="30" xfId="0" applyFont="1" applyFill="1" applyBorder="1" applyAlignment="1">
      <alignment horizontal="center"/>
    </xf>
    <xf numFmtId="0" fontId="7" fillId="25" borderId="31" xfId="0" applyFont="1" applyFill="1" applyBorder="1" applyAlignment="1">
      <alignment horizontal="center"/>
    </xf>
    <xf numFmtId="0" fontId="6" fillId="12" borderId="16" xfId="0" applyFont="1" applyFill="1" applyBorder="1" applyAlignment="1">
      <alignment horizontal="center" vertical="center"/>
    </xf>
    <xf numFmtId="0" fontId="6" fillId="12" borderId="34" xfId="0" applyFont="1" applyFill="1" applyBorder="1" applyAlignment="1">
      <alignment horizontal="center" vertical="center"/>
    </xf>
    <xf numFmtId="0" fontId="11" fillId="22" borderId="16" xfId="0" applyFont="1" applyFill="1" applyBorder="1" applyAlignment="1">
      <alignment horizontal="center" vertical="center" wrapText="1"/>
    </xf>
    <xf numFmtId="0" fontId="11" fillId="22" borderId="34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wrapText="1"/>
    </xf>
    <xf numFmtId="0" fontId="3" fillId="21" borderId="1" xfId="0" applyFont="1" applyFill="1" applyBorder="1" applyAlignment="1">
      <alignment horizontal="center" vertical="center" textRotation="90"/>
    </xf>
    <xf numFmtId="0" fontId="15" fillId="11" borderId="0" xfId="0" applyFont="1" applyFill="1" applyAlignment="1">
      <alignment horizontal="center" vertical="center"/>
    </xf>
    <xf numFmtId="0" fontId="1" fillId="25" borderId="0" xfId="0" applyFont="1" applyFill="1" applyAlignment="1">
      <alignment horizontal="center"/>
    </xf>
    <xf numFmtId="0" fontId="9" fillId="25" borderId="0" xfId="0" applyFont="1" applyFill="1" applyAlignment="1">
      <alignment horizontal="center"/>
    </xf>
    <xf numFmtId="0" fontId="16" fillId="24" borderId="0" xfId="0" quotePrefix="1" applyFont="1" applyFill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7" fillId="8" borderId="5" xfId="0" applyFont="1" applyFill="1" applyBorder="1"/>
    <xf numFmtId="0" fontId="0" fillId="0" borderId="34" xfId="0" applyBorder="1"/>
    <xf numFmtId="0" fontId="14" fillId="35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/>
  </cellXfs>
  <cellStyles count="2">
    <cellStyle name="Comma" xfId="1" builtinId="3"/>
    <cellStyle name="Normal" xfId="0" builtinId="0"/>
  </cellStyles>
  <dxfs count="10">
    <dxf>
      <font>
        <b/>
        <i/>
        <u/>
        <color theme="1"/>
      </font>
      <fill>
        <patternFill patternType="solid">
          <bgColor rgb="FFFFCDCD"/>
        </patternFill>
      </fill>
    </dxf>
    <dxf>
      <font>
        <u/>
        <color theme="0"/>
      </font>
      <fill>
        <patternFill>
          <bgColor rgb="FFFF5B5B"/>
        </patternFill>
      </fill>
    </dxf>
    <dxf>
      <font>
        <b/>
        <i/>
        <u/>
      </font>
      <fill>
        <patternFill>
          <bgColor rgb="FFD2ECB6"/>
        </patternFill>
      </fill>
    </dxf>
    <dxf>
      <font>
        <b/>
        <i/>
        <u/>
        <color theme="0"/>
      </font>
      <fill>
        <patternFill>
          <bgColor rgb="FF7AB850"/>
        </patternFill>
      </fill>
    </dxf>
    <dxf>
      <font>
        <b/>
        <i/>
        <u/>
      </font>
      <fill>
        <patternFill>
          <bgColor rgb="FFACD292"/>
        </patternFill>
      </fill>
    </dxf>
    <dxf>
      <font>
        <b/>
        <i/>
        <u/>
      </font>
      <fill>
        <patternFill>
          <bgColor rgb="FF87BF61"/>
        </patternFill>
      </fill>
    </dxf>
    <dxf>
      <font>
        <b/>
        <i/>
        <u/>
        <color theme="0"/>
      </font>
      <fill>
        <patternFill>
          <bgColor theme="9" tint="-0.499984740745262"/>
        </patternFill>
      </fill>
    </dxf>
    <dxf>
      <font>
        <b/>
        <i/>
        <u/>
        <color theme="1" tint="4.9989318521683403E-2"/>
      </font>
      <fill>
        <patternFill>
          <bgColor rgb="FFFF7575"/>
        </patternFill>
      </fill>
    </dxf>
    <dxf>
      <font>
        <b/>
        <i/>
        <u/>
        <color theme="1" tint="4.9989318521683403E-2"/>
      </font>
      <fill>
        <patternFill>
          <bgColor rgb="FFFF3F3F"/>
        </patternFill>
      </fill>
    </dxf>
    <dxf>
      <font>
        <b/>
        <i/>
        <u/>
        <color rgb="FFFFFF0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8585"/>
      <color rgb="FFBF95DF"/>
      <color rgb="FF7AB850"/>
      <color rgb="FFD2ECB6"/>
      <color rgb="FFFF5B5B"/>
      <color rgb="FFFF3333"/>
      <color rgb="FFE20000"/>
      <color rgb="FFFFCDCD"/>
      <color rgb="FFFF3F3F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107004</xdr:colOff>
      <xdr:row>7</xdr:row>
      <xdr:rowOff>4826</xdr:rowOff>
    </xdr:from>
    <xdr:to>
      <xdr:col>37</xdr:col>
      <xdr:colOff>72714</xdr:colOff>
      <xdr:row>37</xdr:row>
      <xdr:rowOff>8635</xdr:rowOff>
    </xdr:to>
    <xdr:pic>
      <xdr:nvPicPr>
        <xdr:cNvPr id="4" name="Picture 3" descr="Image">
          <a:extLst>
            <a:ext uri="{FF2B5EF4-FFF2-40B4-BE49-F238E27FC236}">
              <a16:creationId xmlns:a16="http://schemas.microsoft.com/office/drawing/2014/main" id="{14D7AEF6-8C2C-0600-51DA-B217A7FBE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 flipH="1">
          <a:off x="16411083" y="1172319"/>
          <a:ext cx="5697037" cy="6061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02C8-110C-45CD-8CDF-F134CE5CFB09}">
  <dimension ref="B1:H20"/>
  <sheetViews>
    <sheetView showGridLines="0" tabSelected="1" zoomScaleNormal="100" workbookViewId="0">
      <selection activeCell="F8" sqref="F8"/>
    </sheetView>
  </sheetViews>
  <sheetFormatPr defaultRowHeight="14.4" x14ac:dyDescent="0.3"/>
  <cols>
    <col min="1" max="1" width="4" customWidth="1"/>
    <col min="2" max="2" width="42.5546875" customWidth="1"/>
    <col min="3" max="3" width="3.109375" customWidth="1"/>
    <col min="4" max="4" width="47.5546875" customWidth="1"/>
    <col min="5" max="5" width="3.109375" customWidth="1"/>
    <col min="6" max="6" width="38.44140625" customWidth="1"/>
  </cols>
  <sheetData>
    <row r="1" spans="2:8" ht="15" thickBot="1" x14ac:dyDescent="0.35"/>
    <row r="2" spans="2:8" ht="34.200000000000003" customHeight="1" thickBot="1" x14ac:dyDescent="0.35">
      <c r="B2" s="167" t="s">
        <v>921</v>
      </c>
      <c r="C2" s="156"/>
      <c r="D2" s="167" t="s">
        <v>928</v>
      </c>
      <c r="E2" s="156"/>
      <c r="F2" s="210" t="s">
        <v>948</v>
      </c>
      <c r="G2" s="156"/>
      <c r="H2" s="156"/>
    </row>
    <row r="3" spans="2:8" ht="15" thickBot="1" x14ac:dyDescent="0.35">
      <c r="B3" s="171" t="s">
        <v>922</v>
      </c>
      <c r="C3" s="156"/>
      <c r="D3" s="171" t="s">
        <v>929</v>
      </c>
      <c r="E3" s="156"/>
      <c r="F3" s="171" t="s">
        <v>950</v>
      </c>
      <c r="G3" s="156"/>
      <c r="H3" s="156"/>
    </row>
    <row r="4" spans="2:8" ht="15" thickBot="1" x14ac:dyDescent="0.35">
      <c r="B4" s="168" t="s">
        <v>923</v>
      </c>
      <c r="D4" s="169" t="s">
        <v>930</v>
      </c>
      <c r="F4" s="169" t="s">
        <v>949</v>
      </c>
    </row>
    <row r="5" spans="2:8" ht="15" thickBot="1" x14ac:dyDescent="0.35">
      <c r="B5" s="168" t="s">
        <v>924</v>
      </c>
      <c r="D5" s="169" t="s">
        <v>931</v>
      </c>
      <c r="F5" s="211" t="s">
        <v>953</v>
      </c>
    </row>
    <row r="6" spans="2:8" ht="15" thickBot="1" x14ac:dyDescent="0.35">
      <c r="B6" s="169" t="s">
        <v>926</v>
      </c>
      <c r="D6" s="169" t="s">
        <v>940</v>
      </c>
      <c r="F6" s="169" t="s">
        <v>951</v>
      </c>
    </row>
    <row r="7" spans="2:8" ht="15" thickBot="1" x14ac:dyDescent="0.35">
      <c r="B7" s="169" t="s">
        <v>925</v>
      </c>
      <c r="D7" s="208" t="s">
        <v>933</v>
      </c>
      <c r="F7" s="168" t="s">
        <v>952</v>
      </c>
    </row>
    <row r="8" spans="2:8" ht="15" thickBot="1" x14ac:dyDescent="0.35">
      <c r="B8" s="170" t="s">
        <v>927</v>
      </c>
      <c r="D8" s="169" t="s">
        <v>934</v>
      </c>
      <c r="F8" s="208" t="s">
        <v>954</v>
      </c>
    </row>
    <row r="9" spans="2:8" x14ac:dyDescent="0.3">
      <c r="D9" s="168" t="s">
        <v>939</v>
      </c>
      <c r="F9" s="169" t="s">
        <v>955</v>
      </c>
    </row>
    <row r="10" spans="2:8" ht="15" thickBot="1" x14ac:dyDescent="0.35">
      <c r="D10" s="169" t="s">
        <v>938</v>
      </c>
      <c r="F10" s="209" t="s">
        <v>956</v>
      </c>
    </row>
    <row r="11" spans="2:8" ht="15" thickBot="1" x14ac:dyDescent="0.35">
      <c r="D11" s="208" t="s">
        <v>936</v>
      </c>
    </row>
    <row r="12" spans="2:8" x14ac:dyDescent="0.3">
      <c r="D12" s="169" t="s">
        <v>937</v>
      </c>
    </row>
    <row r="13" spans="2:8" x14ac:dyDescent="0.3">
      <c r="D13" s="168" t="s">
        <v>941</v>
      </c>
    </row>
    <row r="14" spans="2:8" ht="15" thickBot="1" x14ac:dyDescent="0.35">
      <c r="D14" s="169" t="s">
        <v>942</v>
      </c>
    </row>
    <row r="15" spans="2:8" ht="15" thickBot="1" x14ac:dyDescent="0.35">
      <c r="D15" s="208" t="s">
        <v>935</v>
      </c>
    </row>
    <row r="16" spans="2:8" x14ac:dyDescent="0.3">
      <c r="D16" s="169" t="s">
        <v>943</v>
      </c>
    </row>
    <row r="17" spans="4:4" ht="15" thickBot="1" x14ac:dyDescent="0.35">
      <c r="D17" s="168" t="s">
        <v>944</v>
      </c>
    </row>
    <row r="18" spans="4:4" ht="15" thickBot="1" x14ac:dyDescent="0.35">
      <c r="D18" s="208" t="s">
        <v>945</v>
      </c>
    </row>
    <row r="19" spans="4:4" x14ac:dyDescent="0.3">
      <c r="D19" s="169" t="s">
        <v>946</v>
      </c>
    </row>
    <row r="20" spans="4:4" ht="15" thickBot="1" x14ac:dyDescent="0.35">
      <c r="D20" s="170" t="s">
        <v>947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30D30-E1DC-43E6-905D-C1DE7C6EEDA2}">
  <dimension ref="A1:P8"/>
  <sheetViews>
    <sheetView workbookViewId="0">
      <selection activeCell="P14" sqref="P14"/>
    </sheetView>
  </sheetViews>
  <sheetFormatPr defaultRowHeight="14.4" x14ac:dyDescent="0.3"/>
  <sheetData>
    <row r="1" spans="1:16" x14ac:dyDescent="0.3">
      <c r="A1" s="203" t="s">
        <v>900</v>
      </c>
      <c r="B1" s="203"/>
      <c r="C1" s="203"/>
      <c r="D1" s="203"/>
      <c r="E1" s="203" t="s">
        <v>904</v>
      </c>
      <c r="F1" s="203"/>
      <c r="G1" s="203"/>
      <c r="H1" s="204" t="s">
        <v>907</v>
      </c>
      <c r="I1" s="204"/>
      <c r="J1" s="204"/>
      <c r="K1" s="204"/>
      <c r="L1" s="204"/>
      <c r="M1" s="204"/>
      <c r="N1" s="204"/>
    </row>
    <row r="2" spans="1:16" x14ac:dyDescent="0.3">
      <c r="A2" s="142" t="s">
        <v>891</v>
      </c>
      <c r="B2" s="142" t="s">
        <v>892</v>
      </c>
      <c r="C2" s="142" t="s">
        <v>893</v>
      </c>
      <c r="D2" s="142" t="s">
        <v>897</v>
      </c>
      <c r="E2" s="142" t="s">
        <v>902</v>
      </c>
      <c r="F2" s="142" t="s">
        <v>903</v>
      </c>
      <c r="G2" s="142" t="s">
        <v>901</v>
      </c>
      <c r="H2" s="142" t="s">
        <v>898</v>
      </c>
      <c r="I2" s="142" t="s">
        <v>899</v>
      </c>
      <c r="J2" s="142" t="s">
        <v>908</v>
      </c>
      <c r="K2" s="142" t="s">
        <v>906</v>
      </c>
      <c r="L2" s="142" t="s">
        <v>909</v>
      </c>
      <c r="M2" s="142" t="s">
        <v>897</v>
      </c>
      <c r="N2" s="142" t="s">
        <v>902</v>
      </c>
      <c r="O2" s="142" t="s">
        <v>903</v>
      </c>
      <c r="P2" s="142" t="s">
        <v>901</v>
      </c>
    </row>
    <row r="3" spans="1:16" ht="14.4" customHeight="1" x14ac:dyDescent="0.3">
      <c r="A3" s="143" t="str">
        <f>TeamBuilder!$C$8</f>
        <v>Rosebug</v>
      </c>
      <c r="B3" s="134" t="str">
        <f>VLOOKUP(A3,Doodlepedia!$A$2:$L$1002,2,FALSE)</f>
        <v>Insect</v>
      </c>
      <c r="C3" s="134" t="str">
        <f>VLOOKUP(A3,Doodlepedia!$A$2:$L$1002,3,FALSE)</f>
        <v>None</v>
      </c>
      <c r="D3" s="145">
        <f>VLOOKUP(A3,Doodlepedia!$A$3:$M$1002,9,FALSE)</f>
        <v>42</v>
      </c>
      <c r="E3" s="134" t="s">
        <v>905</v>
      </c>
      <c r="F3" s="134" t="s">
        <v>905</v>
      </c>
      <c r="G3" s="148">
        <v>0</v>
      </c>
      <c r="H3" s="146" t="e">
        <f>MAX(ROUNDDOWN(IF($P3="Yes",1.5,IF($Q3="Yes",1.2,1))*VLOOKUP($R3,Equipments!$X$1:$Y$13,2,FALSE)*TeamBuilder!#REF!,0),0)</f>
        <v>#REF!</v>
      </c>
      <c r="I3" s="147"/>
      <c r="J3" s="205" t="e">
        <f>MAX(ROUND(((2 * (#REF!+A15) +#REF! * 5)*$C$3/100 + 10) * (IF(A16 = "Speed", 1.1,IF(B16 = "Speed",1.1,1))),0),1)</f>
        <v>#REF!</v>
      </c>
      <c r="K3" s="206" t="s">
        <v>240</v>
      </c>
      <c r="L3" s="145" t="s">
        <v>910</v>
      </c>
      <c r="M3" s="207">
        <f>VLOOKUP(K3,Doodlepedia!$A$3:$M$1002,9,FALSE)</f>
        <v>55</v>
      </c>
      <c r="N3" s="202" t="s">
        <v>905</v>
      </c>
      <c r="O3" s="202" t="s">
        <v>905</v>
      </c>
      <c r="P3" s="202">
        <v>0</v>
      </c>
    </row>
    <row r="4" spans="1:16" ht="14.4" customHeight="1" x14ac:dyDescent="0.3">
      <c r="A4" s="143" t="str">
        <f>TeamBuilder!$N$8</f>
        <v>Rosebug</v>
      </c>
      <c r="B4" s="134" t="str">
        <f>VLOOKUP(A4,Doodlepedia!$A$2:$L$1002,2,FALSE)</f>
        <v>Insect</v>
      </c>
      <c r="C4" s="134" t="str">
        <f>VLOOKUP(A4,Doodlepedia!$A$2:$L$1002,3,FALSE)</f>
        <v>None</v>
      </c>
      <c r="D4" s="145">
        <f>VLOOKUP(A4,Doodlepedia!$A$3:$M$1002,9,FALSE)</f>
        <v>42</v>
      </c>
      <c r="E4" s="134" t="s">
        <v>905</v>
      </c>
      <c r="F4" s="134" t="s">
        <v>905</v>
      </c>
      <c r="G4" s="148">
        <v>0</v>
      </c>
      <c r="H4" s="146">
        <f>MAX(ROUNDDOWN(IF($P4="Yes",1.5,IF($Q4="Yes",1.2,1))*VLOOKUP($R4,Equipments!$X$1:$Y$13,2,FALSE)*TeamBuilder!F5,0),0)</f>
        <v>0</v>
      </c>
      <c r="I4" s="147"/>
      <c r="J4" s="205"/>
      <c r="K4" s="206"/>
      <c r="L4" s="149" t="s">
        <v>35</v>
      </c>
      <c r="M4" s="207"/>
      <c r="N4" s="202"/>
      <c r="O4" s="202"/>
      <c r="P4" s="202"/>
    </row>
    <row r="5" spans="1:16" ht="14.4" customHeight="1" x14ac:dyDescent="0.3">
      <c r="A5" s="143" t="str">
        <f>TeamBuilder!$C$26</f>
        <v>Rosebug</v>
      </c>
      <c r="B5" s="134" t="str">
        <f>VLOOKUP(A5,Doodlepedia!$A$2:$L$1002,2,FALSE)</f>
        <v>Insect</v>
      </c>
      <c r="C5" s="134" t="str">
        <f>VLOOKUP(A5,Doodlepedia!$A$2:$L$1002,3,FALSE)</f>
        <v>None</v>
      </c>
      <c r="D5" s="145">
        <f>VLOOKUP(A5,Doodlepedia!$A$3:$M$1002,9,FALSE)</f>
        <v>42</v>
      </c>
      <c r="E5" s="134" t="s">
        <v>905</v>
      </c>
      <c r="F5" s="134" t="s">
        <v>905</v>
      </c>
      <c r="G5" s="148">
        <v>0</v>
      </c>
      <c r="H5" s="146" t="e">
        <f>MAX(ROUNDDOWN(IF($P5="Yes",1.5,IF($Q5="Yes",1.2,1))*VLOOKUP($R5,Equipments!$X$1:$Y$13,2,FALSE)*TeamBuilder!#REF!,0),0)</f>
        <v>#REF!</v>
      </c>
      <c r="I5" s="147"/>
      <c r="J5" s="205"/>
      <c r="K5" s="206"/>
      <c r="L5" s="145" t="s">
        <v>911</v>
      </c>
      <c r="M5" s="207"/>
      <c r="N5" s="202"/>
      <c r="O5" s="202"/>
      <c r="P5" s="202"/>
    </row>
    <row r="6" spans="1:16" ht="14.4" customHeight="1" x14ac:dyDescent="0.3">
      <c r="A6" s="143" t="str">
        <f>TeamBuilder!$N$26</f>
        <v>Rosebug</v>
      </c>
      <c r="B6" s="134" t="str">
        <f>VLOOKUP(A6,Doodlepedia!$A$2:$L$1002,2,FALSE)</f>
        <v>Insect</v>
      </c>
      <c r="C6" s="134" t="str">
        <f>VLOOKUP(A6,Doodlepedia!$A$2:$L$1002,3,FALSE)</f>
        <v>None</v>
      </c>
      <c r="D6" s="145">
        <f>VLOOKUP(A6,Doodlepedia!$A$3:$M$1002,9,FALSE)</f>
        <v>42</v>
      </c>
      <c r="E6" s="134" t="s">
        <v>905</v>
      </c>
      <c r="F6" s="134" t="s">
        <v>905</v>
      </c>
      <c r="G6" s="148">
        <v>0</v>
      </c>
      <c r="H6" s="146" t="e">
        <f>MAX(ROUNDDOWN(IF($P6="Yes",1.5,IF($Q6="Yes",1.2,1))*VLOOKUP($R6,Equipments!$X$1:$Y$13,2,FALSE)*TeamBuilder!F23,0),0)</f>
        <v>#VALUE!</v>
      </c>
      <c r="I6" s="147"/>
      <c r="J6" s="205"/>
      <c r="K6" s="206"/>
      <c r="L6" s="149" t="s">
        <v>35</v>
      </c>
      <c r="M6" s="207"/>
      <c r="N6" s="202"/>
      <c r="O6" s="202"/>
      <c r="P6" s="202"/>
    </row>
    <row r="7" spans="1:16" ht="14.4" customHeight="1" x14ac:dyDescent="0.3">
      <c r="A7" s="143" t="str">
        <f>TeamBuilder!$C$44</f>
        <v>Rosebug</v>
      </c>
      <c r="B7" s="134" t="str">
        <f>VLOOKUP(A7,Doodlepedia!$A$2:$L$1002,2,FALSE)</f>
        <v>Insect</v>
      </c>
      <c r="C7" s="134" t="str">
        <f>VLOOKUP(A7,Doodlepedia!$A$2:$L$1002,3,FALSE)</f>
        <v>None</v>
      </c>
      <c r="D7" s="145">
        <f>VLOOKUP(A7,Doodlepedia!$A$3:$M$1002,9,FALSE)</f>
        <v>42</v>
      </c>
      <c r="E7" s="134" t="s">
        <v>905</v>
      </c>
      <c r="F7" s="134" t="s">
        <v>905</v>
      </c>
      <c r="G7" s="148">
        <v>0</v>
      </c>
      <c r="H7" s="146" t="e">
        <f>MAX(ROUNDDOWN(IF($P7="Yes",1.5,IF($Q7="Yes",1.2,1))*VLOOKUP($R7,Equipments!$X$1:$Y$13,2,FALSE)*TeamBuilder!#REF!,0),0)</f>
        <v>#REF!</v>
      </c>
      <c r="I7" s="147"/>
      <c r="J7" s="205"/>
      <c r="K7" s="206"/>
      <c r="L7" s="145" t="s">
        <v>912</v>
      </c>
      <c r="M7" s="207"/>
      <c r="N7" s="202"/>
      <c r="O7" s="202"/>
      <c r="P7" s="202"/>
    </row>
    <row r="8" spans="1:16" ht="14.4" customHeight="1" x14ac:dyDescent="0.3">
      <c r="A8" s="143" t="str">
        <f>TeamBuilder!$N$44</f>
        <v>Rosebug</v>
      </c>
      <c r="B8" s="134" t="str">
        <f>VLOOKUP(A8,Doodlepedia!$A$2:$L$1002,2,FALSE)</f>
        <v>Insect</v>
      </c>
      <c r="C8" s="134" t="str">
        <f>VLOOKUP(A8,Doodlepedia!$A$2:$L$1002,3,FALSE)</f>
        <v>None</v>
      </c>
      <c r="D8" s="145">
        <f>VLOOKUP(A8,Doodlepedia!$A$3:$M$1002,9,FALSE)</f>
        <v>42</v>
      </c>
      <c r="E8" s="134" t="s">
        <v>905</v>
      </c>
      <c r="F8" s="134" t="s">
        <v>905</v>
      </c>
      <c r="G8" s="148">
        <v>0</v>
      </c>
      <c r="H8" s="146" t="e">
        <f>MAX(ROUNDDOWN(IF($P8="Yes",1.5,IF($Q8="Yes",1.2,1))*VLOOKUP($R8,Equipments!$X$1:$Y$13,2,FALSE)*TeamBuilder!F41,0),0)</f>
        <v>#VALUE!</v>
      </c>
      <c r="I8" s="147"/>
      <c r="J8" s="205"/>
      <c r="K8" s="206"/>
      <c r="L8" s="149" t="s">
        <v>35</v>
      </c>
      <c r="M8" s="207"/>
      <c r="N8" s="202"/>
      <c r="O8" s="202"/>
      <c r="P8" s="202"/>
    </row>
  </sheetData>
  <mergeCells count="9">
    <mergeCell ref="O3:O8"/>
    <mergeCell ref="P3:P8"/>
    <mergeCell ref="A1:D1"/>
    <mergeCell ref="E1:G1"/>
    <mergeCell ref="H1:N1"/>
    <mergeCell ref="J3:J8"/>
    <mergeCell ref="K3:K8"/>
    <mergeCell ref="M3:M8"/>
    <mergeCell ref="N3:N8"/>
  </mergeCells>
  <dataValidations count="1">
    <dataValidation type="list" allowBlank="1" showInputMessage="1" showErrorMessage="1" sqref="E3:F8 N3:O3" xr:uid="{366C2FF1-A9C6-4E9D-B9BE-D228B9AB75F8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D818FDF-8F54-4D43-8DDC-01EB23CC1D30}">
          <x14:formula1>
            <xm:f>Equipments!$A:$A</xm:f>
          </x14:formula1>
          <xm:sqref>L4</xm:sqref>
        </x14:dataValidation>
        <x14:dataValidation type="list" allowBlank="1" showInputMessage="1" showErrorMessage="1" xr:uid="{D85516EE-52E7-4CFC-AD59-0F8E14BA4C7C}">
          <x14:formula1>
            <xm:f>Equipments!$H:$H</xm:f>
          </x14:formula1>
          <xm:sqref>L6</xm:sqref>
        </x14:dataValidation>
        <x14:dataValidation type="list" allowBlank="1" showInputMessage="1" showErrorMessage="1" xr:uid="{F572D56D-AD5F-4832-A423-3807839EAD64}">
          <x14:formula1>
            <xm:f>Equipments!$O:$O</xm:f>
          </x14:formula1>
          <xm:sqref>L8</xm:sqref>
        </x14:dataValidation>
        <x14:dataValidation type="list" allowBlank="1" showInputMessage="1" showErrorMessage="1" xr:uid="{BC526259-37A7-4931-BECF-C0DCC3D90FD1}">
          <x14:formula1>
            <xm:f>Equipments!$X$1:$X$13</xm:f>
          </x14:formula1>
          <xm:sqref>G3:G8 P3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08D0-A099-488B-B037-BC74A864721A}">
  <sheetPr codeName="Sheet2"/>
  <dimension ref="B1:V59"/>
  <sheetViews>
    <sheetView showGridLines="0" zoomScale="70" zoomScaleNormal="70" workbookViewId="0">
      <selection activeCell="B3" sqref="B3"/>
    </sheetView>
  </sheetViews>
  <sheetFormatPr defaultRowHeight="14.4" x14ac:dyDescent="0.3"/>
  <cols>
    <col min="1" max="1" width="2.6640625" customWidth="1"/>
    <col min="2" max="2" width="15.77734375" customWidth="1"/>
    <col min="3" max="3" width="23.21875" customWidth="1"/>
    <col min="4" max="6" width="13.5546875" customWidth="1"/>
    <col min="12" max="12" width="2.6640625" customWidth="1"/>
    <col min="13" max="13" width="15.88671875" customWidth="1"/>
    <col min="14" max="14" width="23.33203125" customWidth="1"/>
    <col min="15" max="15" width="14.33203125" customWidth="1"/>
    <col min="16" max="17" width="13.6640625" customWidth="1"/>
  </cols>
  <sheetData>
    <row r="1" spans="2:22" ht="43.2" customHeight="1" thickBot="1" x14ac:dyDescent="0.35">
      <c r="B1" s="182" t="s">
        <v>915</v>
      </c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4"/>
    </row>
    <row r="2" spans="2:22" ht="20.399999999999999" thickBot="1" x14ac:dyDescent="0.45">
      <c r="B2" s="175" t="s">
        <v>932</v>
      </c>
      <c r="C2" s="176"/>
    </row>
    <row r="3" spans="2:22" ht="15" thickBot="1" x14ac:dyDescent="0.35">
      <c r="B3" s="34" t="s">
        <v>585</v>
      </c>
      <c r="C3" s="67">
        <v>100</v>
      </c>
    </row>
    <row r="4" spans="2:22" ht="15" thickBot="1" x14ac:dyDescent="0.35">
      <c r="B4" s="34" t="s">
        <v>876</v>
      </c>
      <c r="C4" s="164" t="s">
        <v>914</v>
      </c>
      <c r="D4" s="33"/>
      <c r="E4" s="33"/>
      <c r="F4" s="33"/>
    </row>
    <row r="5" spans="2:22" ht="15" thickBot="1" x14ac:dyDescent="0.35">
      <c r="B5" s="34" t="s">
        <v>877</v>
      </c>
      <c r="C5" s="164" t="s">
        <v>914</v>
      </c>
    </row>
    <row r="6" spans="2:22" ht="15" thickBot="1" x14ac:dyDescent="0.35"/>
    <row r="7" spans="2:22" ht="15" thickBot="1" x14ac:dyDescent="0.35">
      <c r="B7" s="172" t="s">
        <v>13</v>
      </c>
      <c r="C7" s="174"/>
      <c r="D7" s="33"/>
      <c r="E7" s="33"/>
      <c r="F7" s="33"/>
      <c r="M7" s="172" t="s">
        <v>638</v>
      </c>
      <c r="N7" s="174"/>
      <c r="O7" s="33"/>
      <c r="P7" s="33"/>
      <c r="Q7" s="33"/>
    </row>
    <row r="8" spans="2:22" ht="15" thickBot="1" x14ac:dyDescent="0.35">
      <c r="B8" s="35" t="s">
        <v>586</v>
      </c>
      <c r="C8" s="41" t="s">
        <v>245</v>
      </c>
      <c r="M8" s="35" t="s">
        <v>586</v>
      </c>
      <c r="N8" s="41" t="s">
        <v>245</v>
      </c>
    </row>
    <row r="9" spans="2:22" ht="15" thickBot="1" x14ac:dyDescent="0.35">
      <c r="B9" s="36" t="s">
        <v>587</v>
      </c>
      <c r="C9" s="42">
        <v>6</v>
      </c>
      <c r="D9" s="172" t="s">
        <v>631</v>
      </c>
      <c r="E9" s="173"/>
      <c r="F9" s="174"/>
      <c r="M9" s="36" t="s">
        <v>587</v>
      </c>
      <c r="N9" s="42">
        <v>6</v>
      </c>
      <c r="O9" s="172" t="s">
        <v>631</v>
      </c>
      <c r="P9" s="173"/>
      <c r="Q9" s="174"/>
    </row>
    <row r="10" spans="2:22" ht="15" thickBot="1" x14ac:dyDescent="0.35">
      <c r="B10" s="36" t="s">
        <v>588</v>
      </c>
      <c r="C10" s="42" t="s">
        <v>35</v>
      </c>
      <c r="D10" s="64" t="s">
        <v>9</v>
      </c>
      <c r="E10" s="65" t="s">
        <v>10</v>
      </c>
      <c r="F10" s="66" t="s">
        <v>11</v>
      </c>
      <c r="G10" s="179" t="s">
        <v>214</v>
      </c>
      <c r="H10" s="180"/>
      <c r="I10" s="180"/>
      <c r="J10" s="180"/>
      <c r="K10" s="181"/>
      <c r="M10" s="36" t="s">
        <v>588</v>
      </c>
      <c r="N10" s="42" t="s">
        <v>35</v>
      </c>
      <c r="O10" s="64" t="s">
        <v>9</v>
      </c>
      <c r="P10" s="65" t="s">
        <v>10</v>
      </c>
      <c r="Q10" s="66" t="s">
        <v>11</v>
      </c>
      <c r="R10" s="179" t="s">
        <v>214</v>
      </c>
      <c r="S10" s="180"/>
      <c r="T10" s="180"/>
      <c r="U10" s="180"/>
      <c r="V10" s="181"/>
    </row>
    <row r="11" spans="2:22" x14ac:dyDescent="0.3">
      <c r="B11" s="36" t="s">
        <v>589</v>
      </c>
      <c r="C11" s="61" t="s">
        <v>417</v>
      </c>
      <c r="D11" s="73">
        <f>VLOOKUP(C8,Doodlepedia!$A$3:$L$1002,4,FALSE)</f>
        <v>40</v>
      </c>
      <c r="E11" s="73">
        <f>VLOOKUP(C15,Equipments!$A$1:$G$1000,2,FALSE)+VLOOKUP(C16,Equipments!$H$1:$N$1000,2,FALSE)+VLOOKUP(C17,Equipments!$O$1:$U$1000,2,FALSE)</f>
        <v>0</v>
      </c>
      <c r="F11" s="73">
        <f>MAX(ROUND((((2*(D11+E11)+C9*5)*$C$3/100)+$C$3+15)*(IF(E17 = "Health", 1.1,IF(F17 = "Health",1.1,1))),0),1)</f>
        <v>225</v>
      </c>
      <c r="G11" s="43" t="s">
        <v>196</v>
      </c>
      <c r="H11" s="44" t="s">
        <v>197</v>
      </c>
      <c r="I11" s="45" t="s">
        <v>21</v>
      </c>
      <c r="J11" s="46" t="s">
        <v>24</v>
      </c>
      <c r="K11" s="90" t="s">
        <v>198</v>
      </c>
      <c r="M11" s="36" t="s">
        <v>589</v>
      </c>
      <c r="N11" s="61" t="s">
        <v>417</v>
      </c>
      <c r="O11" s="73">
        <f>VLOOKUP(N8,Doodlepedia!$A$3:$L$1002,4,FALSE)</f>
        <v>40</v>
      </c>
      <c r="P11" s="73">
        <f>VLOOKUP(N15,Equipments!$A$1:$G$1000,2,FALSE)+VLOOKUP(N16,Equipments!$H$1:$N$1000,2,FALSE)+VLOOKUP(N17,Equipments!$O$1:$U$1000,2,FALSE)</f>
        <v>0</v>
      </c>
      <c r="Q11" s="73">
        <f>MAX(ROUND((((2*(O11+P11)+N9*5)*$C$3/100)+$C$3+15)*(IF(P17 = "Health", 1.1,IF(Q17 = "Health",1.1,1))),0),1)</f>
        <v>225</v>
      </c>
      <c r="R11" s="43" t="s">
        <v>196</v>
      </c>
      <c r="S11" s="44" t="s">
        <v>197</v>
      </c>
      <c r="T11" s="45" t="s">
        <v>21</v>
      </c>
      <c r="U11" s="46" t="s">
        <v>24</v>
      </c>
      <c r="V11" s="90" t="s">
        <v>198</v>
      </c>
    </row>
    <row r="12" spans="2:22" ht="15" thickBot="1" x14ac:dyDescent="0.35">
      <c r="B12" s="37" t="s">
        <v>632</v>
      </c>
      <c r="C12" s="62" t="str">
        <f>VLOOKUP(C8,Doodlepedia!$A$2:$L$1002,2,FALSE)</f>
        <v>Insect</v>
      </c>
      <c r="D12" s="74">
        <f>VLOOKUP(C8,Doodlepedia!$A$3:$L$1002,5,FALSE)</f>
        <v>30</v>
      </c>
      <c r="E12" s="74">
        <f>VLOOKUP(C15,Equipments!$A$1:$G$1000,3,FALSE)+VLOOKUP(C16,Equipments!$H$1:$N$1000,3,FALSE)+VLOOKUP(C17,Equipments!$O$1:$U$1000,3,FALSE)</f>
        <v>0</v>
      </c>
      <c r="F12" s="74">
        <f>MAX(ROUND(((2 * (D12+E12) +C9 * 5)*$C$3/100 + 10) * (IF(E17 = "Attack", 1.1,IF(F17 = "Attack",1.1,1))),0),1)</f>
        <v>100</v>
      </c>
      <c r="G12" s="51">
        <f>VLOOKUP(C12,'Type Chart'!$B$26:$V$45,2,FALSE)*VLOOKUP(C13,'Type Chart'!$B$26:$V$46,2,FALSE)</f>
        <v>1</v>
      </c>
      <c r="H12" s="52">
        <f>VLOOKUP(C12,'Type Chart'!$B$26:$V$45,3,FALSE)*VLOOKUP(C13,'Type Chart'!$B$26:$V$46,3,FALSE)</f>
        <v>2</v>
      </c>
      <c r="I12" s="52">
        <f>VLOOKUP(C12,'Type Chart'!$B$26:$V$45,4,FALSE)*VLOOKUP(C13,'Type Chart'!$B$26:$V$46,4,FALSE)</f>
        <v>1</v>
      </c>
      <c r="J12" s="52">
        <f>VLOOKUP(C12,'Type Chart'!$B$26:$V$45,5,FALSE)*VLOOKUP(C13,'Type Chart'!$B$26:$V$46,5,FALSE)</f>
        <v>0.5</v>
      </c>
      <c r="K12" s="53">
        <f>VLOOKUP(C12,'Type Chart'!$B$26:$V$45,6,FALSE)*VLOOKUP(C13,'Type Chart'!$B$26:$V$46,6,FALSE)</f>
        <v>2</v>
      </c>
      <c r="M12" s="37" t="s">
        <v>632</v>
      </c>
      <c r="N12" s="62" t="str">
        <f>VLOOKUP(N8,Doodlepedia!$A$3:$L$1002,2,FALSE)</f>
        <v>Insect</v>
      </c>
      <c r="O12" s="74">
        <f>VLOOKUP(N8,Doodlepedia!$A$3:$L$1002,5,FALSE)</f>
        <v>30</v>
      </c>
      <c r="P12" s="74">
        <f>VLOOKUP(N15,Equipments!$A$1:$G$1000,3,FALSE)+VLOOKUP(N16,Equipments!$H$1:$N$1000,3,FALSE)+VLOOKUP(N17,Equipments!$O$1:$U$1000,3,FALSE)</f>
        <v>0</v>
      </c>
      <c r="Q12" s="74">
        <f>MAX(ROUND(((2 * (O12+P12) +N9 * 5)*$C$3/100 + 10) * (IF(P17 = "Attack", 1.1,IF(Q17 = "Attack",1.1,1))),0),1)</f>
        <v>100</v>
      </c>
      <c r="R12" s="51">
        <f>VLOOKUP(N12,'Type Chart'!$B$26:$V$45,2,FALSE)*VLOOKUP(N13,'Type Chart'!$B$26:$V$46,2,FALSE)</f>
        <v>1</v>
      </c>
      <c r="S12" s="52">
        <f>VLOOKUP(N12,'Type Chart'!$B$26:$V$45,3,FALSE)*VLOOKUP(N13,'Type Chart'!$B$26:$V$46,3,FALSE)</f>
        <v>2</v>
      </c>
      <c r="T12" s="52">
        <f>VLOOKUP(N12,'Type Chart'!$B$26:$V$45,4,FALSE)*VLOOKUP(N13,'Type Chart'!$B$26:$V$46,4,FALSE)</f>
        <v>1</v>
      </c>
      <c r="U12" s="52">
        <f>VLOOKUP(N12,'Type Chart'!$B$26:$V$45,5,FALSE)*VLOOKUP(N13,'Type Chart'!$B$26:$V$46,5,FALSE)</f>
        <v>0.5</v>
      </c>
      <c r="V12" s="53">
        <f>VLOOKUP(N12,'Type Chart'!$B$26:$V$45,6,FALSE)*VLOOKUP(N13,'Type Chart'!$B$26:$V$46,6,FALSE)</f>
        <v>2</v>
      </c>
    </row>
    <row r="13" spans="2:22" ht="15" thickBot="1" x14ac:dyDescent="0.35">
      <c r="B13" s="38" t="s">
        <v>633</v>
      </c>
      <c r="C13" s="63" t="str">
        <f>VLOOKUP(C8,Doodlepedia!$A$2:$L$1002,3,FALSE)</f>
        <v>None</v>
      </c>
      <c r="D13" s="75">
        <f>VLOOKUP(C8,Doodlepedia!$A$3:$L$1002,6,FALSE)</f>
        <v>53</v>
      </c>
      <c r="E13" s="75">
        <f>VLOOKUP(C15,Equipments!$A$1:$G$1000,4,FALSE)+VLOOKUP(C16,Equipments!$H$1:$N$1000,4,FALSE)+VLOOKUP(C17,Equipments!$O$1:$U$1000,4,FALSE)</f>
        <v>0</v>
      </c>
      <c r="F13" s="75">
        <f>MAX(ROUND(((2 * (D13+E13) +C9 * 5)*$C$3/100 + 10) * (IF(E17 = "Defense", 1.1,IF(F17 = "Defense",1.1,1))),0),1)</f>
        <v>146</v>
      </c>
      <c r="G13" s="91" t="s">
        <v>22</v>
      </c>
      <c r="H13" s="47" t="s">
        <v>199</v>
      </c>
      <c r="I13" s="48" t="s">
        <v>200</v>
      </c>
      <c r="J13" s="49" t="s">
        <v>201</v>
      </c>
      <c r="K13" s="50" t="s">
        <v>202</v>
      </c>
      <c r="M13" s="38" t="s">
        <v>633</v>
      </c>
      <c r="N13" s="63" t="str">
        <f>VLOOKUP(N8,Doodlepedia!$A$3:$L$1002,3,FALSE)</f>
        <v>None</v>
      </c>
      <c r="O13" s="75">
        <f>VLOOKUP(N8,Doodlepedia!$A$3:$L$1002,6,FALSE)</f>
        <v>53</v>
      </c>
      <c r="P13" s="75">
        <f>VLOOKUP(N15,Equipments!$A$1:$G$1000,4,FALSE)+VLOOKUP(N16,Equipments!$H$1:$N$1000,4,FALSE)+VLOOKUP(N17,Equipments!$O$1:$U$1000,4,FALSE)</f>
        <v>0</v>
      </c>
      <c r="Q13" s="75">
        <f>MAX(ROUND(((2 * (O13+P13) +N9 * 5)*$C$3/100 + 10) * (IF(P17 = "Defense", 1.1,IF(Q17 = "Defense",1.1,1))),0),1)</f>
        <v>146</v>
      </c>
      <c r="R13" s="91" t="s">
        <v>22</v>
      </c>
      <c r="S13" s="47" t="s">
        <v>199</v>
      </c>
      <c r="T13" s="48" t="s">
        <v>200</v>
      </c>
      <c r="U13" s="49" t="s">
        <v>201</v>
      </c>
      <c r="V13" s="50" t="s">
        <v>202</v>
      </c>
    </row>
    <row r="14" spans="2:22" ht="15" thickBot="1" x14ac:dyDescent="0.35">
      <c r="B14" s="172" t="s">
        <v>12</v>
      </c>
      <c r="C14" s="174"/>
      <c r="D14" s="76">
        <f>VLOOKUP(C8,Doodlepedia!$A$3:$L$1002,7,FALSE)</f>
        <v>30</v>
      </c>
      <c r="E14" s="76">
        <f>VLOOKUP(C15,Equipments!$A$1:$G$1000,5,FALSE)+VLOOKUP(C16,Equipments!$H$1:$N$1000,5,FALSE)+VLOOKUP(C17,Equipments!$O$1:$U$1000,5,FALSE)</f>
        <v>0</v>
      </c>
      <c r="F14" s="76">
        <f>MAX(ROUND(((2 * (D14+E14) +C9 * 5)*$C$3/100 + 10) * (IF(E17 = "Magic Attack", 1.1,IF(F17 = "Magic Attack",1.1,1))),0),1)</f>
        <v>100</v>
      </c>
      <c r="G14" s="51">
        <f>VLOOKUP(C12,'Type Chart'!$B$26:$V$45,7,FALSE)*VLOOKUP(C13,'Type Chart'!$B$26:$V$46,7,FALSE)</f>
        <v>2</v>
      </c>
      <c r="H14" s="52">
        <f>VLOOKUP(C12,'Type Chart'!$B$26:$V$45,8,FALSE)*VLOOKUP(C13,'Type Chart'!$B$26:$V$46,8,FALSE)</f>
        <v>2</v>
      </c>
      <c r="I14" s="52">
        <f>VLOOKUP(C12,'Type Chart'!$B$26:$V$45,9,FALSE)*VLOOKUP(C13,'Type Chart'!$B$26:$V$46,9,FALSE)</f>
        <v>1</v>
      </c>
      <c r="J14" s="52">
        <f>VLOOKUP(C12,'Type Chart'!$B$26:$V$45,10,FALSE)*VLOOKUP(C13,'Type Chart'!$B$26:$V$46,10,FALSE)</f>
        <v>0.5</v>
      </c>
      <c r="K14" s="53">
        <f>VLOOKUP(C12,'Type Chart'!$B$26:$V$45,11,FALSE)*VLOOKUP(C13,'Type Chart'!$B$26:$V$46,11,FALSE)</f>
        <v>1</v>
      </c>
      <c r="M14" s="172" t="s">
        <v>12</v>
      </c>
      <c r="N14" s="174"/>
      <c r="O14" s="76">
        <f>VLOOKUP(N8,Doodlepedia!$A$3:$L$1002,7,FALSE)</f>
        <v>30</v>
      </c>
      <c r="P14" s="76">
        <f>VLOOKUP(N15,Equipments!$A$1:$G$1000,5,FALSE)+VLOOKUP(N16,Equipments!$H$1:$N$1000,5,FALSE)+VLOOKUP(N17,Equipments!$O$1:$U$1000,5,FALSE)</f>
        <v>0</v>
      </c>
      <c r="Q14" s="76">
        <f>MAX(ROUND(((2 * (O14+P14) +N9 * 5)*$C$3/100 + 10) * (IF(P17 = "Magic Attack", 1.1,IF(Q17 = "Magic Attack",1.1,1))),0),1)</f>
        <v>100</v>
      </c>
      <c r="R14" s="51">
        <f>VLOOKUP(N12,'Type Chart'!$B$26:$V$45,7,FALSE)*VLOOKUP(N13,'Type Chart'!$B$26:$V$46,7,FALSE)</f>
        <v>2</v>
      </c>
      <c r="S14" s="52">
        <f>VLOOKUP(N12,'Type Chart'!$B$26:$V$45,8,FALSE)*VLOOKUP(N13,'Type Chart'!$B$26:$V$46,8,FALSE)</f>
        <v>2</v>
      </c>
      <c r="T14" s="52">
        <f>VLOOKUP(N12,'Type Chart'!$B$26:$V$45,9,FALSE)*VLOOKUP(N13,'Type Chart'!$B$26:$V$46,9,FALSE)</f>
        <v>1</v>
      </c>
      <c r="U14" s="52">
        <f>VLOOKUP(N12,'Type Chart'!$B$26:$V$45,10,FALSE)*VLOOKUP(N13,'Type Chart'!$B$26:$V$46,10,FALSE)</f>
        <v>0.5</v>
      </c>
      <c r="V14" s="53">
        <f>VLOOKUP(N12,'Type Chart'!$B$26:$V$45,11,FALSE)*VLOOKUP(N13,'Type Chart'!$B$26:$V$46,11,FALSE)</f>
        <v>1</v>
      </c>
    </row>
    <row r="15" spans="2:22" x14ac:dyDescent="0.3">
      <c r="B15" s="39" t="s">
        <v>590</v>
      </c>
      <c r="C15" s="69" t="s">
        <v>35</v>
      </c>
      <c r="D15" s="77">
        <f>VLOOKUP(C8,Doodlepedia!$A$3:$L$1002,8,FALSE)</f>
        <v>40</v>
      </c>
      <c r="E15" s="77">
        <f>VLOOKUP(C15,Equipments!$A$1:$G$1000,6,FALSE)+VLOOKUP(C16,Equipments!$H$1:$N$1000,6,FALSE)+VLOOKUP(C17,Equipments!$O$1:$U$1000,6,FALSE)</f>
        <v>0</v>
      </c>
      <c r="F15" s="77">
        <f>MAX(ROUND(((2 * (D15+E15) +C9 * 5)*$C$3/100 + 10) * (IF(E17 = "Magic Defense", 1.1,IF(F17 = "Magic Defense",1.1,1))),0),1)</f>
        <v>120</v>
      </c>
      <c r="G15" s="92" t="s">
        <v>203</v>
      </c>
      <c r="H15" s="54" t="s">
        <v>204</v>
      </c>
      <c r="I15" s="55" t="s">
        <v>205</v>
      </c>
      <c r="J15" s="56" t="s">
        <v>206</v>
      </c>
      <c r="K15" s="93" t="s">
        <v>207</v>
      </c>
      <c r="M15" s="39" t="s">
        <v>590</v>
      </c>
      <c r="N15" s="69" t="s">
        <v>35</v>
      </c>
      <c r="O15" s="77">
        <f>VLOOKUP(N8,Doodlepedia!$A$3:$L$1002,8,FALSE)</f>
        <v>40</v>
      </c>
      <c r="P15" s="77">
        <f>VLOOKUP(N15,Equipments!$A$1:$G$1000,6,FALSE)+VLOOKUP(N16,Equipments!$H$1:$N$1000,6,FALSE)+VLOOKUP(N17,Equipments!$O$1:$U$1000,6,FALSE)</f>
        <v>0</v>
      </c>
      <c r="Q15" s="77">
        <f>MAX(ROUND(((2 * (O15+P15) +N9 * 5)*$C$3/100 + 10) * (IF(P17 = "Magic Defense", 1.1,IF(Q17 = "Magic Defense",1.1,1))),0),1)</f>
        <v>120</v>
      </c>
      <c r="R15" s="92" t="s">
        <v>203</v>
      </c>
      <c r="S15" s="54" t="s">
        <v>204</v>
      </c>
      <c r="T15" s="55" t="s">
        <v>205</v>
      </c>
      <c r="U15" s="56" t="s">
        <v>206</v>
      </c>
      <c r="V15" s="93" t="s">
        <v>207</v>
      </c>
    </row>
    <row r="16" spans="2:22" ht="15" thickBot="1" x14ac:dyDescent="0.35">
      <c r="B16" s="36" t="s">
        <v>591</v>
      </c>
      <c r="C16" s="40" t="s">
        <v>35</v>
      </c>
      <c r="D16" s="78">
        <f>VLOOKUP(C8,Doodlepedia!$A$3:$L$1002,9,FALSE)</f>
        <v>42</v>
      </c>
      <c r="E16" s="78">
        <f>VLOOKUP(C15,Equipments!$A$1:$G$1000,7,FALSE)+VLOOKUP(C16,Equipments!$H$1:$N$1000,7,FALSE)+VLOOKUP(C17,Equipments!$O$1:$U$1000,7,FALSE)</f>
        <v>0</v>
      </c>
      <c r="F16" s="78">
        <f>MAX(ROUND(((2 * (D16+E16) +C9 * 5)*$C$3/100 + 10) * (IF(E17 = "Speed", 1.1,IF(F17 = "Speed",1.1,1))),0),1)</f>
        <v>124</v>
      </c>
      <c r="G16" s="51">
        <f>VLOOKUP(C12,'Type Chart'!$B$26:$V$45,12,FALSE)*VLOOKUP(C13,'Type Chart'!$B$26:$V$46,12,FALSE)</f>
        <v>0.5</v>
      </c>
      <c r="H16" s="52">
        <f>VLOOKUP(C12,'Type Chart'!$B$26:$V$45,13,FALSE)*VLOOKUP(C13,'Type Chart'!$B$26:$V$46,13,FALSE)</f>
        <v>1</v>
      </c>
      <c r="I16" s="52">
        <f>VLOOKUP(C12,'Type Chart'!$B$26:$V$45,14,FALSE)*VLOOKUP(C13,'Type Chart'!$B$26:$V$46,14,FALSE)</f>
        <v>1</v>
      </c>
      <c r="J16" s="52">
        <f>VLOOKUP(C12,'Type Chart'!$B$26:$V$45,15,FALSE)*VLOOKUP(C13,'Type Chart'!$B$26:$V$46,15,FALSE)</f>
        <v>1</v>
      </c>
      <c r="K16" s="53">
        <f>VLOOKUP(C12,'Type Chart'!$B$26:$V$45,16,FALSE)*VLOOKUP(C13,'Type Chart'!$B$26:$V$46,16,FALSE)</f>
        <v>1</v>
      </c>
      <c r="M16" s="36" t="s">
        <v>591</v>
      </c>
      <c r="N16" s="40" t="s">
        <v>35</v>
      </c>
      <c r="O16" s="78">
        <f>VLOOKUP(N8,Doodlepedia!$A$3:$L$1002,9,FALSE)</f>
        <v>42</v>
      </c>
      <c r="P16" s="78">
        <f>VLOOKUP(N15,Equipments!$A$1:$G$1000,7,FALSE)+VLOOKUP(N16,Equipments!$H$1:$N$1000,7,FALSE)+VLOOKUP(N17,Equipments!$O$1:$U$1000,7,FALSE)</f>
        <v>0</v>
      </c>
      <c r="Q16" s="78">
        <f>MAX(ROUND(((2 * (O16+P16) +N9 * 5)*$C$3/100 + 10) * (IF(P17 = "Speed", 1.1,IF(Q17 = "Speed",1.1,1))),0),1)</f>
        <v>124</v>
      </c>
      <c r="R16" s="51">
        <f>VLOOKUP(N12,'Type Chart'!$B$26:$V$45,12,FALSE)*VLOOKUP(N13,'Type Chart'!$B$26:$V$46,12,FALSE)</f>
        <v>0.5</v>
      </c>
      <c r="S16" s="52">
        <f>VLOOKUP(N12,'Type Chart'!$B$26:$V$45,13,FALSE)*VLOOKUP(N13,'Type Chart'!$B$26:$V$46,13,FALSE)</f>
        <v>1</v>
      </c>
      <c r="T16" s="52">
        <f>VLOOKUP(N12,'Type Chart'!$B$26:$V$45,14,FALSE)*VLOOKUP(N13,'Type Chart'!$B$26:$V$46,14,FALSE)</f>
        <v>1</v>
      </c>
      <c r="U16" s="52">
        <f>VLOOKUP(N12,'Type Chart'!$B$26:$V$45,15,FALSE)*VLOOKUP(N13,'Type Chart'!$B$26:$V$46,15,FALSE)</f>
        <v>1</v>
      </c>
      <c r="V16" s="53">
        <f>VLOOKUP(N12,'Type Chart'!$B$26:$V$45,16,FALSE)*VLOOKUP(N13,'Type Chart'!$B$26:$V$46,16,FALSE)</f>
        <v>1</v>
      </c>
    </row>
    <row r="17" spans="2:22" ht="15" thickBot="1" x14ac:dyDescent="0.35">
      <c r="B17" s="70" t="s">
        <v>592</v>
      </c>
      <c r="C17" s="71" t="s">
        <v>35</v>
      </c>
      <c r="D17" s="72" t="s">
        <v>593</v>
      </c>
      <c r="E17" s="87" t="s">
        <v>35</v>
      </c>
      <c r="F17" s="87" t="s">
        <v>35</v>
      </c>
      <c r="G17" s="94" t="s">
        <v>208</v>
      </c>
      <c r="H17" s="57" t="s">
        <v>209</v>
      </c>
      <c r="I17" s="58" t="s">
        <v>23</v>
      </c>
      <c r="J17" s="59" t="s">
        <v>210</v>
      </c>
      <c r="K17" s="60" t="s">
        <v>211</v>
      </c>
      <c r="M17" s="70" t="s">
        <v>592</v>
      </c>
      <c r="N17" s="71" t="s">
        <v>35</v>
      </c>
      <c r="O17" s="72" t="s">
        <v>593</v>
      </c>
      <c r="P17" s="87" t="s">
        <v>35</v>
      </c>
      <c r="Q17" s="95" t="s">
        <v>35</v>
      </c>
      <c r="R17" s="94" t="s">
        <v>208</v>
      </c>
      <c r="S17" s="57" t="s">
        <v>209</v>
      </c>
      <c r="T17" s="58" t="s">
        <v>23</v>
      </c>
      <c r="U17" s="59" t="s">
        <v>210</v>
      </c>
      <c r="V17" s="60" t="s">
        <v>211</v>
      </c>
    </row>
    <row r="18" spans="2:22" ht="15" thickBot="1" x14ac:dyDescent="0.35">
      <c r="B18" s="179" t="s">
        <v>598</v>
      </c>
      <c r="C18" s="180"/>
      <c r="D18" s="180"/>
      <c r="E18" s="180"/>
      <c r="F18" s="181"/>
      <c r="G18" s="51">
        <f>VLOOKUP(C12,'Type Chart'!$B$26:$V$45,17,FALSE)*VLOOKUP(C13,'Type Chart'!$B$26:$V$46,17,FALSE)</f>
        <v>1</v>
      </c>
      <c r="H18" s="52">
        <f>VLOOKUP(C12,'Type Chart'!$B$26:$V$45,18,FALSE)*VLOOKUP(C13,'Type Chart'!$B$26:$V$46,18,FALSE)</f>
        <v>1</v>
      </c>
      <c r="I18" s="52">
        <f>VLOOKUP(C12,'Type Chart'!$B$26:$V$45,19,FALSE)*VLOOKUP(C13,'Type Chart'!$B$26:$V$46,19,FALSE)</f>
        <v>1</v>
      </c>
      <c r="J18" s="52">
        <f>VLOOKUP(C12,'Type Chart'!$B$26:$V$45,20,FALSE)*VLOOKUP(C13,'Type Chart'!$B$26:$V$46,20,FALSE)</f>
        <v>1</v>
      </c>
      <c r="K18" s="53">
        <f>VLOOKUP(C12,'Type Chart'!$B$26:$V$45,21,FALSE)*VLOOKUP(C13,'Type Chart'!$B$26:$V$46,21,FALSE)</f>
        <v>1</v>
      </c>
      <c r="M18" s="179" t="s">
        <v>598</v>
      </c>
      <c r="N18" s="180"/>
      <c r="O18" s="180"/>
      <c r="P18" s="180"/>
      <c r="Q18" s="181"/>
      <c r="R18" s="51">
        <f>VLOOKUP(N12,'Type Chart'!$B$26:$V$45,17,FALSE)*VLOOKUP(N13,'Type Chart'!$B$26:$V$46,17,FALSE)</f>
        <v>1</v>
      </c>
      <c r="S18" s="52">
        <f>VLOOKUP(N12,'Type Chart'!$B$26:$V$45,18,FALSE)*VLOOKUP(N13,'Type Chart'!$B$26:$V$46,18,FALSE)</f>
        <v>1</v>
      </c>
      <c r="T18" s="52">
        <f>VLOOKUP(N12,'Type Chart'!$B$26:$V$45,19,FALSE)*VLOOKUP(N13,'Type Chart'!$B$26:$V$46,19,FALSE)</f>
        <v>1</v>
      </c>
      <c r="U18" s="52">
        <f>VLOOKUP(N12,'Type Chart'!$B$26:$V$45,20,FALSE)*VLOOKUP(N13,'Type Chart'!$B$26:$V$46,20,FALSE)</f>
        <v>1</v>
      </c>
      <c r="V18" s="53">
        <f>VLOOKUP(N12,'Type Chart'!$B$26:$V$45,21,FALSE)*VLOOKUP(N13,'Type Chart'!$B$26:$V$46,21,FALSE)</f>
        <v>1</v>
      </c>
    </row>
    <row r="19" spans="2:22" ht="15" thickBot="1" x14ac:dyDescent="0.35">
      <c r="B19" s="177" t="s">
        <v>599</v>
      </c>
      <c r="C19" s="178"/>
      <c r="D19" s="79" t="s">
        <v>604</v>
      </c>
      <c r="E19" s="80" t="s">
        <v>594</v>
      </c>
      <c r="F19" s="81" t="s">
        <v>605</v>
      </c>
      <c r="G19" s="88" t="s">
        <v>1</v>
      </c>
      <c r="H19" s="89" t="s">
        <v>2</v>
      </c>
      <c r="M19" s="177" t="s">
        <v>599</v>
      </c>
      <c r="N19" s="178"/>
      <c r="O19" s="79" t="s">
        <v>604</v>
      </c>
      <c r="P19" s="80" t="s">
        <v>594</v>
      </c>
      <c r="Q19" s="81" t="s">
        <v>605</v>
      </c>
      <c r="R19" s="82" t="s">
        <v>1</v>
      </c>
      <c r="S19" s="83" t="s">
        <v>2</v>
      </c>
    </row>
    <row r="20" spans="2:22" ht="15" thickBot="1" x14ac:dyDescent="0.35">
      <c r="B20" s="35" t="s">
        <v>600</v>
      </c>
      <c r="C20" s="119" t="s">
        <v>60</v>
      </c>
      <c r="D20" s="35" t="str">
        <f>VLOOKUP(C20,Moves!$A$1:$F$1000,6,FALSE)</f>
        <v>Basic</v>
      </c>
      <c r="E20" s="35" t="str">
        <f>VLOOKUP(C20,Moves!$A$1:$F$1000,2,FALSE)</f>
        <v>--</v>
      </c>
      <c r="F20" s="35" t="str">
        <f>VLOOKUP(C20,Moves!$A$1:$F$1000,3,FALSE)</f>
        <v>--</v>
      </c>
      <c r="G20" s="35" t="str">
        <f>VLOOKUP(C20,Moves!$A$1:$F$1000,4,FALSE)</f>
        <v>--</v>
      </c>
      <c r="H20" s="35">
        <f>VLOOKUP(C20,Moves!$A$1:$F$1000,5,FALSE)</f>
        <v>0</v>
      </c>
      <c r="M20" s="35" t="s">
        <v>600</v>
      </c>
      <c r="N20" s="119" t="s">
        <v>60</v>
      </c>
      <c r="O20" s="35" t="str">
        <f>VLOOKUP(N20,Moves!$A$1:$F$1000,6,FALSE)</f>
        <v>Basic</v>
      </c>
      <c r="P20" s="35" t="str">
        <f>VLOOKUP(N20,Moves!$A$1:$F$1000,2,FALSE)</f>
        <v>--</v>
      </c>
      <c r="Q20" s="35" t="str">
        <f>VLOOKUP(N20,Moves!$A$1:$F$1000,3,FALSE)</f>
        <v>--</v>
      </c>
      <c r="R20" s="35" t="str">
        <f>VLOOKUP(N20,Moves!$A$1:$F$1000,4,FALSE)</f>
        <v>--</v>
      </c>
      <c r="S20" s="35">
        <f>VLOOKUP(N20,Moves!$A$1:$F$1000,5,FALSE)</f>
        <v>0</v>
      </c>
    </row>
    <row r="21" spans="2:22" ht="15" thickBot="1" x14ac:dyDescent="0.35">
      <c r="B21" s="36" t="s">
        <v>601</v>
      </c>
      <c r="C21" s="119" t="s">
        <v>60</v>
      </c>
      <c r="D21" s="35" t="str">
        <f>VLOOKUP(C21,Moves!$A$1:$F$1000,6,FALSE)</f>
        <v>Basic</v>
      </c>
      <c r="E21" s="35" t="str">
        <f>VLOOKUP(C21,Moves!$A$1:$F$1000,2,FALSE)</f>
        <v>--</v>
      </c>
      <c r="F21" s="35" t="str">
        <f>VLOOKUP(C21,Moves!$A$1:$F$1000,3,FALSE)</f>
        <v>--</v>
      </c>
      <c r="G21" s="35" t="str">
        <f>VLOOKUP(C21,Moves!$A$1:$F$1000,4,FALSE)</f>
        <v>--</v>
      </c>
      <c r="H21" s="35">
        <f>VLOOKUP(C21,Moves!$A$1:$F$1000,5,FALSE)</f>
        <v>0</v>
      </c>
      <c r="M21" s="36" t="s">
        <v>601</v>
      </c>
      <c r="N21" s="119" t="s">
        <v>60</v>
      </c>
      <c r="O21" s="35" t="str">
        <f>VLOOKUP(N21,Moves!$A$1:$F$1000,6,FALSE)</f>
        <v>Basic</v>
      </c>
      <c r="P21" s="35" t="str">
        <f>VLOOKUP(N21,Moves!$A$1:$F$1000,2,FALSE)</f>
        <v>--</v>
      </c>
      <c r="Q21" s="35" t="str">
        <f>VLOOKUP(N21,Moves!$A$1:$F$1000,3,FALSE)</f>
        <v>--</v>
      </c>
      <c r="R21" s="35" t="str">
        <f>VLOOKUP(N21,Moves!$A$1:$F$1000,4,FALSE)</f>
        <v>--</v>
      </c>
      <c r="S21" s="35">
        <f>VLOOKUP(N21,Moves!$A$1:$F$1000,5,FALSE)</f>
        <v>0</v>
      </c>
    </row>
    <row r="22" spans="2:22" ht="15" thickBot="1" x14ac:dyDescent="0.35">
      <c r="B22" s="36" t="s">
        <v>603</v>
      </c>
      <c r="C22" s="120" t="s">
        <v>60</v>
      </c>
      <c r="D22" s="35" t="str">
        <f>VLOOKUP(C22,Moves!$A$1:$F$1000,6,FALSE)</f>
        <v>Basic</v>
      </c>
      <c r="E22" s="35" t="str">
        <f>VLOOKUP(C22,Moves!$A$1:$F$1000,2,FALSE)</f>
        <v>--</v>
      </c>
      <c r="F22" s="35" t="str">
        <f>VLOOKUP(C22,Moves!$A$1:$F$1000,3,FALSE)</f>
        <v>--</v>
      </c>
      <c r="G22" s="35" t="str">
        <f>VLOOKUP(C22,Moves!$A$1:$F$1000,4,FALSE)</f>
        <v>--</v>
      </c>
      <c r="H22" s="35">
        <f>VLOOKUP(C22,Moves!$A$1:$F$1000,5,FALSE)</f>
        <v>0</v>
      </c>
      <c r="M22" s="36" t="s">
        <v>603</v>
      </c>
      <c r="N22" s="120" t="s">
        <v>60</v>
      </c>
      <c r="O22" s="35" t="str">
        <f>VLOOKUP(N22,Moves!$A$1:$F$1000,6,FALSE)</f>
        <v>Basic</v>
      </c>
      <c r="P22" s="35" t="str">
        <f>VLOOKUP(N22,Moves!$A$1:$F$1000,2,FALSE)</f>
        <v>--</v>
      </c>
      <c r="Q22" s="35" t="str">
        <f>VLOOKUP(N22,Moves!$A$1:$F$1000,3,FALSE)</f>
        <v>--</v>
      </c>
      <c r="R22" s="35" t="str">
        <f>VLOOKUP(N22,Moves!$A$1:$F$1000,4,FALSE)</f>
        <v>--</v>
      </c>
      <c r="S22" s="35">
        <f>VLOOKUP(N22,Moves!$A$1:$F$1000,5,FALSE)</f>
        <v>0</v>
      </c>
    </row>
    <row r="23" spans="2:22" ht="15" thickBot="1" x14ac:dyDescent="0.35">
      <c r="B23" s="68" t="s">
        <v>602</v>
      </c>
      <c r="C23" s="120" t="s">
        <v>60</v>
      </c>
      <c r="D23" s="113" t="str">
        <f>VLOOKUP(C23,Moves!$A$1:$F$1000,6,FALSE)</f>
        <v>Basic</v>
      </c>
      <c r="E23" s="113" t="str">
        <f>VLOOKUP(C23,Moves!$A$1:$F$1000,2,FALSE)</f>
        <v>--</v>
      </c>
      <c r="F23" s="113" t="str">
        <f>VLOOKUP(C23,Moves!$A$1:$F$1000,3,FALSE)</f>
        <v>--</v>
      </c>
      <c r="G23" s="113" t="str">
        <f>VLOOKUP(C23,Moves!$A$1:$F$1000,4,FALSE)</f>
        <v>--</v>
      </c>
      <c r="H23" s="113">
        <f>VLOOKUP(C23,Moves!$A$1:$F$1000,5,FALSE)</f>
        <v>0</v>
      </c>
      <c r="L23" s="86"/>
      <c r="M23" s="68" t="s">
        <v>602</v>
      </c>
      <c r="N23" s="120" t="s">
        <v>60</v>
      </c>
      <c r="O23" s="113" t="str">
        <f>VLOOKUP(N23,Moves!$A$1:$F$1000,6,FALSE)</f>
        <v>Basic</v>
      </c>
      <c r="P23" s="113" t="str">
        <f>VLOOKUP(N23,Moves!$A$1:$F$1000,2,FALSE)</f>
        <v>--</v>
      </c>
      <c r="Q23" s="113" t="str">
        <f>VLOOKUP(N23,Moves!$A$1:$F$1000,3,FALSE)</f>
        <v>--</v>
      </c>
      <c r="R23" s="113" t="str">
        <f>VLOOKUP(N23,Moves!$A$1:$F$1000,4,FALSE)</f>
        <v>--</v>
      </c>
      <c r="S23" s="113">
        <f>VLOOKUP(N23,Moves!$A$1:$F$1000,5,FALSE)</f>
        <v>0</v>
      </c>
    </row>
    <row r="24" spans="2:22" ht="15" thickBot="1" x14ac:dyDescent="0.35"/>
    <row r="25" spans="2:22" ht="15" thickBot="1" x14ac:dyDescent="0.35">
      <c r="B25" s="172" t="s">
        <v>887</v>
      </c>
      <c r="C25" s="174"/>
      <c r="D25" s="33"/>
      <c r="E25" s="33"/>
      <c r="F25" s="33"/>
      <c r="M25" s="172" t="s">
        <v>888</v>
      </c>
      <c r="N25" s="174"/>
      <c r="O25" s="33"/>
      <c r="P25" s="33"/>
      <c r="Q25" s="33"/>
    </row>
    <row r="26" spans="2:22" ht="15" thickBot="1" x14ac:dyDescent="0.35">
      <c r="B26" s="35" t="s">
        <v>586</v>
      </c>
      <c r="C26" s="41" t="s">
        <v>245</v>
      </c>
      <c r="M26" s="35" t="s">
        <v>586</v>
      </c>
      <c r="N26" s="41" t="s">
        <v>245</v>
      </c>
    </row>
    <row r="27" spans="2:22" ht="15" thickBot="1" x14ac:dyDescent="0.35">
      <c r="B27" s="36" t="s">
        <v>587</v>
      </c>
      <c r="C27" s="42">
        <v>6</v>
      </c>
      <c r="D27" s="172" t="s">
        <v>631</v>
      </c>
      <c r="E27" s="173"/>
      <c r="F27" s="174"/>
      <c r="M27" s="36" t="s">
        <v>587</v>
      </c>
      <c r="N27" s="42">
        <v>6</v>
      </c>
      <c r="O27" s="172" t="s">
        <v>631</v>
      </c>
      <c r="P27" s="173"/>
      <c r="Q27" s="174"/>
    </row>
    <row r="28" spans="2:22" ht="15" thickBot="1" x14ac:dyDescent="0.35">
      <c r="B28" s="36" t="s">
        <v>588</v>
      </c>
      <c r="C28" s="42" t="s">
        <v>35</v>
      </c>
      <c r="D28" s="64" t="s">
        <v>9</v>
      </c>
      <c r="E28" s="65" t="s">
        <v>10</v>
      </c>
      <c r="F28" s="66" t="s">
        <v>11</v>
      </c>
      <c r="G28" s="179" t="s">
        <v>214</v>
      </c>
      <c r="H28" s="180"/>
      <c r="I28" s="180"/>
      <c r="J28" s="180"/>
      <c r="K28" s="181"/>
      <c r="M28" s="36" t="s">
        <v>588</v>
      </c>
      <c r="N28" s="42" t="s">
        <v>35</v>
      </c>
      <c r="O28" s="64" t="s">
        <v>9</v>
      </c>
      <c r="P28" s="65" t="s">
        <v>10</v>
      </c>
      <c r="Q28" s="66" t="s">
        <v>11</v>
      </c>
      <c r="R28" s="179" t="s">
        <v>214</v>
      </c>
      <c r="S28" s="180"/>
      <c r="T28" s="180"/>
      <c r="U28" s="180"/>
      <c r="V28" s="181"/>
    </row>
    <row r="29" spans="2:22" x14ac:dyDescent="0.3">
      <c r="B29" s="36" t="s">
        <v>589</v>
      </c>
      <c r="C29" s="61" t="s">
        <v>417</v>
      </c>
      <c r="D29" s="73">
        <f>VLOOKUP(C26,Doodlepedia!$A$3:$L$1002,4,FALSE)</f>
        <v>40</v>
      </c>
      <c r="E29" s="73">
        <f>VLOOKUP(C33,Equipments!$A$1:$G$1000,2,FALSE)+VLOOKUP(C34,Equipments!$H$1:$N$1000,2,FALSE)+VLOOKUP(C35,Equipments!$O$1:$U$1000,2,FALSE)</f>
        <v>0</v>
      </c>
      <c r="F29" s="73">
        <f>MAX(ROUND((((2*(D29+E29)+C27*5)*$C$3/100)+$C$3+15)*(IF(E35 = "Health", 1.1,IF(F35 = "Health",1.1,1))),0),1)</f>
        <v>225</v>
      </c>
      <c r="G29" s="43" t="s">
        <v>196</v>
      </c>
      <c r="H29" s="44" t="s">
        <v>197</v>
      </c>
      <c r="I29" s="45" t="s">
        <v>21</v>
      </c>
      <c r="J29" s="46" t="s">
        <v>24</v>
      </c>
      <c r="K29" s="90" t="s">
        <v>198</v>
      </c>
      <c r="M29" s="36" t="s">
        <v>589</v>
      </c>
      <c r="N29" s="61" t="s">
        <v>417</v>
      </c>
      <c r="O29" s="73">
        <f>VLOOKUP(N26,Doodlepedia!$A$3:$L$1002,4,FALSE)</f>
        <v>40</v>
      </c>
      <c r="P29" s="73">
        <f>VLOOKUP(N33,Equipments!$A$1:$G$1000,2,FALSE)+VLOOKUP(N34,Equipments!$H$1:$N$1000,2,FALSE)+VLOOKUP(N35,Equipments!$O$1:$U$1000,2,FALSE)</f>
        <v>0</v>
      </c>
      <c r="Q29" s="73">
        <f>MAX(ROUND((((2*(O29+P29)+N27*5)*$C$3/100)+$C$3+15)*(IF(P35 = "Health", 1.1,IF(Q35 = "Health",1.1,1))),0),1)</f>
        <v>225</v>
      </c>
      <c r="R29" s="43" t="s">
        <v>196</v>
      </c>
      <c r="S29" s="44" t="s">
        <v>197</v>
      </c>
      <c r="T29" s="45" t="s">
        <v>21</v>
      </c>
      <c r="U29" s="46" t="s">
        <v>24</v>
      </c>
      <c r="V29" s="90" t="s">
        <v>198</v>
      </c>
    </row>
    <row r="30" spans="2:22" ht="15" thickBot="1" x14ac:dyDescent="0.35">
      <c r="B30" s="37" t="s">
        <v>632</v>
      </c>
      <c r="C30" s="62" t="str">
        <f>VLOOKUP(C26,Doodlepedia!$A$2:$L$1002,2,FALSE)</f>
        <v>Insect</v>
      </c>
      <c r="D30" s="74">
        <f>VLOOKUP(C26,Doodlepedia!$A$3:$L$1002,5,FALSE)</f>
        <v>30</v>
      </c>
      <c r="E30" s="74">
        <f>VLOOKUP(C33,Equipments!$A$1:$G$1000,3,FALSE)+VLOOKUP(C34,Equipments!$H$1:$N$1000,3,FALSE)+VLOOKUP(C35,Equipments!$O$1:$U$1000,3,FALSE)</f>
        <v>0</v>
      </c>
      <c r="F30" s="74">
        <f>MAX(ROUND(((2 * (D30+E30) +C27 * 5)*$C$3/100 + 10) * (IF(E35 = "Attack", 1.1,IF(F35 = "Attack",1.1,1))),0),1)</f>
        <v>100</v>
      </c>
      <c r="G30" s="51">
        <f>VLOOKUP(C30,'Type Chart'!$B$26:$V$45,2,FALSE)*VLOOKUP(C31,'Type Chart'!$B$26:$V$46,2,FALSE)</f>
        <v>1</v>
      </c>
      <c r="H30" s="52">
        <f>VLOOKUP(C30,'Type Chart'!$B$26:$V$45,3,FALSE)*VLOOKUP(C31,'Type Chart'!$B$26:$V$46,3,FALSE)</f>
        <v>2</v>
      </c>
      <c r="I30" s="52">
        <f>VLOOKUP(C30,'Type Chart'!$B$26:$V$45,4,FALSE)*VLOOKUP(C31,'Type Chart'!$B$26:$V$46,4,FALSE)</f>
        <v>1</v>
      </c>
      <c r="J30" s="52">
        <f>VLOOKUP(C30,'Type Chart'!$B$26:$V$45,5,FALSE)*VLOOKUP(C31,'Type Chart'!$B$26:$V$46,5,FALSE)</f>
        <v>0.5</v>
      </c>
      <c r="K30" s="53">
        <f>VLOOKUP(C30,'Type Chart'!$B$26:$V$45,6,FALSE)*VLOOKUP(C31,'Type Chart'!$B$26:$V$46,6,FALSE)</f>
        <v>2</v>
      </c>
      <c r="M30" s="37" t="s">
        <v>632</v>
      </c>
      <c r="N30" s="62" t="str">
        <f>VLOOKUP(N26,Doodlepedia!$A$3:$L$1002,2,FALSE)</f>
        <v>Insect</v>
      </c>
      <c r="O30" s="74">
        <f>VLOOKUP(N26,Doodlepedia!$A$3:$L$1002,5,FALSE)</f>
        <v>30</v>
      </c>
      <c r="P30" s="74">
        <f>VLOOKUP(N33,Equipments!$A$1:$G$1000,3,FALSE)+VLOOKUP(N34,Equipments!$H$1:$N$1000,3,FALSE)+VLOOKUP(N35,Equipments!$O$1:$U$1000,3,FALSE)</f>
        <v>0</v>
      </c>
      <c r="Q30" s="74">
        <f>MAX(ROUND(((2 * (O30+P30) +N27 * 5)*$C$3/100 + 10) * (IF(P35 = "Attack", 1.1,IF(Q35 = "Attack",1.1,1))),0),1)</f>
        <v>100</v>
      </c>
      <c r="R30" s="51">
        <f>VLOOKUP(N30,'Type Chart'!$B$26:$V$45,2,FALSE)*VLOOKUP(N31,'Type Chart'!$B$26:$V$46,2,FALSE)</f>
        <v>1</v>
      </c>
      <c r="S30" s="52">
        <f>VLOOKUP(N30,'Type Chart'!$B$26:$V$45,3,FALSE)*VLOOKUP(N31,'Type Chart'!$B$26:$V$46,3,FALSE)</f>
        <v>2</v>
      </c>
      <c r="T30" s="52">
        <f>VLOOKUP(N30,'Type Chart'!$B$26:$V$45,4,FALSE)*VLOOKUP(N31,'Type Chart'!$B$26:$V$46,4,FALSE)</f>
        <v>1</v>
      </c>
      <c r="U30" s="52">
        <f>VLOOKUP(N30,'Type Chart'!$B$26:$V$45,5,FALSE)*VLOOKUP(N31,'Type Chart'!$B$26:$V$46,5,FALSE)</f>
        <v>0.5</v>
      </c>
      <c r="V30" s="53">
        <f>VLOOKUP(N30,'Type Chart'!$B$26:$V$45,6,FALSE)*VLOOKUP(N31,'Type Chart'!$B$26:$V$46,6,FALSE)</f>
        <v>2</v>
      </c>
    </row>
    <row r="31" spans="2:22" ht="15" thickBot="1" x14ac:dyDescent="0.35">
      <c r="B31" s="38" t="s">
        <v>633</v>
      </c>
      <c r="C31" s="63" t="str">
        <f>VLOOKUP(C26,Doodlepedia!$A$2:$L$1002,3,FALSE)</f>
        <v>None</v>
      </c>
      <c r="D31" s="75">
        <f>VLOOKUP(C26,Doodlepedia!$A$3:$L$1002,6,FALSE)</f>
        <v>53</v>
      </c>
      <c r="E31" s="75">
        <f>VLOOKUP(C33,Equipments!$A$1:$G$1000,4,FALSE)+VLOOKUP(C34,Equipments!$H$1:$N$1000,4,FALSE)+VLOOKUP(C35,Equipments!$O$1:$U$1000,4,FALSE)</f>
        <v>0</v>
      </c>
      <c r="F31" s="75">
        <f>MAX(ROUND(((2 * (D31+E31) +C27 * 5)*$C$3/100 + 10) * (IF(E35 = "Defense", 1.1,IF(F35 = "Defense",1.1,1))),0),1)</f>
        <v>146</v>
      </c>
      <c r="G31" s="91" t="s">
        <v>22</v>
      </c>
      <c r="H31" s="47" t="s">
        <v>199</v>
      </c>
      <c r="I31" s="48" t="s">
        <v>200</v>
      </c>
      <c r="J31" s="49" t="s">
        <v>201</v>
      </c>
      <c r="K31" s="50" t="s">
        <v>202</v>
      </c>
      <c r="M31" s="38" t="s">
        <v>633</v>
      </c>
      <c r="N31" s="63" t="str">
        <f>VLOOKUP(N26,Doodlepedia!$A$3:$L$1002,3,FALSE)</f>
        <v>None</v>
      </c>
      <c r="O31" s="75">
        <f>VLOOKUP(N26,Doodlepedia!$A$3:$L$1002,6,FALSE)</f>
        <v>53</v>
      </c>
      <c r="P31" s="75">
        <f>VLOOKUP(N33,Equipments!$A$1:$G$1000,4,FALSE)+VLOOKUP(N34,Equipments!$H$1:$N$1000,4,FALSE)+VLOOKUP(N35,Equipments!$O$1:$U$1000,4,FALSE)</f>
        <v>0</v>
      </c>
      <c r="Q31" s="75">
        <f>MAX(ROUND(((2 * (O31+P31) +N27 * 5)*$C$3/100 + 10) * (IF(P35 = "Defense", 1.1,IF(Q35 = "Defense",1.1,1))),0),1)</f>
        <v>146</v>
      </c>
      <c r="R31" s="91" t="s">
        <v>22</v>
      </c>
      <c r="S31" s="47" t="s">
        <v>199</v>
      </c>
      <c r="T31" s="48" t="s">
        <v>200</v>
      </c>
      <c r="U31" s="49" t="s">
        <v>201</v>
      </c>
      <c r="V31" s="50" t="s">
        <v>202</v>
      </c>
    </row>
    <row r="32" spans="2:22" ht="15" thickBot="1" x14ac:dyDescent="0.35">
      <c r="B32" s="172" t="s">
        <v>12</v>
      </c>
      <c r="C32" s="174"/>
      <c r="D32" s="76">
        <f>VLOOKUP(C26,Doodlepedia!$A$3:$L$1002,7,FALSE)</f>
        <v>30</v>
      </c>
      <c r="E32" s="76">
        <f>VLOOKUP(C33,Equipments!$A$1:$G$1000,5,FALSE)+VLOOKUP(C34,Equipments!$H$1:$N$1000,5,FALSE)+VLOOKUP(C35,Equipments!$O$1:$U$1000,5,FALSE)</f>
        <v>0</v>
      </c>
      <c r="F32" s="76">
        <f>MAX(ROUND(((2 * (D32+E32) +C27 * 5)*$C$3/100 + 10) * (IF(E35 = "Magic Attack", 1.1,IF(F35 = "Magic Attack",1.1,1))),0),1)</f>
        <v>100</v>
      </c>
      <c r="G32" s="51">
        <f>VLOOKUP(C30,'Type Chart'!$B$26:$V$45,7,FALSE)*VLOOKUP(C31,'Type Chart'!$B$26:$V$46,7,FALSE)</f>
        <v>2</v>
      </c>
      <c r="H32" s="52">
        <f>VLOOKUP(C30,'Type Chart'!$B$26:$V$45,8,FALSE)*VLOOKUP(C31,'Type Chart'!$B$26:$V$46,8,FALSE)</f>
        <v>2</v>
      </c>
      <c r="I32" s="52">
        <f>VLOOKUP(C30,'Type Chart'!$B$26:$V$45,9,FALSE)*VLOOKUP(C31,'Type Chart'!$B$26:$V$46,9,FALSE)</f>
        <v>1</v>
      </c>
      <c r="J32" s="52">
        <f>VLOOKUP(C30,'Type Chart'!$B$26:$V$45,10,FALSE)*VLOOKUP(C31,'Type Chart'!$B$26:$V$46,10,FALSE)</f>
        <v>0.5</v>
      </c>
      <c r="K32" s="53">
        <f>VLOOKUP(C30,'Type Chart'!$B$26:$V$45,11,FALSE)*VLOOKUP(C31,'Type Chart'!$B$26:$V$46,11,FALSE)</f>
        <v>1</v>
      </c>
      <c r="M32" s="172" t="s">
        <v>12</v>
      </c>
      <c r="N32" s="174"/>
      <c r="O32" s="76">
        <f>VLOOKUP(N26,Doodlepedia!$A$3:$L$1002,7,FALSE)</f>
        <v>30</v>
      </c>
      <c r="P32" s="76">
        <f>VLOOKUP(N33,Equipments!$A$1:$G$1000,5,FALSE)+VLOOKUP(N34,Equipments!$H$1:$N$1000,5,FALSE)+VLOOKUP(N35,Equipments!$O$1:$U$1000,5,FALSE)</f>
        <v>0</v>
      </c>
      <c r="Q32" s="76">
        <f>MAX(ROUND(((2 * (O32+P32) +N27 * 5)*$C$3/100 + 10) * (IF(P35 = "Magic Attack", 1.1,IF(Q35 = "Magic Attack",1.1,1))),0),1)</f>
        <v>100</v>
      </c>
      <c r="R32" s="51">
        <f>VLOOKUP(N30,'Type Chart'!$B$26:$V$45,7,FALSE)*VLOOKUP(N31,'Type Chart'!$B$26:$V$46,7,FALSE)</f>
        <v>2</v>
      </c>
      <c r="S32" s="52">
        <f>VLOOKUP(N30,'Type Chart'!$B$26:$V$45,8,FALSE)*VLOOKUP(N31,'Type Chart'!$B$26:$V$46,8,FALSE)</f>
        <v>2</v>
      </c>
      <c r="T32" s="52">
        <f>VLOOKUP(N30,'Type Chart'!$B$26:$V$45,9,FALSE)*VLOOKUP(N31,'Type Chart'!$B$26:$V$46,9,FALSE)</f>
        <v>1</v>
      </c>
      <c r="U32" s="52">
        <f>VLOOKUP(N30,'Type Chart'!$B$26:$V$45,10,FALSE)*VLOOKUP(N31,'Type Chart'!$B$26:$V$46,10,FALSE)</f>
        <v>0.5</v>
      </c>
      <c r="V32" s="53">
        <f>VLOOKUP(N30,'Type Chart'!$B$26:$V$45,11,FALSE)*VLOOKUP(N31,'Type Chart'!$B$26:$V$46,11,FALSE)</f>
        <v>1</v>
      </c>
    </row>
    <row r="33" spans="2:22" x14ac:dyDescent="0.3">
      <c r="B33" s="39" t="s">
        <v>590</v>
      </c>
      <c r="C33" s="69" t="s">
        <v>35</v>
      </c>
      <c r="D33" s="77">
        <f>VLOOKUP(C26,Doodlepedia!$A$3:$L$1002,8,FALSE)</f>
        <v>40</v>
      </c>
      <c r="E33" s="77">
        <f>VLOOKUP(C33,Equipments!$A$1:$G$1000,6,FALSE)+VLOOKUP(C34,Equipments!$H$1:$N$1000,6,FALSE)+VLOOKUP(C35,Equipments!$O$1:$U$1000,6,FALSE)</f>
        <v>0</v>
      </c>
      <c r="F33" s="77">
        <f>MAX(ROUND(((2 * (D33+E33) +C27 * 5)*$C$3/100 + 10) * (IF(E35 = "Magic Defense", 1.1,IF(F35 = "Magic Defense",1.1,1))),0),1)</f>
        <v>120</v>
      </c>
      <c r="G33" s="92" t="s">
        <v>203</v>
      </c>
      <c r="H33" s="54" t="s">
        <v>204</v>
      </c>
      <c r="I33" s="55" t="s">
        <v>205</v>
      </c>
      <c r="J33" s="56" t="s">
        <v>206</v>
      </c>
      <c r="K33" s="93" t="s">
        <v>207</v>
      </c>
      <c r="M33" s="39" t="s">
        <v>590</v>
      </c>
      <c r="N33" s="69" t="s">
        <v>35</v>
      </c>
      <c r="O33" s="77">
        <f>VLOOKUP(N26,Doodlepedia!$A$3:$L$1002,8,FALSE)</f>
        <v>40</v>
      </c>
      <c r="P33" s="77">
        <f>VLOOKUP(N33,Equipments!$A$1:$G$1000,6,FALSE)+VLOOKUP(N34,Equipments!$H$1:$N$1000,6,FALSE)+VLOOKUP(N35,Equipments!$O$1:$U$1000,6,FALSE)</f>
        <v>0</v>
      </c>
      <c r="Q33" s="77">
        <f>MAX(ROUND(((2 * (O33+P33) +N27 * 5)*$C$3/100 + 10) * (IF(P35 = "Magic Defense", 1.1,IF(Q35 = "Magic Defense",1.1,1))),0),1)</f>
        <v>120</v>
      </c>
      <c r="R33" s="92" t="s">
        <v>203</v>
      </c>
      <c r="S33" s="54" t="s">
        <v>204</v>
      </c>
      <c r="T33" s="55" t="s">
        <v>205</v>
      </c>
      <c r="U33" s="56" t="s">
        <v>206</v>
      </c>
      <c r="V33" s="93" t="s">
        <v>207</v>
      </c>
    </row>
    <row r="34" spans="2:22" ht="15" thickBot="1" x14ac:dyDescent="0.35">
      <c r="B34" s="36" t="s">
        <v>591</v>
      </c>
      <c r="C34" s="40" t="s">
        <v>35</v>
      </c>
      <c r="D34" s="78">
        <f>VLOOKUP(C26,Doodlepedia!$A$3:$L$1002,9,FALSE)</f>
        <v>42</v>
      </c>
      <c r="E34" s="78">
        <f>VLOOKUP(C33,Equipments!$A$1:$G$1000,7,FALSE)+VLOOKUP(C34,Equipments!$H$1:$N$1000,7,FALSE)+VLOOKUP(C35,Equipments!$O$1:$U$1000,7,FALSE)</f>
        <v>0</v>
      </c>
      <c r="F34" s="78">
        <f>MAX(ROUND(((2 * (D34+E34) +C27 * 5)*$C$3/100 + 10) * (IF(E35 = "Speed", 1.1,IF(F35 = "Speed",1.1,1))),0),1)</f>
        <v>124</v>
      </c>
      <c r="G34" s="51">
        <f>VLOOKUP(C30,'Type Chart'!$B$26:$V$45,12,FALSE)*VLOOKUP(C31,'Type Chart'!$B$26:$V$46,12,FALSE)</f>
        <v>0.5</v>
      </c>
      <c r="H34" s="52">
        <f>VLOOKUP(C30,'Type Chart'!$B$26:$V$45,13,FALSE)*VLOOKUP(C31,'Type Chart'!$B$26:$V$46,13,FALSE)</f>
        <v>1</v>
      </c>
      <c r="I34" s="52">
        <f>VLOOKUP(C30,'Type Chart'!$B$26:$V$45,14,FALSE)*VLOOKUP(C31,'Type Chart'!$B$26:$V$46,14,FALSE)</f>
        <v>1</v>
      </c>
      <c r="J34" s="52">
        <f>VLOOKUP(C30,'Type Chart'!$B$26:$V$45,15,FALSE)*VLOOKUP(C31,'Type Chart'!$B$26:$V$46,15,FALSE)</f>
        <v>1</v>
      </c>
      <c r="K34" s="53">
        <f>VLOOKUP(C30,'Type Chart'!$B$26:$V$45,16,FALSE)*VLOOKUP(C31,'Type Chart'!$B$26:$V$46,16,FALSE)</f>
        <v>1</v>
      </c>
      <c r="M34" s="36" t="s">
        <v>591</v>
      </c>
      <c r="N34" s="40" t="s">
        <v>35</v>
      </c>
      <c r="O34" s="78">
        <f>VLOOKUP(N26,Doodlepedia!$A$3:$L$1002,9,FALSE)</f>
        <v>42</v>
      </c>
      <c r="P34" s="78">
        <f>VLOOKUP(N33,Equipments!$A$1:$G$1000,7,FALSE)+VLOOKUP(N34,Equipments!$H$1:$N$1000,7,FALSE)+VLOOKUP(N35,Equipments!$O$1:$U$1000,7,FALSE)</f>
        <v>0</v>
      </c>
      <c r="Q34" s="78">
        <f>MAX(ROUND(((2 * (O34+P34) +N27 * 5)*$C$3/100 + 10) * (IF(P35 = "Speed", 1.1,IF(Q35 = "Speed",1.1,1))),0),1)</f>
        <v>124</v>
      </c>
      <c r="R34" s="51">
        <f>VLOOKUP(N30,'Type Chart'!$B$26:$V$45,12,FALSE)*VLOOKUP(N31,'Type Chart'!$B$26:$V$46,12,FALSE)</f>
        <v>0.5</v>
      </c>
      <c r="S34" s="52">
        <f>VLOOKUP(N30,'Type Chart'!$B$26:$V$45,13,FALSE)*VLOOKUP(N31,'Type Chart'!$B$26:$V$46,13,FALSE)</f>
        <v>1</v>
      </c>
      <c r="T34" s="52">
        <f>VLOOKUP(N30,'Type Chart'!$B$26:$V$45,14,FALSE)*VLOOKUP(N31,'Type Chart'!$B$26:$V$46,14,FALSE)</f>
        <v>1</v>
      </c>
      <c r="U34" s="52">
        <f>VLOOKUP(N30,'Type Chart'!$B$26:$V$45,15,FALSE)*VLOOKUP(N31,'Type Chart'!$B$26:$V$46,15,FALSE)</f>
        <v>1</v>
      </c>
      <c r="V34" s="53">
        <f>VLOOKUP(N30,'Type Chart'!$B$26:$V$45,16,FALSE)*VLOOKUP(N31,'Type Chart'!$B$26:$V$46,16,FALSE)</f>
        <v>1</v>
      </c>
    </row>
    <row r="35" spans="2:22" ht="15" thickBot="1" x14ac:dyDescent="0.35">
      <c r="B35" s="70" t="s">
        <v>592</v>
      </c>
      <c r="C35" s="71" t="s">
        <v>35</v>
      </c>
      <c r="D35" s="72" t="s">
        <v>593</v>
      </c>
      <c r="E35" s="87" t="s">
        <v>35</v>
      </c>
      <c r="F35" s="87" t="s">
        <v>35</v>
      </c>
      <c r="G35" s="94" t="s">
        <v>208</v>
      </c>
      <c r="H35" s="57" t="s">
        <v>209</v>
      </c>
      <c r="I35" s="58" t="s">
        <v>23</v>
      </c>
      <c r="J35" s="59" t="s">
        <v>210</v>
      </c>
      <c r="K35" s="60" t="s">
        <v>211</v>
      </c>
      <c r="M35" s="70" t="s">
        <v>592</v>
      </c>
      <c r="N35" s="71" t="s">
        <v>35</v>
      </c>
      <c r="O35" s="72" t="s">
        <v>593</v>
      </c>
      <c r="P35" s="87" t="s">
        <v>35</v>
      </c>
      <c r="Q35" s="95" t="s">
        <v>35</v>
      </c>
      <c r="R35" s="94" t="s">
        <v>208</v>
      </c>
      <c r="S35" s="57" t="s">
        <v>209</v>
      </c>
      <c r="T35" s="58" t="s">
        <v>23</v>
      </c>
      <c r="U35" s="59" t="s">
        <v>210</v>
      </c>
      <c r="V35" s="60" t="s">
        <v>211</v>
      </c>
    </row>
    <row r="36" spans="2:22" ht="15" thickBot="1" x14ac:dyDescent="0.35">
      <c r="B36" s="179" t="s">
        <v>598</v>
      </c>
      <c r="C36" s="180"/>
      <c r="D36" s="180"/>
      <c r="E36" s="180"/>
      <c r="F36" s="181"/>
      <c r="G36" s="51">
        <f>VLOOKUP(C30,'Type Chart'!$B$26:$V$45,17,FALSE)*VLOOKUP(C31,'Type Chart'!$B$26:$V$46,17,FALSE)</f>
        <v>1</v>
      </c>
      <c r="H36" s="52">
        <f>VLOOKUP(C30,'Type Chart'!$B$26:$V$45,18,FALSE)*VLOOKUP(C31,'Type Chart'!$B$26:$V$46,18,FALSE)</f>
        <v>1</v>
      </c>
      <c r="I36" s="52">
        <f>VLOOKUP(C30,'Type Chart'!$B$26:$V$45,19,FALSE)*VLOOKUP(C31,'Type Chart'!$B$26:$V$46,19,FALSE)</f>
        <v>1</v>
      </c>
      <c r="J36" s="52">
        <f>VLOOKUP(C30,'Type Chart'!$B$26:$V$45,20,FALSE)*VLOOKUP(C31,'Type Chart'!$B$26:$V$46,20,FALSE)</f>
        <v>1</v>
      </c>
      <c r="K36" s="53">
        <f>VLOOKUP(C30,'Type Chart'!$B$26:$V$45,21,FALSE)*VLOOKUP(C31,'Type Chart'!$B$26:$V$46,21,FALSE)</f>
        <v>1</v>
      </c>
      <c r="M36" s="179" t="s">
        <v>598</v>
      </c>
      <c r="N36" s="180"/>
      <c r="O36" s="180"/>
      <c r="P36" s="180"/>
      <c r="Q36" s="181"/>
      <c r="R36" s="51">
        <f>VLOOKUP(N30,'Type Chart'!$B$26:$V$45,17,FALSE)*VLOOKUP(N31,'Type Chart'!$B$26:$V$46,17,FALSE)</f>
        <v>1</v>
      </c>
      <c r="S36" s="52">
        <f>VLOOKUP(N30,'Type Chart'!$B$26:$V$45,18,FALSE)*VLOOKUP(N31,'Type Chart'!$B$26:$V$46,18,FALSE)</f>
        <v>1</v>
      </c>
      <c r="T36" s="52">
        <f>VLOOKUP(N30,'Type Chart'!$B$26:$V$45,19,FALSE)*VLOOKUP(N31,'Type Chart'!$B$26:$V$46,19,FALSE)</f>
        <v>1</v>
      </c>
      <c r="U36" s="52">
        <f>VLOOKUP(N30,'Type Chart'!$B$26:$V$45,20,FALSE)*VLOOKUP(N31,'Type Chart'!$B$26:$V$46,20,FALSE)</f>
        <v>1</v>
      </c>
      <c r="V36" s="53">
        <f>VLOOKUP(N30,'Type Chart'!$B$26:$V$45,21,FALSE)*VLOOKUP(N31,'Type Chart'!$B$26:$V$46,21,FALSE)</f>
        <v>1</v>
      </c>
    </row>
    <row r="37" spans="2:22" ht="15" thickBot="1" x14ac:dyDescent="0.35">
      <c r="B37" s="177" t="s">
        <v>599</v>
      </c>
      <c r="C37" s="178"/>
      <c r="D37" s="79" t="s">
        <v>604</v>
      </c>
      <c r="E37" s="80" t="s">
        <v>594</v>
      </c>
      <c r="F37" s="81" t="s">
        <v>605</v>
      </c>
      <c r="G37" s="88" t="s">
        <v>1</v>
      </c>
      <c r="H37" s="89" t="s">
        <v>2</v>
      </c>
      <c r="M37" s="177" t="s">
        <v>599</v>
      </c>
      <c r="N37" s="178"/>
      <c r="O37" s="79" t="s">
        <v>604</v>
      </c>
      <c r="P37" s="80" t="s">
        <v>594</v>
      </c>
      <c r="Q37" s="81" t="s">
        <v>605</v>
      </c>
      <c r="R37" s="82" t="s">
        <v>1</v>
      </c>
      <c r="S37" s="83" t="s">
        <v>2</v>
      </c>
    </row>
    <row r="38" spans="2:22" ht="15" thickBot="1" x14ac:dyDescent="0.35">
      <c r="B38" s="35" t="s">
        <v>600</v>
      </c>
      <c r="C38" s="119" t="s">
        <v>60</v>
      </c>
      <c r="D38" s="35" t="str">
        <f>VLOOKUP(C38,Moves!$A$1:$F$1000,6,FALSE)</f>
        <v>Basic</v>
      </c>
      <c r="E38" s="35" t="str">
        <f>VLOOKUP(C38,Moves!$A$1:$F$1000,2,FALSE)</f>
        <v>--</v>
      </c>
      <c r="F38" s="35" t="str">
        <f>VLOOKUP(C38,Moves!$A$1:$F$1000,3,FALSE)</f>
        <v>--</v>
      </c>
      <c r="G38" s="35" t="str">
        <f>VLOOKUP(C38,Moves!$A$1:$F$1000,4,FALSE)</f>
        <v>--</v>
      </c>
      <c r="H38" s="35">
        <f>VLOOKUP(C38,Moves!$A$1:$F$1000,5,FALSE)</f>
        <v>0</v>
      </c>
      <c r="M38" s="35" t="s">
        <v>600</v>
      </c>
      <c r="N38" s="119" t="s">
        <v>60</v>
      </c>
      <c r="O38" s="35" t="str">
        <f>VLOOKUP(N38,Moves!$A$1:$F$1000,6,FALSE)</f>
        <v>Basic</v>
      </c>
      <c r="P38" s="35" t="str">
        <f>VLOOKUP(N38,Moves!$A$1:$F$1000,2,FALSE)</f>
        <v>--</v>
      </c>
      <c r="Q38" s="35" t="str">
        <f>VLOOKUP(N38,Moves!$A$1:$F$1000,3,FALSE)</f>
        <v>--</v>
      </c>
      <c r="R38" s="35" t="str">
        <f>VLOOKUP(N38,Moves!$A$1:$F$1000,4,FALSE)</f>
        <v>--</v>
      </c>
      <c r="S38" s="35">
        <f>VLOOKUP(N38,Moves!$A$1:$F$1000,5,FALSE)</f>
        <v>0</v>
      </c>
    </row>
    <row r="39" spans="2:22" ht="15" thickBot="1" x14ac:dyDescent="0.35">
      <c r="B39" s="36" t="s">
        <v>601</v>
      </c>
      <c r="C39" s="119" t="s">
        <v>60</v>
      </c>
      <c r="D39" s="35" t="str">
        <f>VLOOKUP(C39,Moves!$A$1:$F$1000,6,FALSE)</f>
        <v>Basic</v>
      </c>
      <c r="E39" s="35" t="str">
        <f>VLOOKUP(C39,Moves!$A$1:$F$1000,2,FALSE)</f>
        <v>--</v>
      </c>
      <c r="F39" s="35" t="str">
        <f>VLOOKUP(C39,Moves!$A$1:$F$1000,3,FALSE)</f>
        <v>--</v>
      </c>
      <c r="G39" s="35" t="str">
        <f>VLOOKUP(C39,Moves!$A$1:$F$1000,4,FALSE)</f>
        <v>--</v>
      </c>
      <c r="H39" s="35">
        <f>VLOOKUP(C39,Moves!$A$1:$F$1000,5,FALSE)</f>
        <v>0</v>
      </c>
      <c r="M39" s="36" t="s">
        <v>601</v>
      </c>
      <c r="N39" s="119" t="s">
        <v>60</v>
      </c>
      <c r="O39" s="35" t="str">
        <f>VLOOKUP(N39,Moves!$A$1:$F$1000,6,FALSE)</f>
        <v>Basic</v>
      </c>
      <c r="P39" s="35" t="str">
        <f>VLOOKUP(N39,Moves!$A$1:$F$1000,2,FALSE)</f>
        <v>--</v>
      </c>
      <c r="Q39" s="35" t="str">
        <f>VLOOKUP(N39,Moves!$A$1:$F$1000,3,FALSE)</f>
        <v>--</v>
      </c>
      <c r="R39" s="35" t="str">
        <f>VLOOKUP(N39,Moves!$A$1:$F$1000,4,FALSE)</f>
        <v>--</v>
      </c>
      <c r="S39" s="35">
        <f>VLOOKUP(N39,Moves!$A$1:$F$1000,5,FALSE)</f>
        <v>0</v>
      </c>
    </row>
    <row r="40" spans="2:22" ht="15" thickBot="1" x14ac:dyDescent="0.35">
      <c r="B40" s="36" t="s">
        <v>603</v>
      </c>
      <c r="C40" s="120" t="s">
        <v>60</v>
      </c>
      <c r="D40" s="35" t="str">
        <f>VLOOKUP(C40,Moves!$A$1:$F$1000,6,FALSE)</f>
        <v>Basic</v>
      </c>
      <c r="E40" s="35" t="str">
        <f>VLOOKUP(C40,Moves!$A$1:$F$1000,2,FALSE)</f>
        <v>--</v>
      </c>
      <c r="F40" s="35" t="str">
        <f>VLOOKUP(C40,Moves!$A$1:$F$1000,3,FALSE)</f>
        <v>--</v>
      </c>
      <c r="G40" s="35" t="str">
        <f>VLOOKUP(C40,Moves!$A$1:$F$1000,4,FALSE)</f>
        <v>--</v>
      </c>
      <c r="H40" s="35">
        <f>VLOOKUP(C40,Moves!$A$1:$F$1000,5,FALSE)</f>
        <v>0</v>
      </c>
      <c r="M40" s="36" t="s">
        <v>603</v>
      </c>
      <c r="N40" s="120" t="s">
        <v>60</v>
      </c>
      <c r="O40" s="35" t="str">
        <f>VLOOKUP(N40,Moves!$A$1:$F$1000,6,FALSE)</f>
        <v>Basic</v>
      </c>
      <c r="P40" s="35" t="str">
        <f>VLOOKUP(N40,Moves!$A$1:$F$1000,2,FALSE)</f>
        <v>--</v>
      </c>
      <c r="Q40" s="35" t="str">
        <f>VLOOKUP(N40,Moves!$A$1:$F$1000,3,FALSE)</f>
        <v>--</v>
      </c>
      <c r="R40" s="35" t="str">
        <f>VLOOKUP(N40,Moves!$A$1:$F$1000,4,FALSE)</f>
        <v>--</v>
      </c>
      <c r="S40" s="35">
        <f>VLOOKUP(N40,Moves!$A$1:$F$1000,5,FALSE)</f>
        <v>0</v>
      </c>
    </row>
    <row r="41" spans="2:22" ht="15" thickBot="1" x14ac:dyDescent="0.35">
      <c r="B41" s="68" t="s">
        <v>602</v>
      </c>
      <c r="C41" s="120" t="s">
        <v>60</v>
      </c>
      <c r="D41" s="113" t="str">
        <f>VLOOKUP(C41,Moves!$A$1:$F$1000,6,FALSE)</f>
        <v>Basic</v>
      </c>
      <c r="E41" s="113" t="str">
        <f>VLOOKUP(C41,Moves!$A$1:$F$1000,2,FALSE)</f>
        <v>--</v>
      </c>
      <c r="F41" s="113" t="str">
        <f>VLOOKUP(C41,Moves!$A$1:$F$1000,3,FALSE)</f>
        <v>--</v>
      </c>
      <c r="G41" s="113" t="str">
        <f>VLOOKUP(C41,Moves!$A$1:$F$1000,4,FALSE)</f>
        <v>--</v>
      </c>
      <c r="H41" s="113">
        <f>VLOOKUP(C41,Moves!$A$1:$F$1000,5,FALSE)</f>
        <v>0</v>
      </c>
      <c r="L41" s="86"/>
      <c r="M41" s="68" t="s">
        <v>602</v>
      </c>
      <c r="N41" s="120" t="s">
        <v>60</v>
      </c>
      <c r="O41" s="113" t="str">
        <f>VLOOKUP(N41,Moves!$A$1:$F$1000,6,FALSE)</f>
        <v>Basic</v>
      </c>
      <c r="P41" s="113" t="str">
        <f>VLOOKUP(N41,Moves!$A$1:$F$1000,2,FALSE)</f>
        <v>--</v>
      </c>
      <c r="Q41" s="113" t="str">
        <f>VLOOKUP(N41,Moves!$A$1:$F$1000,3,FALSE)</f>
        <v>--</v>
      </c>
      <c r="R41" s="113" t="str">
        <f>VLOOKUP(N41,Moves!$A$1:$F$1000,4,FALSE)</f>
        <v>--</v>
      </c>
      <c r="S41" s="113">
        <f>VLOOKUP(N41,Moves!$A$1:$F$1000,5,FALSE)</f>
        <v>0</v>
      </c>
    </row>
    <row r="42" spans="2:22" ht="15" thickBot="1" x14ac:dyDescent="0.35"/>
    <row r="43" spans="2:22" ht="15" thickBot="1" x14ac:dyDescent="0.35">
      <c r="B43" s="172" t="s">
        <v>889</v>
      </c>
      <c r="C43" s="174"/>
      <c r="D43" s="33"/>
      <c r="E43" s="33"/>
      <c r="F43" s="33"/>
      <c r="M43" s="172" t="s">
        <v>890</v>
      </c>
      <c r="N43" s="174"/>
      <c r="O43" s="33"/>
      <c r="P43" s="33"/>
      <c r="Q43" s="33"/>
    </row>
    <row r="44" spans="2:22" ht="15" thickBot="1" x14ac:dyDescent="0.35">
      <c r="B44" s="35" t="s">
        <v>586</v>
      </c>
      <c r="C44" s="41" t="s">
        <v>245</v>
      </c>
      <c r="M44" s="35" t="s">
        <v>586</v>
      </c>
      <c r="N44" s="41" t="s">
        <v>245</v>
      </c>
    </row>
    <row r="45" spans="2:22" ht="15" thickBot="1" x14ac:dyDescent="0.35">
      <c r="B45" s="36" t="s">
        <v>587</v>
      </c>
      <c r="C45" s="42">
        <v>6</v>
      </c>
      <c r="D45" s="172" t="s">
        <v>631</v>
      </c>
      <c r="E45" s="173"/>
      <c r="F45" s="174"/>
      <c r="M45" s="36" t="s">
        <v>587</v>
      </c>
      <c r="N45" s="42">
        <v>6</v>
      </c>
      <c r="O45" s="172" t="s">
        <v>631</v>
      </c>
      <c r="P45" s="173"/>
      <c r="Q45" s="174"/>
    </row>
    <row r="46" spans="2:22" ht="15" thickBot="1" x14ac:dyDescent="0.35">
      <c r="B46" s="36" t="s">
        <v>588</v>
      </c>
      <c r="C46" s="42" t="s">
        <v>35</v>
      </c>
      <c r="D46" s="64" t="s">
        <v>9</v>
      </c>
      <c r="E46" s="65" t="s">
        <v>10</v>
      </c>
      <c r="F46" s="66" t="s">
        <v>11</v>
      </c>
      <c r="G46" s="179" t="s">
        <v>214</v>
      </c>
      <c r="H46" s="180"/>
      <c r="I46" s="180"/>
      <c r="J46" s="180"/>
      <c r="K46" s="181"/>
      <c r="M46" s="36" t="s">
        <v>588</v>
      </c>
      <c r="N46" s="42" t="s">
        <v>35</v>
      </c>
      <c r="O46" s="64" t="s">
        <v>9</v>
      </c>
      <c r="P46" s="65" t="s">
        <v>10</v>
      </c>
      <c r="Q46" s="66" t="s">
        <v>11</v>
      </c>
      <c r="R46" s="179" t="s">
        <v>214</v>
      </c>
      <c r="S46" s="180"/>
      <c r="T46" s="180"/>
      <c r="U46" s="180"/>
      <c r="V46" s="181"/>
    </row>
    <row r="47" spans="2:22" x14ac:dyDescent="0.3">
      <c r="B47" s="36" t="s">
        <v>589</v>
      </c>
      <c r="C47" s="61" t="s">
        <v>417</v>
      </c>
      <c r="D47" s="73">
        <f>VLOOKUP(C44,Doodlepedia!$A$3:$L$1002,4,FALSE)</f>
        <v>40</v>
      </c>
      <c r="E47" s="73">
        <f>VLOOKUP(C51,Equipments!$A$1:$G$1000,2,FALSE)+VLOOKUP(C52,Equipments!$H$1:$N$1000,2,FALSE)+VLOOKUP(C53,Equipments!$O$1:$U$1000,2,FALSE)</f>
        <v>0</v>
      </c>
      <c r="F47" s="73">
        <f>MAX(ROUND((((2*(D47+E47)+C45*5)*$C$3/100)+$C$3+15)*(IF(E53 = "Health", 1.1,IF(F53 = "Health",1.1,1))),0),1)</f>
        <v>225</v>
      </c>
      <c r="G47" s="43" t="s">
        <v>196</v>
      </c>
      <c r="H47" s="44" t="s">
        <v>197</v>
      </c>
      <c r="I47" s="45" t="s">
        <v>21</v>
      </c>
      <c r="J47" s="46" t="s">
        <v>24</v>
      </c>
      <c r="K47" s="90" t="s">
        <v>198</v>
      </c>
      <c r="M47" s="36" t="s">
        <v>589</v>
      </c>
      <c r="N47" s="61" t="s">
        <v>417</v>
      </c>
      <c r="O47" s="73">
        <f>VLOOKUP(N44,Doodlepedia!$A$3:$L$1002,4,FALSE)</f>
        <v>40</v>
      </c>
      <c r="P47" s="73">
        <f>VLOOKUP(N51,Equipments!$A$1:$G$1000,2,FALSE)+VLOOKUP(N52,Equipments!$H$1:$N$1000,2,FALSE)+VLOOKUP(N53,Equipments!$O$1:$U$1000,2,FALSE)</f>
        <v>0</v>
      </c>
      <c r="Q47" s="73">
        <f>MAX(ROUND((((2*(O47+P47)+N45*5)*$C$3/100)+$C$3+15)*(IF(P53 = "Health", 1.1,IF(Q53 = "Health",1.1,1))),0),1)</f>
        <v>225</v>
      </c>
      <c r="R47" s="43" t="s">
        <v>196</v>
      </c>
      <c r="S47" s="44" t="s">
        <v>197</v>
      </c>
      <c r="T47" s="45" t="s">
        <v>21</v>
      </c>
      <c r="U47" s="46" t="s">
        <v>24</v>
      </c>
      <c r="V47" s="90" t="s">
        <v>198</v>
      </c>
    </row>
    <row r="48" spans="2:22" ht="15" thickBot="1" x14ac:dyDescent="0.35">
      <c r="B48" s="37" t="s">
        <v>632</v>
      </c>
      <c r="C48" s="62" t="str">
        <f>VLOOKUP(C44,Doodlepedia!$A$2:$L$1002,2,FALSE)</f>
        <v>Insect</v>
      </c>
      <c r="D48" s="74">
        <f>VLOOKUP(C44,Doodlepedia!$A$3:$L$1002,5,FALSE)</f>
        <v>30</v>
      </c>
      <c r="E48" s="74">
        <f>VLOOKUP(C51,Equipments!$A$1:$G$1000,3,FALSE)+VLOOKUP(C52,Equipments!$H$1:$N$1000,3,FALSE)+VLOOKUP(C53,Equipments!$O$1:$U$1000,3,FALSE)</f>
        <v>0</v>
      </c>
      <c r="F48" s="74">
        <f>MAX(ROUND(((2 * (D48+E48) +C45 * 5)*$C$3/100 + 10) * (IF(E53 = "Attack", 1.1,IF(F53 = "Attack",1.1,1))),0),1)</f>
        <v>100</v>
      </c>
      <c r="G48" s="51">
        <f>VLOOKUP(C48,'Type Chart'!$B$26:$V$45,2,FALSE)*VLOOKUP(C49,'Type Chart'!$B$26:$V$46,2,FALSE)</f>
        <v>1</v>
      </c>
      <c r="H48" s="52">
        <f>VLOOKUP(C48,'Type Chart'!$B$26:$V$45,3,FALSE)*VLOOKUP(C49,'Type Chart'!$B$26:$V$46,3,FALSE)</f>
        <v>2</v>
      </c>
      <c r="I48" s="52">
        <f>VLOOKUP(C48,'Type Chart'!$B$26:$V$45,4,FALSE)*VLOOKUP(C49,'Type Chart'!$B$26:$V$46,4,FALSE)</f>
        <v>1</v>
      </c>
      <c r="J48" s="52">
        <f>VLOOKUP(C48,'Type Chart'!$B$26:$V$45,5,FALSE)*VLOOKUP(C49,'Type Chart'!$B$26:$V$46,5,FALSE)</f>
        <v>0.5</v>
      </c>
      <c r="K48" s="53">
        <f>VLOOKUP(C48,'Type Chart'!$B$26:$V$45,6,FALSE)*VLOOKUP(C49,'Type Chart'!$B$26:$V$46,6,FALSE)</f>
        <v>2</v>
      </c>
      <c r="M48" s="37" t="s">
        <v>632</v>
      </c>
      <c r="N48" s="62" t="str">
        <f>VLOOKUP(N44,Doodlepedia!$A$3:$L$1002,2,FALSE)</f>
        <v>Insect</v>
      </c>
      <c r="O48" s="74">
        <f>VLOOKUP(N44,Doodlepedia!$A$3:$L$1002,5,FALSE)</f>
        <v>30</v>
      </c>
      <c r="P48" s="74">
        <f>VLOOKUP(N51,Equipments!$A$1:$G$1000,3,FALSE)+VLOOKUP(N52,Equipments!$H$1:$N$1000,3,FALSE)+VLOOKUP(N53,Equipments!$O$1:$U$1000,3,FALSE)</f>
        <v>0</v>
      </c>
      <c r="Q48" s="74">
        <f>MAX(ROUND(((2 * (O48+P48) +N45 * 5)*$C$3/100 + 10) * (IF(P53 = "Attack", 1.1,IF(Q53 = "Attack",1.1,1))),0),1)</f>
        <v>100</v>
      </c>
      <c r="R48" s="51">
        <f>VLOOKUP(N48,'Type Chart'!$B$26:$V$45,2,FALSE)*VLOOKUP(N49,'Type Chart'!$B$26:$V$46,2,FALSE)</f>
        <v>1</v>
      </c>
      <c r="S48" s="52">
        <f>VLOOKUP(N48,'Type Chart'!$B$26:$V$45,3,FALSE)*VLOOKUP(N49,'Type Chart'!$B$26:$V$46,3,FALSE)</f>
        <v>2</v>
      </c>
      <c r="T48" s="52">
        <f>VLOOKUP(N48,'Type Chart'!$B$26:$V$45,4,FALSE)*VLOOKUP(N49,'Type Chart'!$B$26:$V$46,4,FALSE)</f>
        <v>1</v>
      </c>
      <c r="U48" s="52">
        <f>VLOOKUP(N48,'Type Chart'!$B$26:$V$45,5,FALSE)*VLOOKUP(N49,'Type Chart'!$B$26:$V$46,5,FALSE)</f>
        <v>0.5</v>
      </c>
      <c r="V48" s="53">
        <f>VLOOKUP(N48,'Type Chart'!$B$26:$V$45,6,FALSE)*VLOOKUP(N49,'Type Chart'!$B$26:$V$46,6,FALSE)</f>
        <v>2</v>
      </c>
    </row>
    <row r="49" spans="2:22" ht="15" thickBot="1" x14ac:dyDescent="0.35">
      <c r="B49" s="38" t="s">
        <v>633</v>
      </c>
      <c r="C49" s="63" t="str">
        <f>VLOOKUP(C44,Doodlepedia!$A$2:$L$1002,3,FALSE)</f>
        <v>None</v>
      </c>
      <c r="D49" s="75">
        <f>VLOOKUP(C44,Doodlepedia!$A$3:$L$1002,6,FALSE)</f>
        <v>53</v>
      </c>
      <c r="E49" s="75">
        <f>VLOOKUP(C51,Equipments!$A$1:$G$1000,4,FALSE)+VLOOKUP(C52,Equipments!$H$1:$N$1000,4,FALSE)+VLOOKUP(C53,Equipments!$O$1:$U$1000,4,FALSE)</f>
        <v>0</v>
      </c>
      <c r="F49" s="75">
        <f>MAX(ROUND(((2 * (D49+E49) +C45 * 5)*$C$3/100 + 10) * (IF(E53 = "Defense", 1.1,IF(F53 = "Defense",1.1,1))),0),1)</f>
        <v>146</v>
      </c>
      <c r="G49" s="91" t="s">
        <v>22</v>
      </c>
      <c r="H49" s="47" t="s">
        <v>199</v>
      </c>
      <c r="I49" s="48" t="s">
        <v>200</v>
      </c>
      <c r="J49" s="49" t="s">
        <v>201</v>
      </c>
      <c r="K49" s="50" t="s">
        <v>202</v>
      </c>
      <c r="M49" s="38" t="s">
        <v>633</v>
      </c>
      <c r="N49" s="63" t="str">
        <f>VLOOKUP(N44,Doodlepedia!$A$3:$L$1002,3,FALSE)</f>
        <v>None</v>
      </c>
      <c r="O49" s="75">
        <f>VLOOKUP(N44,Doodlepedia!$A$3:$L$1002,6,FALSE)</f>
        <v>53</v>
      </c>
      <c r="P49" s="75">
        <f>VLOOKUP(N51,Equipments!$A$1:$G$1000,4,FALSE)+VLOOKUP(N52,Equipments!$H$1:$N$1000,4,FALSE)+VLOOKUP(N53,Equipments!$O$1:$U$1000,4,FALSE)</f>
        <v>0</v>
      </c>
      <c r="Q49" s="75">
        <f>MAX(ROUND(((2 * (O49+P49) +N45 * 5)*$C$3/100 + 10) * (IF(P53 = "Defense", 1.1,IF(Q53 = "Defense",1.1,1))),0),1)</f>
        <v>146</v>
      </c>
      <c r="R49" s="91" t="s">
        <v>22</v>
      </c>
      <c r="S49" s="47" t="s">
        <v>199</v>
      </c>
      <c r="T49" s="48" t="s">
        <v>200</v>
      </c>
      <c r="U49" s="49" t="s">
        <v>201</v>
      </c>
      <c r="V49" s="50" t="s">
        <v>202</v>
      </c>
    </row>
    <row r="50" spans="2:22" ht="15" thickBot="1" x14ac:dyDescent="0.35">
      <c r="B50" s="172" t="s">
        <v>12</v>
      </c>
      <c r="C50" s="174"/>
      <c r="D50" s="76">
        <f>VLOOKUP(C44,Doodlepedia!$A$3:$L$1002,7,FALSE)</f>
        <v>30</v>
      </c>
      <c r="E50" s="76">
        <f>VLOOKUP(C51,Equipments!$A$1:$G$1000,5,FALSE)+VLOOKUP(C52,Equipments!$H$1:$N$1000,5,FALSE)+VLOOKUP(C53,Equipments!$O$1:$U$1000,5,FALSE)</f>
        <v>0</v>
      </c>
      <c r="F50" s="76">
        <f>MAX(ROUND(((2 * (D50+E50) +C45 * 5)*$C$3/100 + 10) * (IF(E53 = "Magic Attack", 1.1,IF(F53 = "Magic Attack",1.1,1))),0),1)</f>
        <v>100</v>
      </c>
      <c r="G50" s="51">
        <f>VLOOKUP(C48,'Type Chart'!$B$26:$V$45,7,FALSE)*VLOOKUP(C49,'Type Chart'!$B$26:$V$46,7,FALSE)</f>
        <v>2</v>
      </c>
      <c r="H50" s="52">
        <f>VLOOKUP(C48,'Type Chart'!$B$26:$V$45,8,FALSE)*VLOOKUP(C49,'Type Chart'!$B$26:$V$46,8,FALSE)</f>
        <v>2</v>
      </c>
      <c r="I50" s="52">
        <f>VLOOKUP(C48,'Type Chart'!$B$26:$V$45,9,FALSE)*VLOOKUP(C49,'Type Chart'!$B$26:$V$46,9,FALSE)</f>
        <v>1</v>
      </c>
      <c r="J50" s="52">
        <f>VLOOKUP(C48,'Type Chart'!$B$26:$V$45,10,FALSE)*VLOOKUP(C49,'Type Chart'!$B$26:$V$46,10,FALSE)</f>
        <v>0.5</v>
      </c>
      <c r="K50" s="53">
        <f>VLOOKUP(C48,'Type Chart'!$B$26:$V$45,11,FALSE)*VLOOKUP(C49,'Type Chart'!$B$26:$V$46,11,FALSE)</f>
        <v>1</v>
      </c>
      <c r="M50" s="172" t="s">
        <v>12</v>
      </c>
      <c r="N50" s="174"/>
      <c r="O50" s="76">
        <f>VLOOKUP(N44,Doodlepedia!$A$3:$L$1002,7,FALSE)</f>
        <v>30</v>
      </c>
      <c r="P50" s="76">
        <f>VLOOKUP(N51,Equipments!$A$1:$G$1000,5,FALSE)+VLOOKUP(N52,Equipments!$H$1:$N$1000,5,FALSE)+VLOOKUP(N53,Equipments!$O$1:$U$1000,5,FALSE)</f>
        <v>0</v>
      </c>
      <c r="Q50" s="76">
        <f>MAX(ROUND(((2 * (O50+P50) +N45 * 5)*$C$3/100 + 10) * (IF(P53 = "Magic Attack", 1.1,IF(Q53 = "Magic Attack",1.1,1))),0),1)</f>
        <v>100</v>
      </c>
      <c r="R50" s="51">
        <f>VLOOKUP(N48,'Type Chart'!$B$26:$V$45,7,FALSE)*VLOOKUP(N49,'Type Chart'!$B$26:$V$46,7,FALSE)</f>
        <v>2</v>
      </c>
      <c r="S50" s="52">
        <f>VLOOKUP(N48,'Type Chart'!$B$26:$V$45,8,FALSE)*VLOOKUP(N49,'Type Chart'!$B$26:$V$46,8,FALSE)</f>
        <v>2</v>
      </c>
      <c r="T50" s="52">
        <f>VLOOKUP(N48,'Type Chart'!$B$26:$V$45,9,FALSE)*VLOOKUP(N49,'Type Chart'!$B$26:$V$46,9,FALSE)</f>
        <v>1</v>
      </c>
      <c r="U50" s="52">
        <f>VLOOKUP(N48,'Type Chart'!$B$26:$V$45,10,FALSE)*VLOOKUP(N49,'Type Chart'!$B$26:$V$46,10,FALSE)</f>
        <v>0.5</v>
      </c>
      <c r="V50" s="53">
        <f>VLOOKUP(N48,'Type Chart'!$B$26:$V$45,11,FALSE)*VLOOKUP(N49,'Type Chart'!$B$26:$V$46,11,FALSE)</f>
        <v>1</v>
      </c>
    </row>
    <row r="51" spans="2:22" x14ac:dyDescent="0.3">
      <c r="B51" s="39" t="s">
        <v>590</v>
      </c>
      <c r="C51" s="69" t="s">
        <v>35</v>
      </c>
      <c r="D51" s="77">
        <f>VLOOKUP(C44,Doodlepedia!$A$3:$L$1002,8,FALSE)</f>
        <v>40</v>
      </c>
      <c r="E51" s="77">
        <f>VLOOKUP(C51,Equipments!$A$1:$G$1000,6,FALSE)+VLOOKUP(C52,Equipments!$H$1:$N$1000,6,FALSE)+VLOOKUP(C53,Equipments!$O$1:$U$1000,6,FALSE)</f>
        <v>0</v>
      </c>
      <c r="F51" s="77">
        <f>MAX(ROUND(((2 * (D51+E51) +C45 * 5)*$C$3/100 + 10) * (IF(E53 = "Magic Defense", 1.1,IF(F53 = "Magic Defense",1.1,1))),0),1)</f>
        <v>120</v>
      </c>
      <c r="G51" s="92" t="s">
        <v>203</v>
      </c>
      <c r="H51" s="54" t="s">
        <v>204</v>
      </c>
      <c r="I51" s="55" t="s">
        <v>205</v>
      </c>
      <c r="J51" s="56" t="s">
        <v>206</v>
      </c>
      <c r="K51" s="93" t="s">
        <v>207</v>
      </c>
      <c r="M51" s="39" t="s">
        <v>590</v>
      </c>
      <c r="N51" s="69" t="s">
        <v>35</v>
      </c>
      <c r="O51" s="77">
        <f>VLOOKUP(N44,Doodlepedia!$A$3:$L$1002,8,FALSE)</f>
        <v>40</v>
      </c>
      <c r="P51" s="77">
        <f>VLOOKUP(N51,Equipments!$A$1:$G$1000,6,FALSE)+VLOOKUP(N52,Equipments!$H$1:$N$1000,6,FALSE)+VLOOKUP(N53,Equipments!$O$1:$U$1000,6,FALSE)</f>
        <v>0</v>
      </c>
      <c r="Q51" s="77">
        <f>MAX(ROUND(((2 * (O51+P51) +N45 * 5)*$C$3/100 + 10) * (IF(P53 = "Magic Defense", 1.1,IF(Q53 = "Magic Defense",1.1,1))),0),1)</f>
        <v>120</v>
      </c>
      <c r="R51" s="92" t="s">
        <v>203</v>
      </c>
      <c r="S51" s="54" t="s">
        <v>204</v>
      </c>
      <c r="T51" s="55" t="s">
        <v>205</v>
      </c>
      <c r="U51" s="56" t="s">
        <v>206</v>
      </c>
      <c r="V51" s="93" t="s">
        <v>207</v>
      </c>
    </row>
    <row r="52" spans="2:22" ht="15" thickBot="1" x14ac:dyDescent="0.35">
      <c r="B52" s="36" t="s">
        <v>591</v>
      </c>
      <c r="C52" s="40" t="s">
        <v>35</v>
      </c>
      <c r="D52" s="78">
        <f>VLOOKUP(C44,Doodlepedia!$A$3:$L$1002,9,FALSE)</f>
        <v>42</v>
      </c>
      <c r="E52" s="78">
        <f>VLOOKUP(C51,Equipments!$A$1:$G$1000,7,FALSE)+VLOOKUP(C52,Equipments!$H$1:$N$1000,7,FALSE)+VLOOKUP(C53,Equipments!$O$1:$U$1000,7,FALSE)</f>
        <v>0</v>
      </c>
      <c r="F52" s="78">
        <f>MAX(ROUND(((2 * (D52+E52) +C45 * 5)*$C$3/100 + 10) * (IF(E53 = "Speed", 1.1,IF(F53 = "Speed",1.1,1))),0),1)</f>
        <v>124</v>
      </c>
      <c r="G52" s="51">
        <f>VLOOKUP(C48,'Type Chart'!$B$26:$V$45,12,FALSE)*VLOOKUP(C49,'Type Chart'!$B$26:$V$46,12,FALSE)</f>
        <v>0.5</v>
      </c>
      <c r="H52" s="52">
        <f>VLOOKUP(C48,'Type Chart'!$B$26:$V$45,13,FALSE)*VLOOKUP(C49,'Type Chart'!$B$26:$V$46,13,FALSE)</f>
        <v>1</v>
      </c>
      <c r="I52" s="52">
        <f>VLOOKUP(C48,'Type Chart'!$B$26:$V$45,14,FALSE)*VLOOKUP(C49,'Type Chart'!$B$26:$V$46,14,FALSE)</f>
        <v>1</v>
      </c>
      <c r="J52" s="52">
        <f>VLOOKUP(C48,'Type Chart'!$B$26:$V$45,15,FALSE)*VLOOKUP(C49,'Type Chart'!$B$26:$V$46,15,FALSE)</f>
        <v>1</v>
      </c>
      <c r="K52" s="53">
        <f>VLOOKUP(C48,'Type Chart'!$B$26:$V$45,16,FALSE)*VLOOKUP(C49,'Type Chart'!$B$26:$V$46,16,FALSE)</f>
        <v>1</v>
      </c>
      <c r="M52" s="36" t="s">
        <v>591</v>
      </c>
      <c r="N52" s="40" t="s">
        <v>35</v>
      </c>
      <c r="O52" s="78">
        <f>VLOOKUP(N44,Doodlepedia!$A$3:$L$1002,9,FALSE)</f>
        <v>42</v>
      </c>
      <c r="P52" s="78">
        <f>VLOOKUP(N51,Equipments!$A$1:$G$1000,7,FALSE)+VLOOKUP(N52,Equipments!$H$1:$N$1000,7,FALSE)+VLOOKUP(N53,Equipments!$O$1:$U$1000,7,FALSE)</f>
        <v>0</v>
      </c>
      <c r="Q52" s="78">
        <f>MAX(ROUND(((2 * (O52+P52) +N45 * 5)*$C$3/100 + 10) * (IF(P53 = "Speed", 1.1,IF(Q53 = "Speed",1.1,1))),0),1)</f>
        <v>124</v>
      </c>
      <c r="R52" s="51">
        <f>VLOOKUP(N48,'Type Chart'!$B$26:$V$45,12,FALSE)*VLOOKUP(N49,'Type Chart'!$B$26:$V$46,12,FALSE)</f>
        <v>0.5</v>
      </c>
      <c r="S52" s="52">
        <f>VLOOKUP(N48,'Type Chart'!$B$26:$V$45,13,FALSE)*VLOOKUP(N49,'Type Chart'!$B$26:$V$46,13,FALSE)</f>
        <v>1</v>
      </c>
      <c r="T52" s="52">
        <f>VLOOKUP(N48,'Type Chart'!$B$26:$V$45,14,FALSE)*VLOOKUP(N49,'Type Chart'!$B$26:$V$46,14,FALSE)</f>
        <v>1</v>
      </c>
      <c r="U52" s="52">
        <f>VLOOKUP(N48,'Type Chart'!$B$26:$V$45,15,FALSE)*VLOOKUP(N49,'Type Chart'!$B$26:$V$46,15,FALSE)</f>
        <v>1</v>
      </c>
      <c r="V52" s="53">
        <f>VLOOKUP(N48,'Type Chart'!$B$26:$V$45,16,FALSE)*VLOOKUP(N49,'Type Chart'!$B$26:$V$46,16,FALSE)</f>
        <v>1</v>
      </c>
    </row>
    <row r="53" spans="2:22" ht="15" thickBot="1" x14ac:dyDescent="0.35">
      <c r="B53" s="70" t="s">
        <v>592</v>
      </c>
      <c r="C53" s="71" t="s">
        <v>35</v>
      </c>
      <c r="D53" s="72" t="s">
        <v>593</v>
      </c>
      <c r="E53" s="87" t="s">
        <v>35</v>
      </c>
      <c r="F53" s="87" t="s">
        <v>35</v>
      </c>
      <c r="G53" s="94" t="s">
        <v>208</v>
      </c>
      <c r="H53" s="57" t="s">
        <v>209</v>
      </c>
      <c r="I53" s="58" t="s">
        <v>23</v>
      </c>
      <c r="J53" s="59" t="s">
        <v>210</v>
      </c>
      <c r="K53" s="60" t="s">
        <v>211</v>
      </c>
      <c r="M53" s="70" t="s">
        <v>592</v>
      </c>
      <c r="N53" s="71" t="s">
        <v>35</v>
      </c>
      <c r="O53" s="72" t="s">
        <v>593</v>
      </c>
      <c r="P53" s="87" t="s">
        <v>35</v>
      </c>
      <c r="Q53" s="95" t="s">
        <v>35</v>
      </c>
      <c r="R53" s="94" t="s">
        <v>208</v>
      </c>
      <c r="S53" s="57" t="s">
        <v>209</v>
      </c>
      <c r="T53" s="58" t="s">
        <v>23</v>
      </c>
      <c r="U53" s="59" t="s">
        <v>210</v>
      </c>
      <c r="V53" s="60" t="s">
        <v>211</v>
      </c>
    </row>
    <row r="54" spans="2:22" ht="15" thickBot="1" x14ac:dyDescent="0.35">
      <c r="B54" s="179" t="s">
        <v>598</v>
      </c>
      <c r="C54" s="180"/>
      <c r="D54" s="180"/>
      <c r="E54" s="180"/>
      <c r="F54" s="181"/>
      <c r="G54" s="51">
        <f>VLOOKUP(C48,'Type Chart'!$B$26:$V$45,17,FALSE)*VLOOKUP(C49,'Type Chart'!$B$26:$V$46,17,FALSE)</f>
        <v>1</v>
      </c>
      <c r="H54" s="52">
        <f>VLOOKUP(C48,'Type Chart'!$B$26:$V$45,18,FALSE)*VLOOKUP(C49,'Type Chart'!$B$26:$V$46,18,FALSE)</f>
        <v>1</v>
      </c>
      <c r="I54" s="52">
        <f>VLOOKUP(C48,'Type Chart'!$B$26:$V$45,19,FALSE)*VLOOKUP(C49,'Type Chart'!$B$26:$V$46,19,FALSE)</f>
        <v>1</v>
      </c>
      <c r="J54" s="52">
        <f>VLOOKUP(C48,'Type Chart'!$B$26:$V$45,20,FALSE)*VLOOKUP(C49,'Type Chart'!$B$26:$V$46,20,FALSE)</f>
        <v>1</v>
      </c>
      <c r="K54" s="53">
        <f>VLOOKUP(C48,'Type Chart'!$B$26:$V$45,21,FALSE)*VLOOKUP(C49,'Type Chart'!$B$26:$V$46,21,FALSE)</f>
        <v>1</v>
      </c>
      <c r="M54" s="179" t="s">
        <v>598</v>
      </c>
      <c r="N54" s="180"/>
      <c r="O54" s="180"/>
      <c r="P54" s="180"/>
      <c r="Q54" s="181"/>
      <c r="R54" s="51">
        <f>VLOOKUP(N48,'Type Chart'!$B$26:$V$45,17,FALSE)*VLOOKUP(N49,'Type Chart'!$B$26:$V$46,17,FALSE)</f>
        <v>1</v>
      </c>
      <c r="S54" s="52">
        <f>VLOOKUP(N48,'Type Chart'!$B$26:$V$45,18,FALSE)*VLOOKUP(N49,'Type Chart'!$B$26:$V$46,18,FALSE)</f>
        <v>1</v>
      </c>
      <c r="T54" s="52">
        <f>VLOOKUP(N48,'Type Chart'!$B$26:$V$45,19,FALSE)*VLOOKUP(N49,'Type Chart'!$B$26:$V$46,19,FALSE)</f>
        <v>1</v>
      </c>
      <c r="U54" s="52">
        <f>VLOOKUP(N48,'Type Chart'!$B$26:$V$45,20,FALSE)*VLOOKUP(N49,'Type Chart'!$B$26:$V$46,20,FALSE)</f>
        <v>1</v>
      </c>
      <c r="V54" s="53">
        <f>VLOOKUP(N48,'Type Chart'!$B$26:$V$45,21,FALSE)*VLOOKUP(N49,'Type Chart'!$B$26:$V$46,21,FALSE)</f>
        <v>1</v>
      </c>
    </row>
    <row r="55" spans="2:22" ht="15" thickBot="1" x14ac:dyDescent="0.35">
      <c r="B55" s="177" t="s">
        <v>599</v>
      </c>
      <c r="C55" s="178"/>
      <c r="D55" s="79" t="s">
        <v>604</v>
      </c>
      <c r="E55" s="80" t="s">
        <v>594</v>
      </c>
      <c r="F55" s="81" t="s">
        <v>605</v>
      </c>
      <c r="G55" s="88" t="s">
        <v>1</v>
      </c>
      <c r="H55" s="89" t="s">
        <v>2</v>
      </c>
      <c r="M55" s="177" t="s">
        <v>599</v>
      </c>
      <c r="N55" s="178"/>
      <c r="O55" s="79" t="s">
        <v>604</v>
      </c>
      <c r="P55" s="80" t="s">
        <v>594</v>
      </c>
      <c r="Q55" s="81" t="s">
        <v>605</v>
      </c>
      <c r="R55" s="82" t="s">
        <v>1</v>
      </c>
      <c r="S55" s="83" t="s">
        <v>2</v>
      </c>
    </row>
    <row r="56" spans="2:22" ht="15" thickBot="1" x14ac:dyDescent="0.35">
      <c r="B56" s="35" t="s">
        <v>600</v>
      </c>
      <c r="C56" s="119" t="s">
        <v>60</v>
      </c>
      <c r="D56" s="35" t="str">
        <f>VLOOKUP(C56,Moves!$A$1:$F$1000,6,FALSE)</f>
        <v>Basic</v>
      </c>
      <c r="E56" s="35" t="str">
        <f>VLOOKUP(C56,Moves!$A$1:$F$1000,2,FALSE)</f>
        <v>--</v>
      </c>
      <c r="F56" s="35" t="str">
        <f>VLOOKUP(C56,Moves!$A$1:$F$1000,3,FALSE)</f>
        <v>--</v>
      </c>
      <c r="G56" s="35" t="str">
        <f>VLOOKUP(C56,Moves!$A$1:$F$1000,4,FALSE)</f>
        <v>--</v>
      </c>
      <c r="H56" s="35">
        <f>VLOOKUP(C56,Moves!$A$1:$F$1000,5,FALSE)</f>
        <v>0</v>
      </c>
      <c r="M56" s="35" t="s">
        <v>600</v>
      </c>
      <c r="N56" s="119" t="s">
        <v>60</v>
      </c>
      <c r="O56" s="35" t="str">
        <f>VLOOKUP(N56,Moves!$A$1:$F$1000,6,FALSE)</f>
        <v>Basic</v>
      </c>
      <c r="P56" s="35" t="str">
        <f>VLOOKUP(N56,Moves!$A$1:$F$1000,2,FALSE)</f>
        <v>--</v>
      </c>
      <c r="Q56" s="35" t="str">
        <f>VLOOKUP(N56,Moves!$A$1:$F$1000,3,FALSE)</f>
        <v>--</v>
      </c>
      <c r="R56" s="35" t="str">
        <f>VLOOKUP(N56,Moves!$A$1:$F$1000,4,FALSE)</f>
        <v>--</v>
      </c>
      <c r="S56" s="35">
        <f>VLOOKUP(N56,Moves!$A$1:$F$1000,5,FALSE)</f>
        <v>0</v>
      </c>
    </row>
    <row r="57" spans="2:22" ht="15" thickBot="1" x14ac:dyDescent="0.35">
      <c r="B57" s="36" t="s">
        <v>601</v>
      </c>
      <c r="C57" s="119" t="s">
        <v>60</v>
      </c>
      <c r="D57" s="35" t="str">
        <f>VLOOKUP(C57,Moves!$A$1:$F$1000,6,FALSE)</f>
        <v>Basic</v>
      </c>
      <c r="E57" s="35" t="str">
        <f>VLOOKUP(C57,Moves!$A$1:$F$1000,2,FALSE)</f>
        <v>--</v>
      </c>
      <c r="F57" s="35" t="str">
        <f>VLOOKUP(C57,Moves!$A$1:$F$1000,3,FALSE)</f>
        <v>--</v>
      </c>
      <c r="G57" s="35" t="str">
        <f>VLOOKUP(C57,Moves!$A$1:$F$1000,4,FALSE)</f>
        <v>--</v>
      </c>
      <c r="H57" s="35">
        <f>VLOOKUP(C57,Moves!$A$1:$F$1000,5,FALSE)</f>
        <v>0</v>
      </c>
      <c r="M57" s="36" t="s">
        <v>601</v>
      </c>
      <c r="N57" s="119" t="s">
        <v>60</v>
      </c>
      <c r="O57" s="35" t="str">
        <f>VLOOKUP(N57,Moves!$A$1:$F$1000,6,FALSE)</f>
        <v>Basic</v>
      </c>
      <c r="P57" s="35" t="str">
        <f>VLOOKUP(N57,Moves!$A$1:$F$1000,2,FALSE)</f>
        <v>--</v>
      </c>
      <c r="Q57" s="35" t="str">
        <f>VLOOKUP(N57,Moves!$A$1:$F$1000,3,FALSE)</f>
        <v>--</v>
      </c>
      <c r="R57" s="35" t="str">
        <f>VLOOKUP(N57,Moves!$A$1:$F$1000,4,FALSE)</f>
        <v>--</v>
      </c>
      <c r="S57" s="35">
        <f>VLOOKUP(N57,Moves!$A$1:$F$1000,5,FALSE)</f>
        <v>0</v>
      </c>
    </row>
    <row r="58" spans="2:22" ht="15" thickBot="1" x14ac:dyDescent="0.35">
      <c r="B58" s="36" t="s">
        <v>603</v>
      </c>
      <c r="C58" s="120" t="s">
        <v>60</v>
      </c>
      <c r="D58" s="35" t="str">
        <f>VLOOKUP(C58,Moves!$A$1:$F$1000,6,FALSE)</f>
        <v>Basic</v>
      </c>
      <c r="E58" s="35" t="str">
        <f>VLOOKUP(C58,Moves!$A$1:$F$1000,2,FALSE)</f>
        <v>--</v>
      </c>
      <c r="F58" s="35" t="str">
        <f>VLOOKUP(C58,Moves!$A$1:$F$1000,3,FALSE)</f>
        <v>--</v>
      </c>
      <c r="G58" s="35" t="str">
        <f>VLOOKUP(C58,Moves!$A$1:$F$1000,4,FALSE)</f>
        <v>--</v>
      </c>
      <c r="H58" s="35">
        <f>VLOOKUP(C58,Moves!$A$1:$F$1000,5,FALSE)</f>
        <v>0</v>
      </c>
      <c r="M58" s="36" t="s">
        <v>603</v>
      </c>
      <c r="N58" s="120" t="s">
        <v>60</v>
      </c>
      <c r="O58" s="35" t="str">
        <f>VLOOKUP(N58,Moves!$A$1:$F$1000,6,FALSE)</f>
        <v>Basic</v>
      </c>
      <c r="P58" s="35" t="str">
        <f>VLOOKUP(N58,Moves!$A$1:$F$1000,2,FALSE)</f>
        <v>--</v>
      </c>
      <c r="Q58" s="35" t="str">
        <f>VLOOKUP(N58,Moves!$A$1:$F$1000,3,FALSE)</f>
        <v>--</v>
      </c>
      <c r="R58" s="35" t="str">
        <f>VLOOKUP(N58,Moves!$A$1:$F$1000,4,FALSE)</f>
        <v>--</v>
      </c>
      <c r="S58" s="35">
        <f>VLOOKUP(N58,Moves!$A$1:$F$1000,5,FALSE)</f>
        <v>0</v>
      </c>
    </row>
    <row r="59" spans="2:22" ht="15" thickBot="1" x14ac:dyDescent="0.35">
      <c r="B59" s="68" t="s">
        <v>602</v>
      </c>
      <c r="C59" s="120" t="s">
        <v>60</v>
      </c>
      <c r="D59" s="113" t="str">
        <f>VLOOKUP(C59,Moves!$A$1:$F$1000,6,FALSE)</f>
        <v>Basic</v>
      </c>
      <c r="E59" s="113" t="str">
        <f>VLOOKUP(C59,Moves!$A$1:$F$1000,2,FALSE)</f>
        <v>--</v>
      </c>
      <c r="F59" s="113" t="str">
        <f>VLOOKUP(C59,Moves!$A$1:$F$1000,3,FALSE)</f>
        <v>--</v>
      </c>
      <c r="G59" s="113" t="str">
        <f>VLOOKUP(C59,Moves!$A$1:$F$1000,4,FALSE)</f>
        <v>--</v>
      </c>
      <c r="H59" s="113">
        <f>VLOOKUP(C59,Moves!$A$1:$F$1000,5,FALSE)</f>
        <v>0</v>
      </c>
      <c r="L59" s="86"/>
      <c r="M59" s="68" t="s">
        <v>602</v>
      </c>
      <c r="N59" s="120" t="s">
        <v>60</v>
      </c>
      <c r="O59" s="113" t="str">
        <f>VLOOKUP(N59,Moves!$A$1:$F$1000,6,FALSE)</f>
        <v>Basic</v>
      </c>
      <c r="P59" s="113" t="str">
        <f>VLOOKUP(N59,Moves!$A$1:$F$1000,2,FALSE)</f>
        <v>--</v>
      </c>
      <c r="Q59" s="113" t="str">
        <f>VLOOKUP(N59,Moves!$A$1:$F$1000,3,FALSE)</f>
        <v>--</v>
      </c>
      <c r="R59" s="113" t="str">
        <f>VLOOKUP(N59,Moves!$A$1:$F$1000,4,FALSE)</f>
        <v>--</v>
      </c>
      <c r="S59" s="113">
        <f>VLOOKUP(N59,Moves!$A$1:$F$1000,5,FALSE)</f>
        <v>0</v>
      </c>
    </row>
  </sheetData>
  <mergeCells count="38">
    <mergeCell ref="B1:V1"/>
    <mergeCell ref="B50:C50"/>
    <mergeCell ref="M50:N50"/>
    <mergeCell ref="B54:F54"/>
    <mergeCell ref="M54:Q54"/>
    <mergeCell ref="O27:Q27"/>
    <mergeCell ref="R46:V46"/>
    <mergeCell ref="R28:V28"/>
    <mergeCell ref="B19:C19"/>
    <mergeCell ref="M18:Q18"/>
    <mergeCell ref="M14:N14"/>
    <mergeCell ref="O45:Q45"/>
    <mergeCell ref="G10:K10"/>
    <mergeCell ref="R10:V10"/>
    <mergeCell ref="M19:N19"/>
    <mergeCell ref="B18:F18"/>
    <mergeCell ref="B55:C55"/>
    <mergeCell ref="M55:N55"/>
    <mergeCell ref="B25:C25"/>
    <mergeCell ref="M25:N25"/>
    <mergeCell ref="D27:F27"/>
    <mergeCell ref="G28:K28"/>
    <mergeCell ref="B43:C43"/>
    <mergeCell ref="M43:N43"/>
    <mergeCell ref="D45:F45"/>
    <mergeCell ref="G46:K46"/>
    <mergeCell ref="B32:C32"/>
    <mergeCell ref="M32:N32"/>
    <mergeCell ref="B36:F36"/>
    <mergeCell ref="M36:Q36"/>
    <mergeCell ref="B37:C37"/>
    <mergeCell ref="M37:N37"/>
    <mergeCell ref="O9:Q9"/>
    <mergeCell ref="B14:C14"/>
    <mergeCell ref="B2:C2"/>
    <mergeCell ref="B7:C7"/>
    <mergeCell ref="D9:F9"/>
    <mergeCell ref="M7:N7"/>
  </mergeCells>
  <dataValidations count="1">
    <dataValidation type="list" allowBlank="1" showInputMessage="1" showErrorMessage="1" sqref="C11 N11 C29 N29 C47 N47" xr:uid="{225278C1-93A5-415C-942A-989A9F734EEC}">
      <formula1>INDIRECT(CONCATENATE(SUBSTITUTE(SUBSTITUTE(C8,"-","_")," ","_"),"Tr"))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F62A889-039C-4481-B011-58204DE0B510}">
          <x14:formula1>
            <xm:f>Equipments!$V$1:$V$7</xm:f>
          </x14:formula1>
          <xm:sqref>E17:F17 P17:Q17 E35:F35 P35:Q35 E53:F53 P53:Q53</xm:sqref>
        </x14:dataValidation>
        <x14:dataValidation type="list" allowBlank="1" showInputMessage="1" showErrorMessage="1" xr:uid="{A42F24DB-CE40-4685-9771-8A2DE243F760}">
          <x14:formula1>
            <xm:f>Equipments!$A:$A</xm:f>
          </x14:formula1>
          <xm:sqref>C15 N15 C33 N33 C51 N51</xm:sqref>
        </x14:dataValidation>
        <x14:dataValidation type="list" allowBlank="1" showInputMessage="1" showErrorMessage="1" xr:uid="{9F70E62F-B0E1-4259-ADA9-67A6E38DC2C1}">
          <x14:formula1>
            <xm:f>Equipments!$H:$H</xm:f>
          </x14:formula1>
          <xm:sqref>C16 N16 C34 N34 C52 N52</xm:sqref>
        </x14:dataValidation>
        <x14:dataValidation type="list" allowBlank="1" showInputMessage="1" showErrorMessage="1" xr:uid="{8B259D6F-8021-4084-BAAF-70F16B7F0D74}">
          <x14:formula1>
            <xm:f>Equipments!$O:$O</xm:f>
          </x14:formula1>
          <xm:sqref>C17 N17 C35 N35 C53 N53</xm:sqref>
        </x14:dataValidation>
        <x14:dataValidation type="list" allowBlank="1" showInputMessage="1" showErrorMessage="1" xr:uid="{44586864-393A-4B9A-9E60-B35132CC51DC}">
          <x14:formula1>
            <xm:f>Moves!$A:$A</xm:f>
          </x14:formula1>
          <xm:sqref>C20:C23 N20:N23 C38:C41 N38:N41 C56:C59 N56:N59</xm:sqref>
        </x14:dataValidation>
        <x14:dataValidation type="list" allowBlank="1" showInputMessage="1" showErrorMessage="1" xr:uid="{00435D2B-0BE3-4E59-AC5B-8ABBE2BC5224}">
          <x14:formula1>
            <xm:f>'Held Items'!$A:$A</xm:f>
          </x14:formula1>
          <xm:sqref>C10 N10 C28 N28 C46 N46</xm:sqref>
        </x14:dataValidation>
        <x14:dataValidation type="list" allowBlank="1" showInputMessage="1" showErrorMessage="1" xr:uid="{5370F699-E976-40C4-B4B3-B80A4139EE8D}">
          <x14:formula1>
            <xm:f>Doodlepedia!$A$3:$A$175</xm:f>
          </x14:formula1>
          <xm:sqref>N8 N44 N26</xm:sqref>
        </x14:dataValidation>
        <x14:dataValidation type="list" allowBlank="1" showInputMessage="1" showErrorMessage="1" xr:uid="{44780D63-7C15-4F61-AECC-0B65B0E8A335}">
          <x14:formula1>
            <xm:f>Doodlepedia!$A$2:$A$1000</xm:f>
          </x14:formula1>
          <xm:sqref>C8 C44 C26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A32"/>
  <sheetViews>
    <sheetView showGridLines="0" zoomScale="85" zoomScaleNormal="85" workbookViewId="0">
      <selection activeCell="L12" sqref="L12"/>
    </sheetView>
  </sheetViews>
  <sheetFormatPr defaultRowHeight="14.4" x14ac:dyDescent="0.3"/>
  <cols>
    <col min="1" max="1" width="3.21875" customWidth="1"/>
    <col min="2" max="2" width="11.109375" customWidth="1"/>
    <col min="3" max="8" width="11.5546875" customWidth="1"/>
    <col min="11" max="11" width="2.88671875" customWidth="1"/>
    <col min="12" max="12" width="11.77734375" customWidth="1"/>
    <col min="13" max="13" width="8.88671875" customWidth="1"/>
    <col min="15" max="15" width="11.6640625" customWidth="1"/>
    <col min="16" max="16" width="8.77734375" customWidth="1"/>
    <col min="18" max="26" width="8.88671875" customWidth="1"/>
  </cols>
  <sheetData>
    <row r="1" spans="1:27" ht="15" thickBot="1" x14ac:dyDescent="0.35"/>
    <row r="2" spans="1:27" ht="15" thickBot="1" x14ac:dyDescent="0.35">
      <c r="B2" s="187" t="s">
        <v>896</v>
      </c>
      <c r="C2" s="188"/>
      <c r="D2" s="188"/>
      <c r="E2" s="189"/>
    </row>
    <row r="3" spans="1:27" ht="15" customHeight="1" thickBot="1" x14ac:dyDescent="0.35">
      <c r="B3" s="138" t="s">
        <v>891</v>
      </c>
      <c r="C3" s="139" t="s">
        <v>892</v>
      </c>
      <c r="D3" s="140" t="s">
        <v>893</v>
      </c>
      <c r="E3" s="141" t="s">
        <v>895</v>
      </c>
    </row>
    <row r="4" spans="1:27" x14ac:dyDescent="0.3">
      <c r="A4" s="122">
        <v>1</v>
      </c>
      <c r="B4" s="131" t="str">
        <f>TeamBuilder!$C$8</f>
        <v>Rosebug</v>
      </c>
      <c r="C4" s="135" t="str">
        <f>VLOOKUP(B4,Doodlepedia!$A$2:$L$1002,2,FALSE)</f>
        <v>Insect</v>
      </c>
      <c r="D4" s="125" t="str">
        <f>VLOOKUP(B4,Doodlepedia!$A$2:$L$1002,3,FALSE)</f>
        <v>None</v>
      </c>
      <c r="E4" s="127" t="str">
        <f>VLOOKUP(B4,Doodlepedia!$A$2:$M$1000,13,FALSE)</f>
        <v>UBER</v>
      </c>
    </row>
    <row r="5" spans="1:27" ht="14.4" customHeight="1" x14ac:dyDescent="0.3">
      <c r="A5" s="123">
        <v>2</v>
      </c>
      <c r="B5" s="132" t="str">
        <f>TeamBuilder!$N$8</f>
        <v>Rosebug</v>
      </c>
      <c r="C5" s="136" t="str">
        <f>VLOOKUP(B5,Doodlepedia!$A$2:$L$1002,2,FALSE)</f>
        <v>Insect</v>
      </c>
      <c r="D5" s="126" t="str">
        <f>VLOOKUP(B5,Doodlepedia!$A$2:$L$1002,3,FALSE)</f>
        <v>None</v>
      </c>
      <c r="E5" s="128" t="str">
        <f>VLOOKUP(B5,Doodlepedia!$A$2:$M$1000,13,FALSE)</f>
        <v>UBER</v>
      </c>
    </row>
    <row r="6" spans="1:27" x14ac:dyDescent="0.3">
      <c r="A6" s="123">
        <v>3</v>
      </c>
      <c r="B6" s="132" t="str">
        <f>TeamBuilder!$C$26</f>
        <v>Rosebug</v>
      </c>
      <c r="C6" s="136" t="str">
        <f>VLOOKUP(B6,Doodlepedia!$A$2:$L$1002,2,FALSE)</f>
        <v>Insect</v>
      </c>
      <c r="D6" s="126" t="str">
        <f>VLOOKUP(B6,Doodlepedia!$A$2:$L$1002,3,FALSE)</f>
        <v>None</v>
      </c>
      <c r="E6" s="128" t="str">
        <f>VLOOKUP(B6,Doodlepedia!$A$2:$M$1000,13,FALSE)</f>
        <v>UBER</v>
      </c>
    </row>
    <row r="7" spans="1:27" x14ac:dyDescent="0.3">
      <c r="A7" s="123">
        <v>4</v>
      </c>
      <c r="B7" s="132" t="str">
        <f>TeamBuilder!$N$26</f>
        <v>Rosebug</v>
      </c>
      <c r="C7" s="136" t="str">
        <f>VLOOKUP(B7,Doodlepedia!$A$2:$L$1002,2,FALSE)</f>
        <v>Insect</v>
      </c>
      <c r="D7" s="126" t="str">
        <f>VLOOKUP(B7,Doodlepedia!$A$2:$L$1002,3,FALSE)</f>
        <v>None</v>
      </c>
      <c r="E7" s="128" t="str">
        <f>VLOOKUP(B7,Doodlepedia!$A$2:$M$1000,13,FALSE)</f>
        <v>UBER</v>
      </c>
    </row>
    <row r="8" spans="1:27" x14ac:dyDescent="0.3">
      <c r="A8" s="123">
        <v>5</v>
      </c>
      <c r="B8" s="132" t="str">
        <f>TeamBuilder!$C$44</f>
        <v>Rosebug</v>
      </c>
      <c r="C8" s="136" t="str">
        <f>VLOOKUP(B8,Doodlepedia!$A$2:$L$1002,2,FALSE)</f>
        <v>Insect</v>
      </c>
      <c r="D8" s="126" t="str">
        <f>VLOOKUP(B8,Doodlepedia!$A$2:$L$1002,3,FALSE)</f>
        <v>None</v>
      </c>
      <c r="E8" s="128" t="str">
        <f>VLOOKUP(B8,Doodlepedia!$A$2:$M$1000,13,FALSE)</f>
        <v>UBER</v>
      </c>
    </row>
    <row r="9" spans="1:27" ht="15" thickBot="1" x14ac:dyDescent="0.35">
      <c r="A9" s="124">
        <v>6</v>
      </c>
      <c r="B9" s="133" t="str">
        <f>TeamBuilder!$N$44</f>
        <v>Rosebug</v>
      </c>
      <c r="C9" s="137" t="str">
        <f>VLOOKUP(B9,Doodlepedia!$A$2:$L$1002,2,FALSE)</f>
        <v>Insect</v>
      </c>
      <c r="D9" s="129" t="str">
        <f>VLOOKUP(B9,Doodlepedia!$A$2:$L$1002,3,FALSE)</f>
        <v>None</v>
      </c>
      <c r="E9" s="130" t="str">
        <f>VLOOKUP(B9,Doodlepedia!$A$2:$M$1000,13,FALSE)</f>
        <v>UBER</v>
      </c>
    </row>
    <row r="10" spans="1:27" ht="14.4" customHeight="1" thickBot="1" x14ac:dyDescent="0.35"/>
    <row r="11" spans="1:27" ht="14.4" customHeight="1" thickBot="1" x14ac:dyDescent="0.35">
      <c r="B11" s="196" t="s">
        <v>604</v>
      </c>
      <c r="C11" s="193" t="s">
        <v>641</v>
      </c>
      <c r="D11" s="194"/>
      <c r="E11" s="194"/>
      <c r="F11" s="194"/>
      <c r="G11" s="194"/>
      <c r="H11" s="195"/>
      <c r="I11" s="198" t="s">
        <v>639</v>
      </c>
      <c r="J11" s="185" t="s">
        <v>640</v>
      </c>
    </row>
    <row r="12" spans="1:27" ht="15" customHeight="1" thickBot="1" x14ac:dyDescent="0.35">
      <c r="B12" s="197"/>
      <c r="C12" s="114" t="str">
        <f>TeamBuilder!C8</f>
        <v>Rosebug</v>
      </c>
      <c r="D12" s="115" t="str">
        <f>TeamBuilder!N8</f>
        <v>Rosebug</v>
      </c>
      <c r="E12" s="115" t="str">
        <f>TeamBuilder!C26</f>
        <v>Rosebug</v>
      </c>
      <c r="F12" s="115" t="str">
        <f>TeamBuilder!N26</f>
        <v>Rosebug</v>
      </c>
      <c r="G12" s="115" t="str">
        <f>TeamBuilder!C44</f>
        <v>Rosebug</v>
      </c>
      <c r="H12" s="121" t="str">
        <f>TeamBuilder!N44</f>
        <v>Rosebug</v>
      </c>
      <c r="I12" s="199"/>
      <c r="J12" s="186"/>
      <c r="L12" s="158"/>
      <c r="M12" s="158"/>
      <c r="N12" s="158"/>
      <c r="O12" s="158"/>
      <c r="P12" s="158"/>
      <c r="Q12" s="158"/>
      <c r="R12" s="158"/>
      <c r="S12" s="154"/>
      <c r="T12" s="154"/>
      <c r="U12" s="154"/>
      <c r="V12" s="154"/>
      <c r="W12" s="154"/>
      <c r="X12" s="154"/>
      <c r="Y12" s="154"/>
    </row>
    <row r="13" spans="1:27" ht="14.4" customHeight="1" thickBot="1" x14ac:dyDescent="0.35">
      <c r="A13" s="190" t="s">
        <v>875</v>
      </c>
      <c r="B13" s="96" t="s">
        <v>196</v>
      </c>
      <c r="C13" s="116">
        <f>VLOOKUP($C4,'Type Chart'!$B$26:$V$45,2,FALSE)*VLOOKUP($D4,'Type Chart'!$B$26:$V$46,2,FALSE)</f>
        <v>1</v>
      </c>
      <c r="D13" s="116">
        <f>VLOOKUP($C5,'Type Chart'!$B$26:$V$45,2,FALSE)*VLOOKUP($D5,'Type Chart'!$B$26:$V$46,2,FALSE)</f>
        <v>1</v>
      </c>
      <c r="E13" s="116">
        <f>VLOOKUP($C6,'Type Chart'!$B$26:$V$45,2,FALSE)*VLOOKUP($D6,'Type Chart'!$B$26:$V$46,2,FALSE)</f>
        <v>1</v>
      </c>
      <c r="F13" s="116">
        <f>VLOOKUP($C7,'Type Chart'!$B$26:$V$45,2,FALSE)*VLOOKUP($D7,'Type Chart'!$B$26:$V$46,2,FALSE)</f>
        <v>1</v>
      </c>
      <c r="G13" s="116">
        <f>VLOOKUP($C8,'Type Chart'!$B$26:$V$45,2,FALSE)*VLOOKUP($D8,'Type Chart'!$B$26:$V$46,2,FALSE)</f>
        <v>1</v>
      </c>
      <c r="H13" s="116">
        <f>VLOOKUP($C9,'Type Chart'!$B$26:$V$45,2,FALSE)*VLOOKUP($D9,'Type Chart'!$B$26:$V$46,2,FALSE)</f>
        <v>1</v>
      </c>
      <c r="I13" s="162">
        <f t="shared" ref="I13:I32" si="0">IF(OR(C13=2,C13&gt;2),1,0)+IF(OR(D13=2,D13&gt;2),1,0)+IF(OR(E13=2,E13&gt;2),1,0)+IF(OR(F13=2,F13&gt;2),1,0)+IF(OR(G13=2,G13&gt;2),1,0)+IF(OR(H13=2,H13&gt;2),1,0)</f>
        <v>0</v>
      </c>
      <c r="J13" s="160">
        <f t="shared" ref="J13:J32" si="1">IF(OR(C13=0.5,C13&lt;0.5),1,0)+IF(OR(D13=0.5,D13&lt;0.5),1,0)+IF(OR(E13=0.5,E13&lt;0.5),1,0)+IF(OR(F13=0.5,F13&lt;0.5),1,0)+IF(OR(G13=0.5,G13&lt;0.5),1,0)+IF(OR(H13=0.5,H13&lt;0.5),1,0)</f>
        <v>0</v>
      </c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</row>
    <row r="14" spans="1:27" ht="14.4" customHeight="1" thickBot="1" x14ac:dyDescent="0.35">
      <c r="A14" s="191"/>
      <c r="B14" s="97" t="s">
        <v>197</v>
      </c>
      <c r="C14" s="116">
        <f>VLOOKUP($C4,'Type Chart'!$B$26:$V$45,3,FALSE)*VLOOKUP($D4,'Type Chart'!$B$26:$V$46,3,FALSE)</f>
        <v>2</v>
      </c>
      <c r="D14" s="117">
        <f>VLOOKUP($C5,'Type Chart'!$B$26:$V$45,3,FALSE)*VLOOKUP($D5,'Type Chart'!$B$26:$V$46,3,FALSE)</f>
        <v>2</v>
      </c>
      <c r="E14" s="117">
        <f>VLOOKUP($C6,'Type Chart'!$B$26:$V$45,3,FALSE)*VLOOKUP($D6,'Type Chart'!$B$26:$V$46,3,FALSE)</f>
        <v>2</v>
      </c>
      <c r="F14" s="117">
        <f>VLOOKUP($C7,'Type Chart'!$B$26:$V$45,3,FALSE)*VLOOKUP($D7,'Type Chart'!$B$26:$V$46,3,FALSE)</f>
        <v>2</v>
      </c>
      <c r="G14" s="117">
        <f>VLOOKUP($C8,'Type Chart'!$B$26:$V$45,3,FALSE)*VLOOKUP($D8,'Type Chart'!$B$26:$V$46,3,FALSE)</f>
        <v>2</v>
      </c>
      <c r="H14" s="117">
        <f>VLOOKUP($C9,'Type Chart'!$B$26:$V$45,3,FALSE)*VLOOKUP($D9,'Type Chart'!$B$26:$V$46,3,FALSE)</f>
        <v>2</v>
      </c>
      <c r="I14" s="162">
        <f t="shared" si="0"/>
        <v>6</v>
      </c>
      <c r="J14" s="161">
        <f t="shared" si="1"/>
        <v>0</v>
      </c>
      <c r="L14" s="1"/>
      <c r="M14" s="150"/>
      <c r="N14" s="150"/>
      <c r="O14" s="150"/>
      <c r="P14" s="150"/>
      <c r="Q14" s="150"/>
      <c r="R14" s="1"/>
      <c r="S14" s="151"/>
      <c r="U14" s="153"/>
      <c r="V14" s="155"/>
      <c r="W14" s="156"/>
      <c r="X14" s="152"/>
      <c r="Y14" s="152"/>
      <c r="Z14" s="152"/>
      <c r="AA14" s="152"/>
    </row>
    <row r="15" spans="1:27" ht="15" customHeight="1" thickBot="1" x14ac:dyDescent="0.35">
      <c r="A15" s="191"/>
      <c r="B15" s="98" t="s">
        <v>21</v>
      </c>
      <c r="C15" s="117">
        <f>VLOOKUP($C4,'Type Chart'!$B$26:$V$45,4,FALSE)*VLOOKUP($D4,'Type Chart'!$B$26:$V$46,4,FALSE)</f>
        <v>1</v>
      </c>
      <c r="D15" s="117">
        <f>VLOOKUP($C5,'Type Chart'!$B$26:$V$45,4,FALSE)*VLOOKUP($D5,'Type Chart'!$B$26:$V$46,4,FALSE)</f>
        <v>1</v>
      </c>
      <c r="E15" s="117">
        <f>VLOOKUP($C6,'Type Chart'!$B$26:$V$45,4,FALSE)*VLOOKUP($D6,'Type Chart'!$B$26:$V$46,4,FALSE)</f>
        <v>1</v>
      </c>
      <c r="F15" s="117">
        <f>VLOOKUP($C7,'Type Chart'!$B$26:$V$45,4,FALSE)*VLOOKUP($D7,'Type Chart'!$B$26:$V$46,4,FALSE)</f>
        <v>1</v>
      </c>
      <c r="G15" s="117">
        <f>VLOOKUP($C8,'Type Chart'!$B$26:$V$45,4,FALSE)*VLOOKUP($D8,'Type Chart'!$B$26:$V$46,4,FALSE)</f>
        <v>1</v>
      </c>
      <c r="H15" s="117">
        <f>VLOOKUP($C9,'Type Chart'!$B$26:$V$45,4,FALSE)*VLOOKUP($D9,'Type Chart'!$B$26:$V$46,4,FALSE)</f>
        <v>1</v>
      </c>
      <c r="I15" s="162">
        <f t="shared" si="0"/>
        <v>0</v>
      </c>
      <c r="J15" s="161">
        <f t="shared" si="1"/>
        <v>0</v>
      </c>
      <c r="L15" s="1"/>
      <c r="M15" s="150"/>
      <c r="N15" s="150"/>
      <c r="O15" s="150"/>
      <c r="P15" s="150"/>
      <c r="Q15" s="150"/>
      <c r="R15" s="1"/>
      <c r="S15" s="151"/>
      <c r="U15" s="153"/>
      <c r="V15" s="155"/>
      <c r="W15" s="157"/>
      <c r="X15" s="152"/>
      <c r="Y15" s="152"/>
      <c r="Z15" s="152"/>
      <c r="AA15" s="152"/>
    </row>
    <row r="16" spans="1:27" ht="15" customHeight="1" thickBot="1" x14ac:dyDescent="0.35">
      <c r="A16" s="191"/>
      <c r="B16" s="99" t="s">
        <v>24</v>
      </c>
      <c r="C16" s="117">
        <f>VLOOKUP($C4,'Type Chart'!$B$26:$V$45,5,FALSE)*VLOOKUP($D4,'Type Chart'!$B$26:$V$46,5,FALSE)</f>
        <v>0.5</v>
      </c>
      <c r="D16" s="117">
        <f>VLOOKUP($C5,'Type Chart'!$B$26:$V$45,5,FALSE)*VLOOKUP($D5,'Type Chart'!$B$26:$V$46,5,FALSE)</f>
        <v>0.5</v>
      </c>
      <c r="E16" s="117">
        <f>VLOOKUP($C6,'Type Chart'!$B$26:$V$45,5,FALSE)*VLOOKUP($D6,'Type Chart'!$B$26:$V$46,5,FALSE)</f>
        <v>0.5</v>
      </c>
      <c r="F16" s="117">
        <f>VLOOKUP($C7,'Type Chart'!$B$26:$V$45,5,FALSE)*VLOOKUP($D7,'Type Chart'!$B$26:$V$46,5,FALSE)</f>
        <v>0.5</v>
      </c>
      <c r="G16" s="117">
        <f>VLOOKUP($C8,'Type Chart'!$B$26:$V$45,5,FALSE)*VLOOKUP($D8,'Type Chart'!$B$26:$V$46,5,FALSE)</f>
        <v>0.5</v>
      </c>
      <c r="H16" s="117">
        <f>VLOOKUP($C9,'Type Chart'!$B$26:$V$45,5,FALSE)*VLOOKUP($D9,'Type Chart'!$B$26:$V$46,5,FALSE)</f>
        <v>0.5</v>
      </c>
      <c r="I16" s="162">
        <f t="shared" si="0"/>
        <v>0</v>
      </c>
      <c r="J16" s="161">
        <f t="shared" si="1"/>
        <v>6</v>
      </c>
      <c r="L16" s="1"/>
      <c r="M16" s="150"/>
      <c r="N16" s="150"/>
      <c r="O16" s="150"/>
      <c r="P16" s="150"/>
      <c r="Q16" s="150"/>
      <c r="R16" s="1"/>
      <c r="S16" s="151"/>
      <c r="U16" s="153"/>
      <c r="V16" s="155"/>
      <c r="W16" s="156"/>
      <c r="X16" s="152"/>
      <c r="Y16" s="152"/>
      <c r="Z16" s="152"/>
      <c r="AA16" s="152"/>
    </row>
    <row r="17" spans="1:27" ht="15" customHeight="1" thickBot="1" x14ac:dyDescent="0.35">
      <c r="A17" s="191"/>
      <c r="B17" s="100" t="s">
        <v>198</v>
      </c>
      <c r="C17" s="117">
        <f>VLOOKUP($C4,'Type Chart'!$B$26:$V$45,6,FALSE)*VLOOKUP($D4,'Type Chart'!$B$26:$V$46,6,FALSE)</f>
        <v>2</v>
      </c>
      <c r="D17" s="117">
        <f>VLOOKUP($C5,'Type Chart'!$B$26:$V$45,6,FALSE)*VLOOKUP($D5,'Type Chart'!$B$26:$V$46,6,FALSE)</f>
        <v>2</v>
      </c>
      <c r="E17" s="117">
        <f>VLOOKUP($C6,'Type Chart'!$B$26:$V$45,6,FALSE)*VLOOKUP($D6,'Type Chart'!$B$26:$V$46,6,FALSE)</f>
        <v>2</v>
      </c>
      <c r="F17" s="117">
        <f>VLOOKUP($C7,'Type Chart'!$B$26:$V$45,6,FALSE)*VLOOKUP($D7,'Type Chart'!$B$26:$V$46,6,FALSE)</f>
        <v>2</v>
      </c>
      <c r="G17" s="117">
        <f>VLOOKUP($C8,'Type Chart'!$B$26:$V$45,6,FALSE)*VLOOKUP($D8,'Type Chart'!$B$26:$V$46,6,FALSE)</f>
        <v>2</v>
      </c>
      <c r="H17" s="117">
        <f>VLOOKUP($C9,'Type Chart'!$B$26:$V$45,6,FALSE)*VLOOKUP($D9,'Type Chart'!$B$26:$V$46,6,FALSE)</f>
        <v>2</v>
      </c>
      <c r="I17" s="162">
        <f t="shared" si="0"/>
        <v>6</v>
      </c>
      <c r="J17" s="161">
        <f t="shared" si="1"/>
        <v>0</v>
      </c>
      <c r="L17" s="1"/>
      <c r="M17" s="150"/>
      <c r="N17" s="150"/>
      <c r="O17" s="150"/>
      <c r="P17" s="150"/>
      <c r="Q17" s="150"/>
      <c r="R17" s="1"/>
      <c r="S17" s="151"/>
      <c r="U17" s="153"/>
      <c r="V17" s="155"/>
      <c r="W17" s="157"/>
      <c r="X17" s="152"/>
      <c r="Y17" s="152"/>
      <c r="Z17" s="152"/>
      <c r="AA17" s="152"/>
    </row>
    <row r="18" spans="1:27" ht="15" customHeight="1" thickBot="1" x14ac:dyDescent="0.35">
      <c r="A18" s="191"/>
      <c r="B18" s="101" t="s">
        <v>22</v>
      </c>
      <c r="C18" s="117">
        <f>VLOOKUP($C4,'Type Chart'!$B$26:$V$45,7,FALSE)*VLOOKUP($D4,'Type Chart'!$B$26:$V$46,7,FALSE)</f>
        <v>2</v>
      </c>
      <c r="D18" s="117">
        <f>VLOOKUP($C5,'Type Chart'!$B$26:$V$45,7,FALSE)*VLOOKUP($D5,'Type Chart'!$B$26:$V$46,7,FALSE)</f>
        <v>2</v>
      </c>
      <c r="E18" s="117">
        <f>VLOOKUP($C6,'Type Chart'!$B$26:$V$45,7,FALSE)*VLOOKUP($D6,'Type Chart'!$B$26:$V$46,7,FALSE)</f>
        <v>2</v>
      </c>
      <c r="F18" s="117">
        <f>VLOOKUP($C7,'Type Chart'!$B$26:$V$45,7,FALSE)*VLOOKUP($D7,'Type Chart'!$B$26:$V$46,7,FALSE)</f>
        <v>2</v>
      </c>
      <c r="G18" s="117">
        <f>VLOOKUP($C8,'Type Chart'!$B$26:$V$45,7,FALSE)*VLOOKUP($D8,'Type Chart'!$B$26:$V$46,7,FALSE)</f>
        <v>2</v>
      </c>
      <c r="H18" s="117">
        <f>VLOOKUP($C9,'Type Chart'!$B$26:$V$45,7,FALSE)*VLOOKUP($D9,'Type Chart'!$B$26:$V$46,7,FALSE)</f>
        <v>2</v>
      </c>
      <c r="I18" s="162">
        <f t="shared" si="0"/>
        <v>6</v>
      </c>
      <c r="J18" s="161">
        <f t="shared" si="1"/>
        <v>0</v>
      </c>
      <c r="L18" s="1"/>
      <c r="M18" s="150"/>
      <c r="N18" s="150"/>
      <c r="O18" s="150"/>
      <c r="P18" s="150"/>
      <c r="Q18" s="150"/>
      <c r="R18" s="1"/>
      <c r="S18" s="151"/>
      <c r="U18" s="153"/>
      <c r="V18" s="155"/>
      <c r="W18" s="156"/>
      <c r="X18" s="152"/>
      <c r="Y18" s="152"/>
      <c r="Z18" s="152"/>
      <c r="AA18" s="152"/>
    </row>
    <row r="19" spans="1:27" ht="15" customHeight="1" thickBot="1" x14ac:dyDescent="0.35">
      <c r="A19" s="191"/>
      <c r="B19" s="102" t="s">
        <v>199</v>
      </c>
      <c r="C19" s="117">
        <f>VLOOKUP($C4,'Type Chart'!$B$26:$V$45,8,FALSE)*VLOOKUP($D4,'Type Chart'!$B$26:$V$46,8,FALSE)</f>
        <v>2</v>
      </c>
      <c r="D19" s="117">
        <f>VLOOKUP($C5,'Type Chart'!$B$26:$V$45,8,FALSE)*VLOOKUP($D5,'Type Chart'!$B$26:$V$46,8,FALSE)</f>
        <v>2</v>
      </c>
      <c r="E19" s="117">
        <f>VLOOKUP($C6,'Type Chart'!$B$26:$V$45,8,FALSE)*VLOOKUP($D6,'Type Chart'!$B$26:$V$46,8,FALSE)</f>
        <v>2</v>
      </c>
      <c r="F19" s="117">
        <f>VLOOKUP($C7,'Type Chart'!$B$26:$V$45,8,FALSE)*VLOOKUP($D7,'Type Chart'!$B$26:$V$46,8,FALSE)</f>
        <v>2</v>
      </c>
      <c r="G19" s="117">
        <f>VLOOKUP($C8,'Type Chart'!$B$26:$V$45,8,FALSE)*VLOOKUP($D8,'Type Chart'!$B$26:$V$46,8,FALSE)</f>
        <v>2</v>
      </c>
      <c r="H19" s="117">
        <f>VLOOKUP($C9,'Type Chart'!$B$26:$V$45,8,FALSE)*VLOOKUP($D9,'Type Chart'!$B$26:$V$46,8,FALSE)</f>
        <v>2</v>
      </c>
      <c r="I19" s="162">
        <f t="shared" si="0"/>
        <v>6</v>
      </c>
      <c r="J19" s="161">
        <f t="shared" si="1"/>
        <v>0</v>
      </c>
      <c r="L19" s="1"/>
      <c r="M19" s="150"/>
      <c r="N19" s="150"/>
      <c r="O19" s="150"/>
      <c r="P19" s="150"/>
      <c r="Q19" s="150"/>
      <c r="R19" s="1"/>
      <c r="S19" s="151"/>
      <c r="U19" s="153"/>
      <c r="V19" s="155"/>
      <c r="W19" s="157"/>
      <c r="X19" s="152"/>
      <c r="Y19" s="152"/>
      <c r="Z19" s="152"/>
      <c r="AA19" s="152"/>
    </row>
    <row r="20" spans="1:27" ht="15" thickBot="1" x14ac:dyDescent="0.35">
      <c r="A20" s="191"/>
      <c r="B20" s="103" t="s">
        <v>200</v>
      </c>
      <c r="C20" s="117">
        <f>VLOOKUP($C4,'Type Chart'!$B$26:$V$45,9,FALSE)*VLOOKUP($D4,'Type Chart'!$B$26:$V$46,9,FALSE)</f>
        <v>1</v>
      </c>
      <c r="D20" s="117">
        <f>VLOOKUP($C5,'Type Chart'!$B$26:$V$45,9,FALSE)*VLOOKUP($D5,'Type Chart'!$B$26:$V$46,9,FALSE)</f>
        <v>1</v>
      </c>
      <c r="E20" s="117">
        <f>VLOOKUP($C6,'Type Chart'!$B$26:$V$45,9,FALSE)*VLOOKUP($D6,'Type Chart'!$B$26:$V$46,9,FALSE)</f>
        <v>1</v>
      </c>
      <c r="F20" s="117">
        <f>VLOOKUP($C7,'Type Chart'!$B$26:$V$45,9,FALSE)*VLOOKUP($D7,'Type Chart'!$B$26:$V$46,9,FALSE)</f>
        <v>1</v>
      </c>
      <c r="G20" s="117">
        <f>VLOOKUP($C8,'Type Chart'!$B$26:$V$45,9,FALSE)*VLOOKUP($D8,'Type Chart'!$B$26:$V$46,9,FALSE)</f>
        <v>1</v>
      </c>
      <c r="H20" s="117">
        <f>VLOOKUP($C9,'Type Chart'!$B$26:$V$45,9,FALSE)*VLOOKUP($D9,'Type Chart'!$B$26:$V$46,9,FALSE)</f>
        <v>1</v>
      </c>
      <c r="I20" s="162">
        <f t="shared" si="0"/>
        <v>0</v>
      </c>
      <c r="J20" s="161">
        <f t="shared" si="1"/>
        <v>0</v>
      </c>
    </row>
    <row r="21" spans="1:27" ht="15" thickBot="1" x14ac:dyDescent="0.35">
      <c r="A21" s="191"/>
      <c r="B21" s="104" t="s">
        <v>201</v>
      </c>
      <c r="C21" s="117">
        <f>VLOOKUP($C4,'Type Chart'!$B$26:$V$45,10,FALSE)*VLOOKUP($D4,'Type Chart'!$B$26:$V$46,10,FALSE)</f>
        <v>0.5</v>
      </c>
      <c r="D21" s="117">
        <f>VLOOKUP($C5,'Type Chart'!$B$26:$V$45,10,FALSE)*VLOOKUP($D5,'Type Chart'!$B$26:$V$46,10,FALSE)</f>
        <v>0.5</v>
      </c>
      <c r="E21" s="117">
        <f>VLOOKUP($C6,'Type Chart'!$B$26:$V$45,10,FALSE)*VLOOKUP($D6,'Type Chart'!$B$26:$V$46,10,FALSE)</f>
        <v>0.5</v>
      </c>
      <c r="F21" s="117">
        <f>VLOOKUP($C7,'Type Chart'!$B$26:$V$45,10,FALSE)*VLOOKUP($D7,'Type Chart'!$B$26:$V$46,10,FALSE)</f>
        <v>0.5</v>
      </c>
      <c r="G21" s="117">
        <f>VLOOKUP($C8,'Type Chart'!$B$26:$V$45,10,FALSE)*VLOOKUP($D8,'Type Chart'!$B$26:$V$46,10,FALSE)</f>
        <v>0.5</v>
      </c>
      <c r="H21" s="117">
        <f>VLOOKUP($C9,'Type Chart'!$B$26:$V$45,10,FALSE)*VLOOKUP($D9,'Type Chart'!$B$26:$V$46,10,FALSE)</f>
        <v>0.5</v>
      </c>
      <c r="I21" s="162">
        <f t="shared" si="0"/>
        <v>0</v>
      </c>
      <c r="J21" s="161">
        <f t="shared" si="1"/>
        <v>6</v>
      </c>
    </row>
    <row r="22" spans="1:27" ht="15" thickBot="1" x14ac:dyDescent="0.35">
      <c r="A22" s="191"/>
      <c r="B22" s="77" t="s">
        <v>202</v>
      </c>
      <c r="C22" s="117">
        <f>VLOOKUP($C4,'Type Chart'!$B$26:$V$45,11,FALSE)*VLOOKUP($D4,'Type Chart'!$B$26:$V$46,11,FALSE)</f>
        <v>1</v>
      </c>
      <c r="D22" s="117">
        <f>VLOOKUP($C5,'Type Chart'!$B$26:$V$45,11,FALSE)*VLOOKUP($D5,'Type Chart'!$B$26:$V$46,11,FALSE)</f>
        <v>1</v>
      </c>
      <c r="E22" s="117">
        <f>VLOOKUP($C6,'Type Chart'!$B$26:$V$45,11,FALSE)*VLOOKUP($D6,'Type Chart'!$B$26:$V$46,11,FALSE)</f>
        <v>1</v>
      </c>
      <c r="F22" s="117">
        <f>VLOOKUP($C7,'Type Chart'!$B$26:$V$45,11,FALSE)*VLOOKUP($D7,'Type Chart'!$B$26:$V$46,11,FALSE)</f>
        <v>1</v>
      </c>
      <c r="G22" s="117">
        <f>VLOOKUP($C8,'Type Chart'!$B$26:$V$45,11,FALSE)*VLOOKUP($D8,'Type Chart'!$B$26:$V$46,11,FALSE)</f>
        <v>1</v>
      </c>
      <c r="H22" s="117">
        <f>VLOOKUP($C9,'Type Chart'!$B$26:$V$45,11,FALSE)*VLOOKUP($D9,'Type Chart'!$B$26:$V$46,11,FALSE)</f>
        <v>1</v>
      </c>
      <c r="I22" s="162">
        <f t="shared" si="0"/>
        <v>0</v>
      </c>
      <c r="J22" s="161">
        <f t="shared" si="1"/>
        <v>0</v>
      </c>
    </row>
    <row r="23" spans="1:27" ht="15" thickBot="1" x14ac:dyDescent="0.35">
      <c r="A23" s="191"/>
      <c r="B23" s="105" t="s">
        <v>203</v>
      </c>
      <c r="C23" s="117">
        <f>VLOOKUP($C4,'Type Chart'!$B$26:$V$45,12,FALSE)*VLOOKUP($D4,'Type Chart'!$B$26:$V$46,12,FALSE)</f>
        <v>0.5</v>
      </c>
      <c r="D23" s="117">
        <f>VLOOKUP($C5,'Type Chart'!$B$26:$V$45,12,FALSE)*VLOOKUP($D5,'Type Chart'!$B$26:$V$46,12,FALSE)</f>
        <v>0.5</v>
      </c>
      <c r="E23" s="117">
        <f>VLOOKUP($C6,'Type Chart'!$B$26:$V$45,12,FALSE)*VLOOKUP($D6,'Type Chart'!$B$26:$V$46,12,FALSE)</f>
        <v>0.5</v>
      </c>
      <c r="F23" s="117">
        <f>VLOOKUP($C7,'Type Chart'!$B$26:$V$45,12,FALSE)*VLOOKUP($D7,'Type Chart'!$B$26:$V$46,12,FALSE)</f>
        <v>0.5</v>
      </c>
      <c r="G23" s="117">
        <f>VLOOKUP($C8,'Type Chart'!$B$26:$V$45,12,FALSE)*VLOOKUP($D8,'Type Chart'!$B$26:$V$46,12,FALSE)</f>
        <v>0.5</v>
      </c>
      <c r="H23" s="117">
        <f>VLOOKUP($C9,'Type Chart'!$B$26:$V$45,12,FALSE)*VLOOKUP($D9,'Type Chart'!$B$26:$V$46,12,FALSE)</f>
        <v>0.5</v>
      </c>
      <c r="I23" s="162">
        <f t="shared" si="0"/>
        <v>0</v>
      </c>
      <c r="J23" s="161">
        <f t="shared" si="1"/>
        <v>6</v>
      </c>
    </row>
    <row r="24" spans="1:27" ht="15" thickBot="1" x14ac:dyDescent="0.35">
      <c r="A24" s="191"/>
      <c r="B24" s="75" t="s">
        <v>204</v>
      </c>
      <c r="C24" s="117">
        <f>VLOOKUP($C4,'Type Chart'!$B$26:$V$45,13,FALSE)*VLOOKUP($D4,'Type Chart'!$B$26:$V$46,13,FALSE)</f>
        <v>1</v>
      </c>
      <c r="D24" s="117">
        <f>VLOOKUP($C5,'Type Chart'!$B$26:$V$45,13,FALSE)*VLOOKUP($D5,'Type Chart'!$B$26:$V$46,13,FALSE)</f>
        <v>1</v>
      </c>
      <c r="E24" s="117">
        <f>VLOOKUP($C6,'Type Chart'!$B$26:$V$45,13,FALSE)*VLOOKUP($D6,'Type Chart'!$B$26:$V$46,13,FALSE)</f>
        <v>1</v>
      </c>
      <c r="F24" s="117">
        <f>VLOOKUP($C7,'Type Chart'!$B$26:$V$45,13,FALSE)*VLOOKUP($D7,'Type Chart'!$B$26:$V$46,13,FALSE)</f>
        <v>1</v>
      </c>
      <c r="G24" s="117">
        <f>VLOOKUP($C8,'Type Chart'!$B$26:$V$45,13,FALSE)*VLOOKUP($D8,'Type Chart'!$B$26:$V$46,13,FALSE)</f>
        <v>1</v>
      </c>
      <c r="H24" s="117">
        <f>VLOOKUP($C9,'Type Chart'!$B$26:$V$45,13,FALSE)*VLOOKUP($D9,'Type Chart'!$B$26:$V$46,13,FALSE)</f>
        <v>1</v>
      </c>
      <c r="I24" s="162">
        <f t="shared" si="0"/>
        <v>0</v>
      </c>
      <c r="J24" s="161">
        <f t="shared" si="1"/>
        <v>0</v>
      </c>
    </row>
    <row r="25" spans="1:27" ht="15" thickBot="1" x14ac:dyDescent="0.35">
      <c r="A25" s="191"/>
      <c r="B25" s="106" t="s">
        <v>205</v>
      </c>
      <c r="C25" s="117">
        <f>VLOOKUP($C4,'Type Chart'!$B$26:$V$45,14,FALSE)*VLOOKUP($D4,'Type Chart'!$B$26:$V$46,14,FALSE)</f>
        <v>1</v>
      </c>
      <c r="D25" s="117">
        <f>VLOOKUP($C5,'Type Chart'!$B$26:$V$45,14,FALSE)*VLOOKUP($D5,'Type Chart'!$B$26:$V$46,14,FALSE)</f>
        <v>1</v>
      </c>
      <c r="E25" s="117">
        <f>VLOOKUP($C6,'Type Chart'!$B$26:$V$45,14,FALSE)*VLOOKUP($D6,'Type Chart'!$B$26:$V$46,14,FALSE)</f>
        <v>1</v>
      </c>
      <c r="F25" s="117">
        <f>VLOOKUP($C7,'Type Chart'!$B$26:$V$45,14,FALSE)*VLOOKUP($D7,'Type Chart'!$B$26:$V$46,14,FALSE)</f>
        <v>1</v>
      </c>
      <c r="G25" s="117">
        <f>VLOOKUP($C8,'Type Chart'!$B$26:$V$45,14,FALSE)*VLOOKUP($D8,'Type Chart'!$B$26:$V$46,14,FALSE)</f>
        <v>1</v>
      </c>
      <c r="H25" s="117">
        <f>VLOOKUP($C9,'Type Chart'!$B$26:$V$45,14,FALSE)*VLOOKUP($D9,'Type Chart'!$B$26:$V$46,14,FALSE)</f>
        <v>1</v>
      </c>
      <c r="I25" s="162">
        <f t="shared" si="0"/>
        <v>0</v>
      </c>
      <c r="J25" s="161">
        <f t="shared" si="1"/>
        <v>0</v>
      </c>
    </row>
    <row r="26" spans="1:27" ht="15" thickBot="1" x14ac:dyDescent="0.35">
      <c r="A26" s="191"/>
      <c r="B26" s="107" t="s">
        <v>206</v>
      </c>
      <c r="C26" s="117">
        <f>VLOOKUP($C4,'Type Chart'!$B$26:$V$45,15,FALSE)*VLOOKUP($D4,'Type Chart'!$B$26:$V$46,15,FALSE)</f>
        <v>1</v>
      </c>
      <c r="D26" s="117">
        <f>VLOOKUP($C5,'Type Chart'!$B$26:$V$45,15,FALSE)*VLOOKUP($D5,'Type Chart'!$B$26:$V$46,15,FALSE)</f>
        <v>1</v>
      </c>
      <c r="E26" s="117">
        <f>VLOOKUP($C6,'Type Chart'!$B$26:$V$45,15,FALSE)*VLOOKUP($D6,'Type Chart'!$B$26:$V$46,15,FALSE)</f>
        <v>1</v>
      </c>
      <c r="F26" s="117">
        <f>VLOOKUP($C7,'Type Chart'!$B$26:$V$45,15,FALSE)*VLOOKUP($D7,'Type Chart'!$B$26:$V$46,15,FALSE)</f>
        <v>1</v>
      </c>
      <c r="G26" s="117">
        <f>VLOOKUP($C8,'Type Chart'!$B$26:$V$45,15,FALSE)*VLOOKUP($D8,'Type Chart'!$B$26:$V$46,15,FALSE)</f>
        <v>1</v>
      </c>
      <c r="H26" s="117">
        <f>VLOOKUP($C9,'Type Chart'!$B$26:$V$45,15,FALSE)*VLOOKUP($D9,'Type Chart'!$B$26:$V$46,15,FALSE)</f>
        <v>1</v>
      </c>
      <c r="I26" s="162">
        <f t="shared" si="0"/>
        <v>0</v>
      </c>
      <c r="J26" s="161">
        <f t="shared" si="1"/>
        <v>0</v>
      </c>
      <c r="M26" s="159"/>
    </row>
    <row r="27" spans="1:27" ht="15" thickBot="1" x14ac:dyDescent="0.35">
      <c r="A27" s="191"/>
      <c r="B27" s="102" t="s">
        <v>207</v>
      </c>
      <c r="C27" s="117">
        <f>VLOOKUP($C4,'Type Chart'!$B$26:$V$45,16,FALSE)*VLOOKUP($D4,'Type Chart'!$B$26:$V$46,16,FALSE)</f>
        <v>1</v>
      </c>
      <c r="D27" s="117">
        <f>VLOOKUP($C5,'Type Chart'!$B$26:$V$45,16,FALSE)*VLOOKUP($D5,'Type Chart'!$B$26:$V$46,16,FALSE)</f>
        <v>1</v>
      </c>
      <c r="E27" s="117">
        <f>VLOOKUP($C6,'Type Chart'!$B$26:$V$45,16,FALSE)*VLOOKUP($D6,'Type Chart'!$B$26:$V$46,16,FALSE)</f>
        <v>1</v>
      </c>
      <c r="F27" s="117">
        <f>VLOOKUP($C7,'Type Chart'!$B$26:$V$45,16,FALSE)*VLOOKUP($D7,'Type Chart'!$B$26:$V$46,16,FALSE)</f>
        <v>1</v>
      </c>
      <c r="G27" s="117">
        <f>VLOOKUP($C8,'Type Chart'!$B$26:$V$45,16,FALSE)*VLOOKUP($D8,'Type Chart'!$B$26:$V$46,16,FALSE)</f>
        <v>1</v>
      </c>
      <c r="H27" s="117">
        <f>VLOOKUP($C9,'Type Chart'!$B$26:$V$45,16,FALSE)*VLOOKUP($D9,'Type Chart'!$B$26:$V$46,16,FALSE)</f>
        <v>1</v>
      </c>
      <c r="I27" s="162">
        <f t="shared" si="0"/>
        <v>0</v>
      </c>
      <c r="J27" s="161">
        <f t="shared" si="1"/>
        <v>0</v>
      </c>
    </row>
    <row r="28" spans="1:27" ht="15" thickBot="1" x14ac:dyDescent="0.35">
      <c r="A28" s="191"/>
      <c r="B28" s="108" t="s">
        <v>208</v>
      </c>
      <c r="C28" s="117">
        <f>VLOOKUP($C4,'Type Chart'!$B$26:$V$45,17,FALSE)*VLOOKUP($D4,'Type Chart'!$B$26:$V$46,17,FALSE)</f>
        <v>1</v>
      </c>
      <c r="D28" s="117">
        <f>VLOOKUP($C5,'Type Chart'!$B$26:$V$45,17,FALSE)*VLOOKUP($D5,'Type Chart'!$B$26:$V$46,17,FALSE)</f>
        <v>1</v>
      </c>
      <c r="E28" s="117">
        <f>VLOOKUP($C6,'Type Chart'!$B$26:$V$45,17,FALSE)*VLOOKUP($D6,'Type Chart'!$B$26:$V$46,17,FALSE)</f>
        <v>1</v>
      </c>
      <c r="F28" s="117">
        <f>VLOOKUP($C7,'Type Chart'!$B$26:$V$45,17,FALSE)*VLOOKUP($D7,'Type Chart'!$B$26:$V$46,17,FALSE)</f>
        <v>1</v>
      </c>
      <c r="G28" s="117">
        <f>VLOOKUP($C8,'Type Chart'!$B$26:$V$45,17,FALSE)*VLOOKUP($D8,'Type Chart'!$B$26:$V$46,17,FALSE)</f>
        <v>1</v>
      </c>
      <c r="H28" s="117">
        <f>VLOOKUP($C9,'Type Chart'!$B$26:$V$45,17,FALSE)*VLOOKUP($D9,'Type Chart'!$B$26:$V$46,17,FALSE)</f>
        <v>1</v>
      </c>
      <c r="I28" s="162">
        <f t="shared" si="0"/>
        <v>0</v>
      </c>
      <c r="J28" s="161">
        <f t="shared" si="1"/>
        <v>0</v>
      </c>
    </row>
    <row r="29" spans="1:27" ht="15" thickBot="1" x14ac:dyDescent="0.35">
      <c r="A29" s="191"/>
      <c r="B29" s="109" t="s">
        <v>209</v>
      </c>
      <c r="C29" s="117">
        <f>VLOOKUP($C4,'Type Chart'!$B$26:$V$45,18,FALSE)*VLOOKUP($D4,'Type Chart'!$B$26:$V$46,18,FALSE)</f>
        <v>1</v>
      </c>
      <c r="D29" s="117">
        <f>VLOOKUP($C5,'Type Chart'!$B$26:$V$45,18,FALSE)*VLOOKUP($D5,'Type Chart'!$B$26:$V$46,18,FALSE)</f>
        <v>1</v>
      </c>
      <c r="E29" s="117">
        <f>VLOOKUP($C6,'Type Chart'!$B$26:$V$45,18,FALSE)*VLOOKUP($D6,'Type Chart'!$B$26:$V$46,18,FALSE)</f>
        <v>1</v>
      </c>
      <c r="F29" s="117">
        <f>VLOOKUP($C7,'Type Chart'!$B$26:$V$45,18,FALSE)*VLOOKUP($D7,'Type Chart'!$B$26:$V$46,18,FALSE)</f>
        <v>1</v>
      </c>
      <c r="G29" s="117">
        <f>VLOOKUP($C8,'Type Chart'!$B$26:$V$45,18,FALSE)*VLOOKUP($D8,'Type Chart'!$B$26:$V$46,18,FALSE)</f>
        <v>1</v>
      </c>
      <c r="H29" s="117">
        <f>VLOOKUP($C9,'Type Chart'!$B$26:$V$45,18,FALSE)*VLOOKUP($D9,'Type Chart'!$B$26:$V$46,18,FALSE)</f>
        <v>1</v>
      </c>
      <c r="I29" s="162">
        <f t="shared" si="0"/>
        <v>0</v>
      </c>
      <c r="J29" s="161">
        <f t="shared" si="1"/>
        <v>0</v>
      </c>
    </row>
    <row r="30" spans="1:27" ht="15" customHeight="1" thickBot="1" x14ac:dyDescent="0.35">
      <c r="A30" s="191"/>
      <c r="B30" s="110" t="s">
        <v>23</v>
      </c>
      <c r="C30" s="117">
        <f>VLOOKUP($C4,'Type Chart'!$B$26:$V$45,19,FALSE)*VLOOKUP($D4,'Type Chart'!$B$26:$V$46,19,FALSE)</f>
        <v>1</v>
      </c>
      <c r="D30" s="117">
        <f>VLOOKUP($C5,'Type Chart'!$B$26:$V$45,19,FALSE)*VLOOKUP($D5,'Type Chart'!$B$26:$V$46,19,FALSE)</f>
        <v>1</v>
      </c>
      <c r="E30" s="117">
        <f>VLOOKUP($C6,'Type Chart'!$B$26:$V$45,19,FALSE)*VLOOKUP($D6,'Type Chart'!$B$26:$V$46,19,FALSE)</f>
        <v>1</v>
      </c>
      <c r="F30" s="117">
        <f>VLOOKUP($C7,'Type Chart'!$B$26:$V$45,19,FALSE)*VLOOKUP($D7,'Type Chart'!$B$26:$V$46,19,FALSE)</f>
        <v>1</v>
      </c>
      <c r="G30" s="117">
        <f>VLOOKUP($C8,'Type Chart'!$B$26:$V$45,19,FALSE)*VLOOKUP($D8,'Type Chart'!$B$26:$V$46,19,FALSE)</f>
        <v>1</v>
      </c>
      <c r="H30" s="117">
        <f>VLOOKUP($C9,'Type Chart'!$B$26:$V$45,19,FALSE)*VLOOKUP($D9,'Type Chart'!$B$26:$V$46,19,FALSE)</f>
        <v>1</v>
      </c>
      <c r="I30" s="162">
        <f t="shared" si="0"/>
        <v>0</v>
      </c>
      <c r="J30" s="161">
        <f t="shared" si="1"/>
        <v>0</v>
      </c>
    </row>
    <row r="31" spans="1:27" ht="15" thickBot="1" x14ac:dyDescent="0.35">
      <c r="A31" s="191"/>
      <c r="B31" s="111" t="s">
        <v>210</v>
      </c>
      <c r="C31" s="117">
        <f>VLOOKUP($C4,'Type Chart'!$B$26:$V$45,20,FALSE)*VLOOKUP($D4,'Type Chart'!$B$26:$V$46,20,FALSE)</f>
        <v>1</v>
      </c>
      <c r="D31" s="117">
        <f>VLOOKUP($C5,'Type Chart'!$B$26:$V$45,20,FALSE)*VLOOKUP($D5,'Type Chart'!$B$26:$V$46,20,FALSE)</f>
        <v>1</v>
      </c>
      <c r="E31" s="117">
        <f>VLOOKUP($C6,'Type Chart'!$B$26:$V$45,20,FALSE)*VLOOKUP($D6,'Type Chart'!$B$26:$V$46,20,FALSE)</f>
        <v>1</v>
      </c>
      <c r="F31" s="117">
        <f>VLOOKUP($C7,'Type Chart'!$B$26:$V$45,20,FALSE)*VLOOKUP($D7,'Type Chart'!$B$26:$V$46,20,FALSE)</f>
        <v>1</v>
      </c>
      <c r="G31" s="117">
        <f>VLOOKUP($C8,'Type Chart'!$B$26:$V$45,20,FALSE)*VLOOKUP($D8,'Type Chart'!$B$26:$V$46,20,FALSE)</f>
        <v>1</v>
      </c>
      <c r="H31" s="117">
        <f>VLOOKUP($C9,'Type Chart'!$B$26:$V$45,20,FALSE)*VLOOKUP($D9,'Type Chart'!$B$26:$V$46,20,FALSE)</f>
        <v>1</v>
      </c>
      <c r="I31" s="162">
        <f t="shared" si="0"/>
        <v>0</v>
      </c>
      <c r="J31" s="161">
        <f t="shared" si="1"/>
        <v>0</v>
      </c>
    </row>
    <row r="32" spans="1:27" ht="15" thickBot="1" x14ac:dyDescent="0.35">
      <c r="A32" s="192"/>
      <c r="B32" s="112" t="s">
        <v>211</v>
      </c>
      <c r="C32" s="118">
        <f>VLOOKUP($C4,'Type Chart'!$B$26:$V$45,21,FALSE)*VLOOKUP($D4,'Type Chart'!$B$26:$V$46,21,FALSE)</f>
        <v>1</v>
      </c>
      <c r="D32" s="118">
        <f>VLOOKUP($C5,'Type Chart'!$B$26:$V$45,21,FALSE)*VLOOKUP($D5,'Type Chart'!$B$26:$V$46,21,FALSE)</f>
        <v>1</v>
      </c>
      <c r="E32" s="118">
        <f>VLOOKUP($C6,'Type Chart'!$B$26:$V$45,21,FALSE)*VLOOKUP($D6,'Type Chart'!$B$26:$V$46,21,FALSE)</f>
        <v>1</v>
      </c>
      <c r="F32" s="118">
        <f>VLOOKUP($C7,'Type Chart'!$B$26:$V$45,21,FALSE)*VLOOKUP($D7,'Type Chart'!$B$26:$V$46,21,FALSE)</f>
        <v>1</v>
      </c>
      <c r="G32" s="118">
        <f>VLOOKUP($C8,'Type Chart'!$B$26:$V$45,21,FALSE)*VLOOKUP($D8,'Type Chart'!$B$26:$V$46,21,FALSE)</f>
        <v>1</v>
      </c>
      <c r="H32" s="118">
        <f>VLOOKUP($C9,'Type Chart'!$B$26:$V$45,21,FALSE)*VLOOKUP($D9,'Type Chart'!$B$26:$V$46,21,FALSE)</f>
        <v>1</v>
      </c>
      <c r="I32" s="163">
        <f t="shared" si="0"/>
        <v>0</v>
      </c>
      <c r="J32" s="160">
        <f t="shared" si="1"/>
        <v>0</v>
      </c>
    </row>
  </sheetData>
  <mergeCells count="6">
    <mergeCell ref="J11:J12"/>
    <mergeCell ref="B2:E2"/>
    <mergeCell ref="A13:A32"/>
    <mergeCell ref="C11:H11"/>
    <mergeCell ref="B11:B12"/>
    <mergeCell ref="I11:I12"/>
  </mergeCells>
  <conditionalFormatting sqref="I13:I32">
    <cfRule type="cellIs" dxfId="9" priority="8" operator="greaterThan">
      <formula>2</formula>
    </cfRule>
    <cfRule type="cellIs" dxfId="8" priority="9" operator="equal">
      <formula>2</formula>
    </cfRule>
    <cfRule type="cellIs" dxfId="7" priority="10" operator="equal">
      <formula>1</formula>
    </cfRule>
  </conditionalFormatting>
  <conditionalFormatting sqref="J13:J32">
    <cfRule type="cellIs" dxfId="6" priority="5" operator="greaterThan">
      <formula>2</formula>
    </cfRule>
    <cfRule type="cellIs" dxfId="5" priority="6" operator="equal">
      <formula>2</formula>
    </cfRule>
    <cfRule type="cellIs" dxfId="4" priority="7" operator="notEqual">
      <formula>1</formula>
    </cfRule>
  </conditionalFormatting>
  <conditionalFormatting sqref="C13:H32">
    <cfRule type="cellIs" dxfId="3" priority="1" operator="equal">
      <formula>0.25</formula>
    </cfRule>
    <cfRule type="cellIs" dxfId="2" priority="2" operator="equal">
      <formula>0.5</formula>
    </cfRule>
    <cfRule type="cellIs" dxfId="1" priority="3" operator="equal">
      <formula>4</formula>
    </cfRule>
    <cfRule type="cellIs" dxfId="0" priority="4" operator="equal">
      <formula>2</formula>
    </cfRule>
  </conditionalFormatting>
  <dataValidations count="1">
    <dataValidation type="list" allowBlank="1" showInputMessage="1" showErrorMessage="1" sqref="P14:Q19 Y14:Z14" xr:uid="{4AE906E3-B472-448B-815C-BDB1F853E9C5}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480E1C3-65A7-4386-A372-633D9B70CD91}">
          <x14:formula1>
            <xm:f>Equipments!$X$1:$X$13</xm:f>
          </x14:formula1>
          <xm:sqref>R14:R19 AA14</xm:sqref>
        </x14:dataValidation>
        <x14:dataValidation type="list" allowBlank="1" showInputMessage="1" showErrorMessage="1" xr:uid="{0523BCB0-0E4C-41AB-9353-7DE00DC68259}">
          <x14:formula1>
            <xm:f>Equipments!$O:$O</xm:f>
          </x14:formula1>
          <xm:sqref>W19</xm:sqref>
        </x14:dataValidation>
        <x14:dataValidation type="list" allowBlank="1" showInputMessage="1" showErrorMessage="1" xr:uid="{9ACB2E2A-148C-45D2-9F3E-71D893B965D3}">
          <x14:formula1>
            <xm:f>Equipments!$H:$H</xm:f>
          </x14:formula1>
          <xm:sqref>W17</xm:sqref>
        </x14:dataValidation>
        <x14:dataValidation type="list" allowBlank="1" showInputMessage="1" showErrorMessage="1" xr:uid="{CD6E6BB6-9AEE-428F-935C-38538D23CDEB}">
          <x14:formula1>
            <xm:f>Equipments!$A:$A</xm:f>
          </x14:formula1>
          <xm:sqref>W15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1955-A557-4467-A844-499BFBA3FA10}">
  <dimension ref="B2:H62"/>
  <sheetViews>
    <sheetView zoomScaleNormal="100" workbookViewId="0">
      <selection activeCell="F13" sqref="F13"/>
    </sheetView>
  </sheetViews>
  <sheetFormatPr defaultRowHeight="14.4" x14ac:dyDescent="0.3"/>
  <cols>
    <col min="1" max="1" width="6.5546875" customWidth="1"/>
    <col min="2" max="2" width="76.5546875" customWidth="1"/>
  </cols>
  <sheetData>
    <row r="2" spans="2:8" ht="51.6" customHeight="1" x14ac:dyDescent="0.3">
      <c r="B2" s="166" t="s">
        <v>920</v>
      </c>
      <c r="C2" s="165"/>
      <c r="D2" s="165"/>
      <c r="E2" s="165"/>
      <c r="F2" s="165"/>
      <c r="G2" s="165"/>
      <c r="H2" s="165"/>
    </row>
    <row r="4" spans="2:8" x14ac:dyDescent="0.3">
      <c r="B4" s="158" t="str">
        <f>CONCATENATE(TeamBuilder!C$8," @ ",TeamBuilder!C$10)</f>
        <v>Rosebug @ None</v>
      </c>
    </row>
    <row r="5" spans="2:8" x14ac:dyDescent="0.3">
      <c r="B5" s="158" t="str">
        <f>CONCATENATE("Trait: ",TeamBuilder!C$11)</f>
        <v>Trait: Escapist (HT)</v>
      </c>
    </row>
    <row r="6" spans="2:8" x14ac:dyDescent="0.3">
      <c r="B6" s="158" t="str">
        <f>CONCATENATE("Equipments: ",TeamBuilder!C$15," / ",TeamBuilder!C$16," / ",TeamBuilder!C$17)</f>
        <v>Equipments: None / None / None</v>
      </c>
    </row>
    <row r="7" spans="2:8" x14ac:dyDescent="0.3">
      <c r="B7" s="158" t="str">
        <f>CONCATENATE("Stat Boosts: ",TeamBuilder!E$17," / ",TeamBuilder!F$17)</f>
        <v>Stat Boosts: None / None</v>
      </c>
    </row>
    <row r="8" spans="2:8" x14ac:dyDescent="0.3">
      <c r="B8" s="158" t="str">
        <f>CONCATENATE("Stars: ",TeamBuilder!C$9)</f>
        <v>Stars: 6</v>
      </c>
    </row>
    <row r="9" spans="2:8" x14ac:dyDescent="0.3">
      <c r="B9" s="158" t="str">
        <f>CONCATENATE("- ",TeamBuilder!C20)</f>
        <v>- No Attack</v>
      </c>
    </row>
    <row r="10" spans="2:8" x14ac:dyDescent="0.3">
      <c r="B10" s="158" t="str">
        <f>CONCATENATE("- ",TeamBuilder!C21)</f>
        <v>- No Attack</v>
      </c>
    </row>
    <row r="11" spans="2:8" x14ac:dyDescent="0.3">
      <c r="B11" s="158" t="str">
        <f>CONCATENATE("- ",TeamBuilder!C22)</f>
        <v>- No Attack</v>
      </c>
    </row>
    <row r="12" spans="2:8" x14ac:dyDescent="0.3">
      <c r="B12" s="158" t="str">
        <f>CONCATENATE("- ",TeamBuilder!C23)</f>
        <v>- No Attack</v>
      </c>
    </row>
    <row r="13" spans="2:8" x14ac:dyDescent="0.3">
      <c r="B13" s="158"/>
    </row>
    <row r="14" spans="2:8" x14ac:dyDescent="0.3">
      <c r="B14" s="158" t="str">
        <f>CONCATENATE(TeamBuilder!N$8," @ ",TeamBuilder!N$10)</f>
        <v>Rosebug @ None</v>
      </c>
    </row>
    <row r="15" spans="2:8" x14ac:dyDescent="0.3">
      <c r="B15" s="158" t="str">
        <f>CONCATENATE("Trait: ",TeamBuilder!N$11)</f>
        <v>Trait: Escapist (HT)</v>
      </c>
    </row>
    <row r="16" spans="2:8" x14ac:dyDescent="0.3">
      <c r="B16" s="158" t="str">
        <f>CONCATENATE("Equipments: ",TeamBuilder!N$15," / ",TeamBuilder!N$16," / ",TeamBuilder!N$17)</f>
        <v>Equipments: None / None / None</v>
      </c>
    </row>
    <row r="17" spans="2:2" x14ac:dyDescent="0.3">
      <c r="B17" s="158" t="str">
        <f>CONCATENATE("Stat Boosts: ",TeamBuilder!P$17," / ",TeamBuilder!Q$17)</f>
        <v>Stat Boosts: None / None</v>
      </c>
    </row>
    <row r="18" spans="2:2" x14ac:dyDescent="0.3">
      <c r="B18" s="158" t="str">
        <f>CONCATENATE("Stars: ",TeamBuilder!N$9)</f>
        <v>Stars: 6</v>
      </c>
    </row>
    <row r="19" spans="2:2" x14ac:dyDescent="0.3">
      <c r="B19" s="158" t="str">
        <f>CONCATENATE("- ",TeamBuilder!N20)</f>
        <v>- No Attack</v>
      </c>
    </row>
    <row r="20" spans="2:2" x14ac:dyDescent="0.3">
      <c r="B20" s="158" t="str">
        <f>CONCATENATE("- ",TeamBuilder!N21)</f>
        <v>- No Attack</v>
      </c>
    </row>
    <row r="21" spans="2:2" x14ac:dyDescent="0.3">
      <c r="B21" s="158" t="str">
        <f>CONCATENATE("- ",TeamBuilder!N22)</f>
        <v>- No Attack</v>
      </c>
    </row>
    <row r="22" spans="2:2" x14ac:dyDescent="0.3">
      <c r="B22" s="158" t="str">
        <f>CONCATENATE("- ",TeamBuilder!N23)</f>
        <v>- No Attack</v>
      </c>
    </row>
    <row r="23" spans="2:2" x14ac:dyDescent="0.3">
      <c r="B23" s="158"/>
    </row>
    <row r="24" spans="2:2" x14ac:dyDescent="0.3">
      <c r="B24" s="158" t="str">
        <f>CONCATENATE(TeamBuilder!C$26," @ ",TeamBuilder!C$28)</f>
        <v>Rosebug @ None</v>
      </c>
    </row>
    <row r="25" spans="2:2" x14ac:dyDescent="0.3">
      <c r="B25" s="158" t="str">
        <f>CONCATENATE("Trait: ",TeamBuilder!C$29)</f>
        <v>Trait: Escapist (HT)</v>
      </c>
    </row>
    <row r="26" spans="2:2" x14ac:dyDescent="0.3">
      <c r="B26" s="158" t="str">
        <f>CONCATENATE("Equipments: ",TeamBuilder!C$33," / ",TeamBuilder!C$34," / ",TeamBuilder!C$35)</f>
        <v>Equipments: None / None / None</v>
      </c>
    </row>
    <row r="27" spans="2:2" x14ac:dyDescent="0.3">
      <c r="B27" s="158" t="str">
        <f>CONCATENATE("Stat Boosts: ",TeamBuilder!E$35," / ",TeamBuilder!F$35)</f>
        <v>Stat Boosts: None / None</v>
      </c>
    </row>
    <row r="28" spans="2:2" x14ac:dyDescent="0.3">
      <c r="B28" s="158" t="str">
        <f>CONCATENATE("Stars: ",TeamBuilder!C$27)</f>
        <v>Stars: 6</v>
      </c>
    </row>
    <row r="29" spans="2:2" x14ac:dyDescent="0.3">
      <c r="B29" s="158" t="str">
        <f>CONCATENATE("- ",TeamBuilder!C38)</f>
        <v>- No Attack</v>
      </c>
    </row>
    <row r="30" spans="2:2" x14ac:dyDescent="0.3">
      <c r="B30" s="158" t="str">
        <f>CONCATENATE("- ",TeamBuilder!C39)</f>
        <v>- No Attack</v>
      </c>
    </row>
    <row r="31" spans="2:2" x14ac:dyDescent="0.3">
      <c r="B31" s="158" t="str">
        <f>CONCATENATE("- ",TeamBuilder!C40)</f>
        <v>- No Attack</v>
      </c>
    </row>
    <row r="32" spans="2:2" x14ac:dyDescent="0.3">
      <c r="B32" s="158" t="str">
        <f>CONCATENATE("- ",TeamBuilder!C41)</f>
        <v>- No Attack</v>
      </c>
    </row>
    <row r="33" spans="2:2" x14ac:dyDescent="0.3">
      <c r="B33" s="158"/>
    </row>
    <row r="34" spans="2:2" x14ac:dyDescent="0.3">
      <c r="B34" s="158" t="str">
        <f>CONCATENATE(TeamBuilder!N$26," @ ",TeamBuilder!N$28)</f>
        <v>Rosebug @ None</v>
      </c>
    </row>
    <row r="35" spans="2:2" x14ac:dyDescent="0.3">
      <c r="B35" s="158" t="str">
        <f>CONCATENATE("Trait: ",TeamBuilder!N$29)</f>
        <v>Trait: Escapist (HT)</v>
      </c>
    </row>
    <row r="36" spans="2:2" x14ac:dyDescent="0.3">
      <c r="B36" s="158" t="str">
        <f>CONCATENATE("Equipments: ",TeamBuilder!N$33," / ",TeamBuilder!N$34," / ",TeamBuilder!N$35)</f>
        <v>Equipments: None / None / None</v>
      </c>
    </row>
    <row r="37" spans="2:2" x14ac:dyDescent="0.3">
      <c r="B37" s="158" t="str">
        <f>CONCATENATE("Stat Boosts: ",TeamBuilder!P$35," / ",TeamBuilder!Q$35)</f>
        <v>Stat Boosts: None / None</v>
      </c>
    </row>
    <row r="38" spans="2:2" x14ac:dyDescent="0.3">
      <c r="B38" s="158" t="str">
        <f>CONCATENATE("Stars: ",TeamBuilder!N$27)</f>
        <v>Stars: 6</v>
      </c>
    </row>
    <row r="39" spans="2:2" x14ac:dyDescent="0.3">
      <c r="B39" s="158" t="str">
        <f>CONCATENATE("- ",TeamBuilder!N38)</f>
        <v>- No Attack</v>
      </c>
    </row>
    <row r="40" spans="2:2" x14ac:dyDescent="0.3">
      <c r="B40" s="158" t="str">
        <f>CONCATENATE("- ",TeamBuilder!N39)</f>
        <v>- No Attack</v>
      </c>
    </row>
    <row r="41" spans="2:2" x14ac:dyDescent="0.3">
      <c r="B41" s="158" t="str">
        <f>CONCATENATE("- ",TeamBuilder!N40)</f>
        <v>- No Attack</v>
      </c>
    </row>
    <row r="42" spans="2:2" x14ac:dyDescent="0.3">
      <c r="B42" s="158" t="str">
        <f>CONCATENATE("- ",TeamBuilder!N41)</f>
        <v>- No Attack</v>
      </c>
    </row>
    <row r="43" spans="2:2" x14ac:dyDescent="0.3">
      <c r="B43" s="158"/>
    </row>
    <row r="44" spans="2:2" x14ac:dyDescent="0.3">
      <c r="B44" s="158" t="str">
        <f>CONCATENATE(TeamBuilder!C$44," @ ",TeamBuilder!C$46)</f>
        <v>Rosebug @ None</v>
      </c>
    </row>
    <row r="45" spans="2:2" x14ac:dyDescent="0.3">
      <c r="B45" s="158" t="str">
        <f>CONCATENATE("Trait: ",TeamBuilder!C$47)</f>
        <v>Trait: Escapist (HT)</v>
      </c>
    </row>
    <row r="46" spans="2:2" x14ac:dyDescent="0.3">
      <c r="B46" s="158" t="str">
        <f>CONCATENATE("Equipments: ",TeamBuilder!C$51," / ",TeamBuilder!C$52," / ",TeamBuilder!C$53)</f>
        <v>Equipments: None / None / None</v>
      </c>
    </row>
    <row r="47" spans="2:2" x14ac:dyDescent="0.3">
      <c r="B47" s="158" t="str">
        <f>CONCATENATE("Stat Boosts: ",TeamBuilder!E$53," / ",TeamBuilder!F$53)</f>
        <v>Stat Boosts: None / None</v>
      </c>
    </row>
    <row r="48" spans="2:2" x14ac:dyDescent="0.3">
      <c r="B48" s="158" t="str">
        <f>CONCATENATE("Stars: ",TeamBuilder!C$45)</f>
        <v>Stars: 6</v>
      </c>
    </row>
    <row r="49" spans="2:2" x14ac:dyDescent="0.3">
      <c r="B49" s="158" t="str">
        <f>CONCATENATE("- ",TeamBuilder!C$56)</f>
        <v>- No Attack</v>
      </c>
    </row>
    <row r="50" spans="2:2" x14ac:dyDescent="0.3">
      <c r="B50" s="158" t="str">
        <f>CONCATENATE("- ",TeamBuilder!C$57)</f>
        <v>- No Attack</v>
      </c>
    </row>
    <row r="51" spans="2:2" x14ac:dyDescent="0.3">
      <c r="B51" s="158" t="str">
        <f>CONCATENATE("- ",TeamBuilder!C$58)</f>
        <v>- No Attack</v>
      </c>
    </row>
    <row r="52" spans="2:2" x14ac:dyDescent="0.3">
      <c r="B52" s="158" t="str">
        <f>CONCATENATE("- ",TeamBuilder!C$59)</f>
        <v>- No Attack</v>
      </c>
    </row>
    <row r="53" spans="2:2" x14ac:dyDescent="0.3">
      <c r="B53" s="158"/>
    </row>
    <row r="54" spans="2:2" x14ac:dyDescent="0.3">
      <c r="B54" s="158" t="str">
        <f>CONCATENATE(TeamBuilder!N$44," @ ",TeamBuilder!N$46)</f>
        <v>Rosebug @ None</v>
      </c>
    </row>
    <row r="55" spans="2:2" x14ac:dyDescent="0.3">
      <c r="B55" s="158" t="str">
        <f>CONCATENATE("Trait: ",TeamBuilder!N$47)</f>
        <v>Trait: Escapist (HT)</v>
      </c>
    </row>
    <row r="56" spans="2:2" x14ac:dyDescent="0.3">
      <c r="B56" s="158" t="str">
        <f>CONCATENATE("Equipments: ",TeamBuilder!N$51," / ",TeamBuilder!N$52," / ",TeamBuilder!N$53)</f>
        <v>Equipments: None / None / None</v>
      </c>
    </row>
    <row r="57" spans="2:2" x14ac:dyDescent="0.3">
      <c r="B57" s="158" t="str">
        <f>CONCATENATE("Stat Boosts: ",TeamBuilder!P$53," / ",TeamBuilder!Q$53)</f>
        <v>Stat Boosts: None / None</v>
      </c>
    </row>
    <row r="58" spans="2:2" x14ac:dyDescent="0.3">
      <c r="B58" s="158" t="str">
        <f>CONCATENATE("Stars: ",TeamBuilder!N$45)</f>
        <v>Stars: 6</v>
      </c>
    </row>
    <row r="59" spans="2:2" x14ac:dyDescent="0.3">
      <c r="B59" s="158" t="str">
        <f>CONCATENATE("- ",TeamBuilder!N$56)</f>
        <v>- No Attack</v>
      </c>
    </row>
    <row r="60" spans="2:2" x14ac:dyDescent="0.3">
      <c r="B60" s="158" t="str">
        <f>CONCATENATE("- ",TeamBuilder!N$57)</f>
        <v>- No Attack</v>
      </c>
    </row>
    <row r="61" spans="2:2" x14ac:dyDescent="0.3">
      <c r="B61" s="158" t="str">
        <f>CONCATENATE("- ",TeamBuilder!N$58)</f>
        <v>- No Attack</v>
      </c>
    </row>
    <row r="62" spans="2:2" x14ac:dyDescent="0.3">
      <c r="B62" s="158" t="str">
        <f>CONCATENATE("- ",TeamBuilder!N$59)</f>
        <v>- No Attack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M175"/>
  <sheetViews>
    <sheetView topLeftCell="A151" zoomScaleNormal="100" workbookViewId="0">
      <selection activeCell="J165" sqref="J165:L165"/>
    </sheetView>
  </sheetViews>
  <sheetFormatPr defaultRowHeight="14.4" x14ac:dyDescent="0.3"/>
  <cols>
    <col min="1" max="1" width="12.21875" customWidth="1"/>
    <col min="8" max="8" width="9.33203125" customWidth="1"/>
    <col min="10" max="10" width="15.21875" customWidth="1"/>
    <col min="11" max="11" width="18.21875" customWidth="1"/>
    <col min="12" max="12" width="20" customWidth="1"/>
    <col min="13" max="13" width="14.6640625" customWidth="1"/>
    <col min="14" max="14" width="12.5546875" customWidth="1"/>
  </cols>
  <sheetData>
    <row r="1" spans="1:13" ht="22.2" customHeight="1" x14ac:dyDescent="0.3">
      <c r="A1" s="1" t="s">
        <v>0</v>
      </c>
      <c r="B1" s="1" t="s">
        <v>14</v>
      </c>
      <c r="C1" s="1" t="s">
        <v>15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17</v>
      </c>
      <c r="L1" s="1" t="s">
        <v>18</v>
      </c>
      <c r="M1" s="1" t="s">
        <v>584</v>
      </c>
    </row>
    <row r="2" spans="1:13" x14ac:dyDescent="0.3">
      <c r="A2" t="s">
        <v>35</v>
      </c>
      <c r="B2" t="s">
        <v>35</v>
      </c>
      <c r="C2" t="s">
        <v>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35</v>
      </c>
      <c r="K2" t="s">
        <v>35</v>
      </c>
      <c r="L2" t="s">
        <v>879</v>
      </c>
      <c r="M2" t="s">
        <v>474</v>
      </c>
    </row>
    <row r="3" spans="1:13" x14ac:dyDescent="0.3">
      <c r="A3" t="s">
        <v>230</v>
      </c>
      <c r="B3" t="s">
        <v>209</v>
      </c>
      <c r="C3" t="s">
        <v>35</v>
      </c>
      <c r="D3">
        <v>65</v>
      </c>
      <c r="E3">
        <v>70</v>
      </c>
      <c r="F3">
        <v>35</v>
      </c>
      <c r="G3">
        <v>65</v>
      </c>
      <c r="H3">
        <v>35</v>
      </c>
      <c r="I3">
        <v>60</v>
      </c>
      <c r="J3" t="s">
        <v>397</v>
      </c>
      <c r="K3" t="s">
        <v>398</v>
      </c>
      <c r="L3" t="s">
        <v>399</v>
      </c>
      <c r="M3" t="s">
        <v>413</v>
      </c>
    </row>
    <row r="4" spans="1:13" x14ac:dyDescent="0.3">
      <c r="A4" t="s">
        <v>231</v>
      </c>
      <c r="B4" t="s">
        <v>209</v>
      </c>
      <c r="C4" t="s">
        <v>35</v>
      </c>
      <c r="D4">
        <v>76</v>
      </c>
      <c r="E4">
        <v>85</v>
      </c>
      <c r="F4">
        <v>47</v>
      </c>
      <c r="G4">
        <v>75</v>
      </c>
      <c r="H4">
        <v>57</v>
      </c>
      <c r="I4">
        <v>75</v>
      </c>
      <c r="J4" t="s">
        <v>397</v>
      </c>
      <c r="K4" t="s">
        <v>398</v>
      </c>
      <c r="L4" t="s">
        <v>399</v>
      </c>
      <c r="M4" t="s">
        <v>413</v>
      </c>
    </row>
    <row r="5" spans="1:13" x14ac:dyDescent="0.3">
      <c r="A5" t="s">
        <v>232</v>
      </c>
      <c r="B5" t="s">
        <v>209</v>
      </c>
      <c r="C5" t="s">
        <v>22</v>
      </c>
      <c r="D5">
        <v>80</v>
      </c>
      <c r="E5">
        <v>100</v>
      </c>
      <c r="F5">
        <v>75</v>
      </c>
      <c r="G5">
        <v>95</v>
      </c>
      <c r="H5">
        <v>80</v>
      </c>
      <c r="I5">
        <v>95</v>
      </c>
      <c r="J5" t="s">
        <v>397</v>
      </c>
      <c r="K5" t="s">
        <v>398</v>
      </c>
      <c r="L5" t="s">
        <v>399</v>
      </c>
      <c r="M5" t="s">
        <v>474</v>
      </c>
    </row>
    <row r="6" spans="1:13" x14ac:dyDescent="0.3">
      <c r="A6" t="s">
        <v>233</v>
      </c>
      <c r="B6" t="s">
        <v>197</v>
      </c>
      <c r="C6" t="s">
        <v>35</v>
      </c>
      <c r="D6">
        <v>80</v>
      </c>
      <c r="E6">
        <v>50</v>
      </c>
      <c r="F6">
        <v>30</v>
      </c>
      <c r="G6">
        <v>70</v>
      </c>
      <c r="H6">
        <v>70</v>
      </c>
      <c r="I6">
        <v>30</v>
      </c>
      <c r="J6" t="s">
        <v>400</v>
      </c>
      <c r="K6" t="s">
        <v>574</v>
      </c>
      <c r="L6" t="s">
        <v>401</v>
      </c>
      <c r="M6" t="s">
        <v>413</v>
      </c>
    </row>
    <row r="7" spans="1:13" x14ac:dyDescent="0.3">
      <c r="A7" t="s">
        <v>234</v>
      </c>
      <c r="B7" t="s">
        <v>197</v>
      </c>
      <c r="C7" t="s">
        <v>35</v>
      </c>
      <c r="D7">
        <v>100</v>
      </c>
      <c r="E7">
        <v>57</v>
      </c>
      <c r="F7">
        <v>50</v>
      </c>
      <c r="G7">
        <v>90</v>
      </c>
      <c r="H7">
        <v>78</v>
      </c>
      <c r="I7">
        <v>40</v>
      </c>
      <c r="J7" t="s">
        <v>400</v>
      </c>
      <c r="K7" t="s">
        <v>574</v>
      </c>
      <c r="L7" t="s">
        <v>401</v>
      </c>
      <c r="M7" t="s">
        <v>413</v>
      </c>
    </row>
    <row r="8" spans="1:13" x14ac:dyDescent="0.3">
      <c r="A8" t="s">
        <v>235</v>
      </c>
      <c r="B8" t="s">
        <v>197</v>
      </c>
      <c r="C8" t="s">
        <v>23</v>
      </c>
      <c r="D8">
        <v>125</v>
      </c>
      <c r="E8">
        <v>77</v>
      </c>
      <c r="F8">
        <v>77</v>
      </c>
      <c r="G8">
        <v>122</v>
      </c>
      <c r="H8">
        <v>85</v>
      </c>
      <c r="I8">
        <v>46</v>
      </c>
      <c r="J8" t="s">
        <v>400</v>
      </c>
      <c r="K8" t="s">
        <v>574</v>
      </c>
      <c r="L8" t="s">
        <v>401</v>
      </c>
      <c r="M8" t="s">
        <v>414</v>
      </c>
    </row>
    <row r="9" spans="1:13" x14ac:dyDescent="0.3">
      <c r="A9" t="s">
        <v>237</v>
      </c>
      <c r="B9" t="s">
        <v>198</v>
      </c>
      <c r="C9" t="s">
        <v>35</v>
      </c>
      <c r="D9">
        <v>50</v>
      </c>
      <c r="E9">
        <v>60</v>
      </c>
      <c r="F9">
        <v>40</v>
      </c>
      <c r="G9">
        <v>60</v>
      </c>
      <c r="H9">
        <v>40</v>
      </c>
      <c r="I9">
        <v>80</v>
      </c>
      <c r="J9" t="s">
        <v>402</v>
      </c>
      <c r="K9" t="s">
        <v>403</v>
      </c>
      <c r="L9" t="s">
        <v>427</v>
      </c>
      <c r="M9" t="s">
        <v>413</v>
      </c>
    </row>
    <row r="10" spans="1:13" x14ac:dyDescent="0.3">
      <c r="A10" t="s">
        <v>238</v>
      </c>
      <c r="B10" t="s">
        <v>198</v>
      </c>
      <c r="C10" t="s">
        <v>35</v>
      </c>
      <c r="D10">
        <v>70</v>
      </c>
      <c r="E10">
        <v>70</v>
      </c>
      <c r="F10">
        <v>55</v>
      </c>
      <c r="G10">
        <v>70</v>
      </c>
      <c r="H10">
        <v>50</v>
      </c>
      <c r="I10">
        <v>100</v>
      </c>
      <c r="J10" t="s">
        <v>402</v>
      </c>
      <c r="K10" t="s">
        <v>403</v>
      </c>
      <c r="L10" t="s">
        <v>404</v>
      </c>
      <c r="M10" t="s">
        <v>413</v>
      </c>
    </row>
    <row r="11" spans="1:13" x14ac:dyDescent="0.3">
      <c r="A11" t="s">
        <v>239</v>
      </c>
      <c r="B11" t="s">
        <v>198</v>
      </c>
      <c r="C11" t="s">
        <v>203</v>
      </c>
      <c r="D11">
        <v>85</v>
      </c>
      <c r="E11">
        <v>95</v>
      </c>
      <c r="F11">
        <v>70</v>
      </c>
      <c r="G11">
        <v>95</v>
      </c>
      <c r="H11">
        <v>70</v>
      </c>
      <c r="I11">
        <v>100</v>
      </c>
      <c r="J11" t="s">
        <v>402</v>
      </c>
      <c r="K11" t="s">
        <v>403</v>
      </c>
      <c r="L11" t="s">
        <v>404</v>
      </c>
      <c r="M11" t="s">
        <v>415</v>
      </c>
    </row>
    <row r="12" spans="1:13" x14ac:dyDescent="0.3">
      <c r="A12" t="s">
        <v>236</v>
      </c>
      <c r="B12" t="s">
        <v>201</v>
      </c>
      <c r="C12" t="s">
        <v>35</v>
      </c>
      <c r="D12">
        <v>65</v>
      </c>
      <c r="E12">
        <v>60</v>
      </c>
      <c r="F12">
        <v>55</v>
      </c>
      <c r="G12">
        <v>45</v>
      </c>
      <c r="H12">
        <v>55</v>
      </c>
      <c r="I12">
        <v>60</v>
      </c>
      <c r="J12" t="s">
        <v>405</v>
      </c>
      <c r="K12" t="s">
        <v>406</v>
      </c>
      <c r="L12" t="s">
        <v>407</v>
      </c>
      <c r="M12" t="s">
        <v>413</v>
      </c>
    </row>
    <row r="13" spans="1:13" x14ac:dyDescent="0.3">
      <c r="A13" t="s">
        <v>242</v>
      </c>
      <c r="B13" t="s">
        <v>201</v>
      </c>
      <c r="C13" t="s">
        <v>35</v>
      </c>
      <c r="D13">
        <v>70</v>
      </c>
      <c r="E13">
        <v>80</v>
      </c>
      <c r="F13">
        <v>55</v>
      </c>
      <c r="G13">
        <v>65</v>
      </c>
      <c r="H13">
        <v>75</v>
      </c>
      <c r="I13">
        <v>70</v>
      </c>
      <c r="J13" t="s">
        <v>405</v>
      </c>
      <c r="K13" t="s">
        <v>406</v>
      </c>
      <c r="L13" t="s">
        <v>407</v>
      </c>
      <c r="M13" t="s">
        <v>413</v>
      </c>
    </row>
    <row r="14" spans="1:13" x14ac:dyDescent="0.3">
      <c r="A14" t="s">
        <v>240</v>
      </c>
      <c r="B14" t="s">
        <v>201</v>
      </c>
      <c r="C14" t="s">
        <v>207</v>
      </c>
      <c r="D14">
        <v>95</v>
      </c>
      <c r="E14">
        <v>125</v>
      </c>
      <c r="F14">
        <v>100</v>
      </c>
      <c r="G14">
        <v>75</v>
      </c>
      <c r="H14">
        <v>75</v>
      </c>
      <c r="I14">
        <v>55</v>
      </c>
      <c r="J14" t="s">
        <v>409</v>
      </c>
      <c r="K14" t="s">
        <v>410</v>
      </c>
      <c r="L14" t="s">
        <v>408</v>
      </c>
      <c r="M14" t="s">
        <v>474</v>
      </c>
    </row>
    <row r="15" spans="1:13" x14ac:dyDescent="0.3">
      <c r="A15" t="s">
        <v>241</v>
      </c>
      <c r="B15" t="s">
        <v>200</v>
      </c>
      <c r="C15" t="s">
        <v>210</v>
      </c>
      <c r="D15">
        <v>40</v>
      </c>
      <c r="E15">
        <v>53</v>
      </c>
      <c r="F15">
        <v>30</v>
      </c>
      <c r="G15">
        <v>40</v>
      </c>
      <c r="H15">
        <v>30</v>
      </c>
      <c r="I15">
        <v>42</v>
      </c>
      <c r="J15" t="s">
        <v>35</v>
      </c>
      <c r="K15" t="s">
        <v>411</v>
      </c>
      <c r="L15" t="s">
        <v>412</v>
      </c>
      <c r="M15" t="s">
        <v>413</v>
      </c>
    </row>
    <row r="16" spans="1:13" x14ac:dyDescent="0.3">
      <c r="A16" t="s">
        <v>243</v>
      </c>
      <c r="B16" t="s">
        <v>200</v>
      </c>
      <c r="C16" t="s">
        <v>210</v>
      </c>
      <c r="D16">
        <v>55</v>
      </c>
      <c r="E16">
        <v>20</v>
      </c>
      <c r="F16">
        <v>60</v>
      </c>
      <c r="G16">
        <v>20</v>
      </c>
      <c r="H16">
        <v>60</v>
      </c>
      <c r="I16">
        <v>35</v>
      </c>
      <c r="J16" t="s">
        <v>35</v>
      </c>
      <c r="K16" t="s">
        <v>400</v>
      </c>
      <c r="L16" t="s">
        <v>412</v>
      </c>
      <c r="M16" t="s">
        <v>413</v>
      </c>
    </row>
    <row r="17" spans="1:13" x14ac:dyDescent="0.3">
      <c r="A17" t="s">
        <v>244</v>
      </c>
      <c r="B17" t="s">
        <v>200</v>
      </c>
      <c r="C17" t="s">
        <v>210</v>
      </c>
      <c r="D17">
        <v>60</v>
      </c>
      <c r="E17">
        <v>90</v>
      </c>
      <c r="F17">
        <v>80</v>
      </c>
      <c r="G17">
        <v>90</v>
      </c>
      <c r="H17">
        <v>80</v>
      </c>
      <c r="I17">
        <v>85</v>
      </c>
      <c r="J17" t="s">
        <v>35</v>
      </c>
      <c r="K17" t="s">
        <v>411</v>
      </c>
      <c r="L17" t="s">
        <v>412</v>
      </c>
      <c r="M17" t="s">
        <v>415</v>
      </c>
    </row>
    <row r="18" spans="1:13" x14ac:dyDescent="0.3">
      <c r="A18" t="s">
        <v>245</v>
      </c>
      <c r="B18" t="s">
        <v>200</v>
      </c>
      <c r="C18" t="s">
        <v>35</v>
      </c>
      <c r="D18">
        <v>40</v>
      </c>
      <c r="E18">
        <v>30</v>
      </c>
      <c r="F18">
        <v>53</v>
      </c>
      <c r="G18">
        <v>30</v>
      </c>
      <c r="H18">
        <v>40</v>
      </c>
      <c r="I18">
        <v>42</v>
      </c>
      <c r="J18" t="s">
        <v>35</v>
      </c>
      <c r="K18" t="s">
        <v>416</v>
      </c>
      <c r="L18" t="s">
        <v>417</v>
      </c>
      <c r="M18" t="s">
        <v>474</v>
      </c>
    </row>
    <row r="19" spans="1:13" x14ac:dyDescent="0.3">
      <c r="A19" t="s">
        <v>246</v>
      </c>
      <c r="B19" t="s">
        <v>200</v>
      </c>
      <c r="C19" t="s">
        <v>24</v>
      </c>
      <c r="D19">
        <v>50</v>
      </c>
      <c r="E19">
        <v>30</v>
      </c>
      <c r="F19">
        <v>60</v>
      </c>
      <c r="G19">
        <v>15</v>
      </c>
      <c r="H19">
        <v>60</v>
      </c>
      <c r="I19">
        <v>30</v>
      </c>
      <c r="J19" t="s">
        <v>35</v>
      </c>
      <c r="K19" t="s">
        <v>400</v>
      </c>
      <c r="L19" t="s">
        <v>418</v>
      </c>
      <c r="M19" t="s">
        <v>413</v>
      </c>
    </row>
    <row r="20" spans="1:13" x14ac:dyDescent="0.3">
      <c r="A20" t="s">
        <v>247</v>
      </c>
      <c r="B20" t="s">
        <v>200</v>
      </c>
      <c r="C20" t="s">
        <v>24</v>
      </c>
      <c r="D20">
        <v>65</v>
      </c>
      <c r="E20">
        <v>115</v>
      </c>
      <c r="F20">
        <v>60</v>
      </c>
      <c r="G20">
        <v>75</v>
      </c>
      <c r="H20">
        <v>60</v>
      </c>
      <c r="I20">
        <v>110</v>
      </c>
      <c r="J20" t="s">
        <v>35</v>
      </c>
      <c r="K20" t="s">
        <v>483</v>
      </c>
      <c r="L20" t="s">
        <v>419</v>
      </c>
      <c r="M20" t="s">
        <v>415</v>
      </c>
    </row>
    <row r="21" spans="1:13" x14ac:dyDescent="0.3">
      <c r="A21" t="s">
        <v>248</v>
      </c>
      <c r="B21" t="s">
        <v>196</v>
      </c>
      <c r="C21" t="s">
        <v>204</v>
      </c>
      <c r="D21">
        <v>50</v>
      </c>
      <c r="E21">
        <v>60</v>
      </c>
      <c r="F21">
        <v>45</v>
      </c>
      <c r="G21">
        <v>45</v>
      </c>
      <c r="H21">
        <v>55</v>
      </c>
      <c r="I21">
        <v>90</v>
      </c>
      <c r="J21" t="s">
        <v>35</v>
      </c>
      <c r="K21" t="s">
        <v>406</v>
      </c>
      <c r="L21" t="s">
        <v>420</v>
      </c>
      <c r="M21" t="s">
        <v>413</v>
      </c>
    </row>
    <row r="22" spans="1:13" x14ac:dyDescent="0.3">
      <c r="A22" t="s">
        <v>249</v>
      </c>
      <c r="B22" t="s">
        <v>196</v>
      </c>
      <c r="C22" t="s">
        <v>204</v>
      </c>
      <c r="D22">
        <v>70</v>
      </c>
      <c r="E22">
        <v>80</v>
      </c>
      <c r="F22">
        <v>60</v>
      </c>
      <c r="G22">
        <v>55</v>
      </c>
      <c r="H22">
        <v>90</v>
      </c>
      <c r="I22">
        <v>110</v>
      </c>
      <c r="J22" t="s">
        <v>35</v>
      </c>
      <c r="K22" t="s">
        <v>406</v>
      </c>
      <c r="L22" t="s">
        <v>420</v>
      </c>
      <c r="M22" t="s">
        <v>415</v>
      </c>
    </row>
    <row r="23" spans="1:13" x14ac:dyDescent="0.3">
      <c r="A23" t="s">
        <v>250</v>
      </c>
      <c r="B23" t="s">
        <v>196</v>
      </c>
      <c r="C23" t="s">
        <v>199</v>
      </c>
      <c r="D23">
        <v>60</v>
      </c>
      <c r="E23">
        <v>35</v>
      </c>
      <c r="F23">
        <v>50</v>
      </c>
      <c r="G23">
        <v>35</v>
      </c>
      <c r="H23">
        <v>50</v>
      </c>
      <c r="I23">
        <v>50</v>
      </c>
      <c r="J23" t="s">
        <v>35</v>
      </c>
      <c r="K23" t="s">
        <v>422</v>
      </c>
      <c r="L23" t="s">
        <v>421</v>
      </c>
      <c r="M23" t="s">
        <v>413</v>
      </c>
    </row>
    <row r="24" spans="1:13" x14ac:dyDescent="0.3">
      <c r="A24" t="s">
        <v>251</v>
      </c>
      <c r="B24" t="s">
        <v>196</v>
      </c>
      <c r="C24" t="s">
        <v>199</v>
      </c>
      <c r="D24">
        <v>70</v>
      </c>
      <c r="E24">
        <v>55</v>
      </c>
      <c r="F24">
        <v>60</v>
      </c>
      <c r="G24">
        <v>45</v>
      </c>
      <c r="H24">
        <v>60</v>
      </c>
      <c r="I24">
        <v>70</v>
      </c>
      <c r="J24" t="s">
        <v>35</v>
      </c>
      <c r="K24" t="s">
        <v>422</v>
      </c>
      <c r="L24" t="s">
        <v>421</v>
      </c>
      <c r="M24" t="s">
        <v>413</v>
      </c>
    </row>
    <row r="25" spans="1:13" x14ac:dyDescent="0.3">
      <c r="A25" t="s">
        <v>252</v>
      </c>
      <c r="B25" t="s">
        <v>196</v>
      </c>
      <c r="C25" t="s">
        <v>199</v>
      </c>
      <c r="D25">
        <v>80</v>
      </c>
      <c r="E25">
        <v>105</v>
      </c>
      <c r="F25">
        <v>70</v>
      </c>
      <c r="G25">
        <v>65</v>
      </c>
      <c r="H25">
        <v>85</v>
      </c>
      <c r="I25">
        <v>95</v>
      </c>
      <c r="J25" t="s">
        <v>35</v>
      </c>
      <c r="K25" t="s">
        <v>422</v>
      </c>
      <c r="L25" t="s">
        <v>421</v>
      </c>
      <c r="M25" t="s">
        <v>415</v>
      </c>
    </row>
    <row r="26" spans="1:13" x14ac:dyDescent="0.3">
      <c r="A26" t="s">
        <v>253</v>
      </c>
      <c r="B26" t="s">
        <v>21</v>
      </c>
      <c r="C26" t="s">
        <v>204</v>
      </c>
      <c r="D26">
        <v>58</v>
      </c>
      <c r="E26">
        <v>50</v>
      </c>
      <c r="F26">
        <v>40</v>
      </c>
      <c r="G26">
        <v>63</v>
      </c>
      <c r="H26">
        <v>50</v>
      </c>
      <c r="I26">
        <v>60</v>
      </c>
      <c r="J26" t="s">
        <v>423</v>
      </c>
      <c r="K26" t="s">
        <v>424</v>
      </c>
      <c r="L26" t="s">
        <v>425</v>
      </c>
      <c r="M26" t="s">
        <v>413</v>
      </c>
    </row>
    <row r="27" spans="1:13" x14ac:dyDescent="0.3">
      <c r="A27" t="s">
        <v>254</v>
      </c>
      <c r="B27" t="s">
        <v>21</v>
      </c>
      <c r="C27" t="s">
        <v>204</v>
      </c>
      <c r="D27">
        <v>87</v>
      </c>
      <c r="E27">
        <v>98</v>
      </c>
      <c r="F27">
        <v>75</v>
      </c>
      <c r="G27">
        <v>80</v>
      </c>
      <c r="H27">
        <v>80</v>
      </c>
      <c r="I27">
        <v>55</v>
      </c>
      <c r="J27" t="s">
        <v>423</v>
      </c>
      <c r="K27" t="s">
        <v>424</v>
      </c>
      <c r="L27" t="s">
        <v>425</v>
      </c>
      <c r="M27" t="s">
        <v>415</v>
      </c>
    </row>
    <row r="28" spans="1:13" x14ac:dyDescent="0.3">
      <c r="A28" t="s">
        <v>255</v>
      </c>
      <c r="B28" t="s">
        <v>198</v>
      </c>
      <c r="C28" t="s">
        <v>35</v>
      </c>
      <c r="D28">
        <v>65</v>
      </c>
      <c r="E28">
        <v>65</v>
      </c>
      <c r="F28">
        <v>50</v>
      </c>
      <c r="G28">
        <v>65</v>
      </c>
      <c r="H28">
        <v>50</v>
      </c>
      <c r="I28">
        <v>50</v>
      </c>
      <c r="J28" t="s">
        <v>426</v>
      </c>
      <c r="K28" t="s">
        <v>416</v>
      </c>
      <c r="L28" t="s">
        <v>427</v>
      </c>
      <c r="M28" t="s">
        <v>413</v>
      </c>
    </row>
    <row r="29" spans="1:13" x14ac:dyDescent="0.3">
      <c r="A29" t="s">
        <v>256</v>
      </c>
      <c r="B29" t="s">
        <v>198</v>
      </c>
      <c r="C29" t="s">
        <v>35</v>
      </c>
      <c r="D29">
        <v>110</v>
      </c>
      <c r="E29">
        <v>90</v>
      </c>
      <c r="F29">
        <v>70</v>
      </c>
      <c r="G29">
        <v>90</v>
      </c>
      <c r="H29">
        <v>80</v>
      </c>
      <c r="I29">
        <v>60</v>
      </c>
      <c r="J29" t="s">
        <v>426</v>
      </c>
      <c r="K29" t="s">
        <v>416</v>
      </c>
      <c r="L29" t="s">
        <v>427</v>
      </c>
      <c r="M29" t="s">
        <v>415</v>
      </c>
    </row>
    <row r="30" spans="1:13" x14ac:dyDescent="0.3">
      <c r="A30" t="s">
        <v>257</v>
      </c>
      <c r="B30" t="s">
        <v>200</v>
      </c>
      <c r="C30" t="s">
        <v>202</v>
      </c>
      <c r="D30">
        <v>65</v>
      </c>
      <c r="E30">
        <v>68</v>
      </c>
      <c r="F30">
        <v>70</v>
      </c>
      <c r="G30">
        <v>105</v>
      </c>
      <c r="H30">
        <v>80</v>
      </c>
      <c r="I30">
        <v>65</v>
      </c>
      <c r="J30" t="s">
        <v>35</v>
      </c>
      <c r="K30" t="s">
        <v>428</v>
      </c>
      <c r="L30" t="s">
        <v>429</v>
      </c>
      <c r="M30" t="s">
        <v>415</v>
      </c>
    </row>
    <row r="31" spans="1:13" x14ac:dyDescent="0.3">
      <c r="A31" t="s">
        <v>258</v>
      </c>
      <c r="B31" t="s">
        <v>24</v>
      </c>
      <c r="C31" t="s">
        <v>196</v>
      </c>
      <c r="D31">
        <v>67</v>
      </c>
      <c r="E31">
        <v>45</v>
      </c>
      <c r="F31">
        <v>65</v>
      </c>
      <c r="G31">
        <v>90</v>
      </c>
      <c r="H31">
        <v>75</v>
      </c>
      <c r="I31">
        <v>93</v>
      </c>
      <c r="J31" t="s">
        <v>430</v>
      </c>
      <c r="K31" t="s">
        <v>416</v>
      </c>
      <c r="L31" t="s">
        <v>578</v>
      </c>
      <c r="M31" t="s">
        <v>414</v>
      </c>
    </row>
    <row r="32" spans="1:13" x14ac:dyDescent="0.3">
      <c r="A32" t="s">
        <v>259</v>
      </c>
      <c r="B32" t="s">
        <v>196</v>
      </c>
      <c r="C32" t="s">
        <v>35</v>
      </c>
      <c r="D32">
        <v>70</v>
      </c>
      <c r="E32">
        <v>56</v>
      </c>
      <c r="F32">
        <v>55</v>
      </c>
      <c r="G32">
        <v>35</v>
      </c>
      <c r="H32">
        <v>85</v>
      </c>
      <c r="I32">
        <v>55</v>
      </c>
      <c r="J32" t="s">
        <v>35</v>
      </c>
      <c r="K32" t="s">
        <v>428</v>
      </c>
      <c r="L32" t="s">
        <v>431</v>
      </c>
      <c r="M32" t="s">
        <v>413</v>
      </c>
    </row>
    <row r="33" spans="1:13" x14ac:dyDescent="0.3">
      <c r="A33" t="s">
        <v>260</v>
      </c>
      <c r="B33" t="s">
        <v>196</v>
      </c>
      <c r="C33" t="s">
        <v>35</v>
      </c>
      <c r="D33">
        <v>100</v>
      </c>
      <c r="E33">
        <v>86</v>
      </c>
      <c r="F33">
        <v>65</v>
      </c>
      <c r="G33">
        <v>45</v>
      </c>
      <c r="H33">
        <v>110</v>
      </c>
      <c r="I33">
        <v>73</v>
      </c>
      <c r="J33" t="s">
        <v>35</v>
      </c>
      <c r="K33" t="s">
        <v>428</v>
      </c>
      <c r="L33" t="s">
        <v>432</v>
      </c>
      <c r="M33" t="s">
        <v>415</v>
      </c>
    </row>
    <row r="34" spans="1:13" x14ac:dyDescent="0.3">
      <c r="A34" t="s">
        <v>262</v>
      </c>
      <c r="B34" t="s">
        <v>200</v>
      </c>
      <c r="C34" t="s">
        <v>35</v>
      </c>
      <c r="D34">
        <v>40</v>
      </c>
      <c r="E34">
        <v>45</v>
      </c>
      <c r="F34">
        <v>35</v>
      </c>
      <c r="G34">
        <v>45</v>
      </c>
      <c r="H34">
        <v>35</v>
      </c>
      <c r="I34">
        <v>35</v>
      </c>
      <c r="J34" t="s">
        <v>405</v>
      </c>
      <c r="K34" t="s">
        <v>433</v>
      </c>
      <c r="L34" t="s">
        <v>434</v>
      </c>
      <c r="M34" t="s">
        <v>413</v>
      </c>
    </row>
    <row r="35" spans="1:13" x14ac:dyDescent="0.3">
      <c r="A35" t="s">
        <v>261</v>
      </c>
      <c r="B35" t="s">
        <v>200</v>
      </c>
      <c r="C35" t="s">
        <v>35</v>
      </c>
      <c r="D35">
        <v>40</v>
      </c>
      <c r="E35">
        <v>15</v>
      </c>
      <c r="F35">
        <v>70</v>
      </c>
      <c r="G35">
        <v>15</v>
      </c>
      <c r="H35">
        <v>50</v>
      </c>
      <c r="I35">
        <v>20</v>
      </c>
      <c r="J35" t="s">
        <v>400</v>
      </c>
      <c r="K35" t="s">
        <v>433</v>
      </c>
      <c r="L35" t="s">
        <v>434</v>
      </c>
      <c r="M35" t="s">
        <v>413</v>
      </c>
    </row>
    <row r="36" spans="1:13" x14ac:dyDescent="0.3">
      <c r="A36" t="s">
        <v>263</v>
      </c>
      <c r="B36" t="s">
        <v>200</v>
      </c>
      <c r="C36" t="s">
        <v>199</v>
      </c>
      <c r="D36">
        <v>60</v>
      </c>
      <c r="E36">
        <v>65</v>
      </c>
      <c r="F36">
        <v>80</v>
      </c>
      <c r="G36">
        <v>105</v>
      </c>
      <c r="H36">
        <v>80</v>
      </c>
      <c r="I36">
        <v>95</v>
      </c>
      <c r="J36" t="s">
        <v>435</v>
      </c>
      <c r="K36" t="s">
        <v>433</v>
      </c>
      <c r="L36" t="s">
        <v>434</v>
      </c>
      <c r="M36" t="s">
        <v>415</v>
      </c>
    </row>
    <row r="37" spans="1:13" x14ac:dyDescent="0.3">
      <c r="A37" t="s">
        <v>264</v>
      </c>
      <c r="B37" t="s">
        <v>204</v>
      </c>
      <c r="C37" t="s">
        <v>35</v>
      </c>
      <c r="D37">
        <v>100</v>
      </c>
      <c r="E37">
        <v>58</v>
      </c>
      <c r="F37">
        <v>83</v>
      </c>
      <c r="G37">
        <v>62</v>
      </c>
      <c r="H37">
        <v>97</v>
      </c>
      <c r="I37">
        <v>40</v>
      </c>
      <c r="J37" t="s">
        <v>436</v>
      </c>
      <c r="K37" t="s">
        <v>437</v>
      </c>
      <c r="L37" t="s">
        <v>438</v>
      </c>
      <c r="M37" t="s">
        <v>414</v>
      </c>
    </row>
    <row r="38" spans="1:13" x14ac:dyDescent="0.3">
      <c r="A38" t="s">
        <v>265</v>
      </c>
      <c r="B38" t="s">
        <v>22</v>
      </c>
      <c r="C38" t="s">
        <v>197</v>
      </c>
      <c r="D38">
        <v>55</v>
      </c>
      <c r="E38">
        <v>80</v>
      </c>
      <c r="F38">
        <v>45</v>
      </c>
      <c r="G38">
        <v>60</v>
      </c>
      <c r="H38">
        <v>50</v>
      </c>
      <c r="I38">
        <v>50</v>
      </c>
      <c r="J38" t="s">
        <v>439</v>
      </c>
      <c r="K38" t="s">
        <v>397</v>
      </c>
      <c r="L38" t="s">
        <v>440</v>
      </c>
      <c r="M38" t="s">
        <v>413</v>
      </c>
    </row>
    <row r="39" spans="1:13" x14ac:dyDescent="0.3">
      <c r="A39" t="s">
        <v>266</v>
      </c>
      <c r="B39" t="s">
        <v>22</v>
      </c>
      <c r="C39" t="s">
        <v>197</v>
      </c>
      <c r="D39">
        <v>95</v>
      </c>
      <c r="E39">
        <v>120</v>
      </c>
      <c r="F39">
        <v>70</v>
      </c>
      <c r="G39">
        <v>87</v>
      </c>
      <c r="H39">
        <v>83</v>
      </c>
      <c r="I39">
        <v>75</v>
      </c>
      <c r="J39" t="s">
        <v>397</v>
      </c>
      <c r="K39" t="s">
        <v>441</v>
      </c>
      <c r="L39" t="s">
        <v>440</v>
      </c>
      <c r="M39" t="s">
        <v>415</v>
      </c>
    </row>
    <row r="40" spans="1:13" x14ac:dyDescent="0.3">
      <c r="A40" t="s">
        <v>267</v>
      </c>
      <c r="B40" t="s">
        <v>24</v>
      </c>
      <c r="C40" t="s">
        <v>35</v>
      </c>
      <c r="D40">
        <v>42</v>
      </c>
      <c r="E40">
        <v>47</v>
      </c>
      <c r="F40">
        <v>85</v>
      </c>
      <c r="G40">
        <v>57</v>
      </c>
      <c r="H40">
        <v>67</v>
      </c>
      <c r="I40">
        <v>37</v>
      </c>
      <c r="J40" t="s">
        <v>416</v>
      </c>
      <c r="K40" t="s">
        <v>442</v>
      </c>
      <c r="L40" t="s">
        <v>443</v>
      </c>
      <c r="M40" t="s">
        <v>413</v>
      </c>
    </row>
    <row r="41" spans="1:13" x14ac:dyDescent="0.3">
      <c r="A41" t="s">
        <v>268</v>
      </c>
      <c r="B41" t="s">
        <v>24</v>
      </c>
      <c r="C41" t="s">
        <v>35</v>
      </c>
      <c r="D41">
        <v>82</v>
      </c>
      <c r="E41">
        <v>57</v>
      </c>
      <c r="F41">
        <v>105</v>
      </c>
      <c r="G41">
        <v>67</v>
      </c>
      <c r="H41">
        <v>87</v>
      </c>
      <c r="I41">
        <v>47</v>
      </c>
      <c r="J41" t="s">
        <v>416</v>
      </c>
      <c r="K41" t="s">
        <v>442</v>
      </c>
      <c r="L41" t="s">
        <v>443</v>
      </c>
      <c r="M41" t="s">
        <v>415</v>
      </c>
    </row>
    <row r="42" spans="1:13" x14ac:dyDescent="0.3">
      <c r="A42" t="s">
        <v>269</v>
      </c>
      <c r="B42" t="s">
        <v>24</v>
      </c>
      <c r="C42" t="s">
        <v>35</v>
      </c>
      <c r="D42">
        <v>92</v>
      </c>
      <c r="E42">
        <v>57</v>
      </c>
      <c r="F42">
        <v>123</v>
      </c>
      <c r="G42">
        <v>72</v>
      </c>
      <c r="H42">
        <v>88</v>
      </c>
      <c r="I42">
        <v>58</v>
      </c>
      <c r="J42" t="s">
        <v>416</v>
      </c>
      <c r="K42" t="s">
        <v>442</v>
      </c>
      <c r="L42" t="s">
        <v>443</v>
      </c>
      <c r="M42" t="s">
        <v>415</v>
      </c>
    </row>
    <row r="43" spans="1:13" x14ac:dyDescent="0.3">
      <c r="A43" t="s">
        <v>270</v>
      </c>
      <c r="B43" t="s">
        <v>197</v>
      </c>
      <c r="C43" t="s">
        <v>35</v>
      </c>
      <c r="D43">
        <v>85</v>
      </c>
      <c r="E43">
        <v>50</v>
      </c>
      <c r="F43">
        <v>45</v>
      </c>
      <c r="G43">
        <v>65</v>
      </c>
      <c r="H43">
        <v>60</v>
      </c>
      <c r="I43">
        <v>30</v>
      </c>
      <c r="J43" t="s">
        <v>444</v>
      </c>
      <c r="K43" t="s">
        <v>445</v>
      </c>
      <c r="L43" t="s">
        <v>579</v>
      </c>
      <c r="M43" t="s">
        <v>413</v>
      </c>
    </row>
    <row r="44" spans="1:13" x14ac:dyDescent="0.3">
      <c r="A44" t="s">
        <v>271</v>
      </c>
      <c r="B44" t="s">
        <v>197</v>
      </c>
      <c r="C44" t="s">
        <v>35</v>
      </c>
      <c r="D44">
        <v>110</v>
      </c>
      <c r="E44">
        <v>65</v>
      </c>
      <c r="F44">
        <v>75</v>
      </c>
      <c r="G44">
        <v>85</v>
      </c>
      <c r="H44">
        <v>60</v>
      </c>
      <c r="I44">
        <v>50</v>
      </c>
      <c r="J44" t="s">
        <v>444</v>
      </c>
      <c r="K44" t="s">
        <v>445</v>
      </c>
      <c r="L44" t="s">
        <v>579</v>
      </c>
      <c r="M44" t="s">
        <v>413</v>
      </c>
    </row>
    <row r="45" spans="1:13" x14ac:dyDescent="0.3">
      <c r="A45" t="s">
        <v>272</v>
      </c>
      <c r="B45" t="s">
        <v>197</v>
      </c>
      <c r="C45" t="s">
        <v>201</v>
      </c>
      <c r="D45">
        <v>130</v>
      </c>
      <c r="E45">
        <v>85</v>
      </c>
      <c r="F45">
        <v>90</v>
      </c>
      <c r="G45">
        <v>105</v>
      </c>
      <c r="H45">
        <v>60</v>
      </c>
      <c r="I45">
        <v>50</v>
      </c>
      <c r="J45" t="s">
        <v>444</v>
      </c>
      <c r="K45" t="s">
        <v>445</v>
      </c>
      <c r="L45" t="s">
        <v>579</v>
      </c>
      <c r="M45" t="s">
        <v>415</v>
      </c>
    </row>
    <row r="46" spans="1:13" x14ac:dyDescent="0.3">
      <c r="A46" t="s">
        <v>273</v>
      </c>
      <c r="B46" t="s">
        <v>24</v>
      </c>
      <c r="C46" t="s">
        <v>35</v>
      </c>
      <c r="D46">
        <v>50</v>
      </c>
      <c r="E46">
        <v>50</v>
      </c>
      <c r="F46">
        <v>50</v>
      </c>
      <c r="G46">
        <v>50</v>
      </c>
      <c r="H46">
        <v>50</v>
      </c>
      <c r="I46">
        <v>50</v>
      </c>
      <c r="J46" t="s">
        <v>406</v>
      </c>
      <c r="K46" t="s">
        <v>442</v>
      </c>
      <c r="L46" t="s">
        <v>443</v>
      </c>
      <c r="M46" t="s">
        <v>413</v>
      </c>
    </row>
    <row r="47" spans="1:13" x14ac:dyDescent="0.3">
      <c r="A47" t="s">
        <v>274</v>
      </c>
      <c r="B47" t="s">
        <v>24</v>
      </c>
      <c r="C47" t="s">
        <v>35</v>
      </c>
      <c r="D47">
        <v>65</v>
      </c>
      <c r="E47">
        <v>65</v>
      </c>
      <c r="F47">
        <v>65</v>
      </c>
      <c r="G47">
        <v>65</v>
      </c>
      <c r="H47">
        <v>65</v>
      </c>
      <c r="I47">
        <v>65</v>
      </c>
      <c r="J47" t="s">
        <v>406</v>
      </c>
      <c r="K47" t="s">
        <v>442</v>
      </c>
      <c r="L47" t="s">
        <v>443</v>
      </c>
      <c r="M47" t="s">
        <v>413</v>
      </c>
    </row>
    <row r="48" spans="1:13" x14ac:dyDescent="0.3">
      <c r="A48" t="s">
        <v>275</v>
      </c>
      <c r="B48" t="s">
        <v>24</v>
      </c>
      <c r="C48" t="s">
        <v>35</v>
      </c>
      <c r="D48">
        <v>90</v>
      </c>
      <c r="E48">
        <v>90</v>
      </c>
      <c r="F48">
        <v>90</v>
      </c>
      <c r="G48">
        <v>90</v>
      </c>
      <c r="H48">
        <v>90</v>
      </c>
      <c r="I48">
        <v>90</v>
      </c>
      <c r="J48" t="s">
        <v>406</v>
      </c>
      <c r="K48" t="s">
        <v>442</v>
      </c>
      <c r="L48" t="s">
        <v>443</v>
      </c>
      <c r="M48" t="s">
        <v>415</v>
      </c>
    </row>
    <row r="49" spans="1:13" x14ac:dyDescent="0.3">
      <c r="A49" t="s">
        <v>276</v>
      </c>
      <c r="B49" t="s">
        <v>24</v>
      </c>
      <c r="C49" t="s">
        <v>35</v>
      </c>
      <c r="D49">
        <v>50</v>
      </c>
      <c r="E49">
        <v>50</v>
      </c>
      <c r="F49">
        <v>40</v>
      </c>
      <c r="G49">
        <v>60</v>
      </c>
      <c r="H49">
        <v>40</v>
      </c>
      <c r="I49">
        <v>70</v>
      </c>
      <c r="J49" t="s">
        <v>446</v>
      </c>
      <c r="K49" t="s">
        <v>447</v>
      </c>
      <c r="L49" t="s">
        <v>448</v>
      </c>
      <c r="M49" t="s">
        <v>413</v>
      </c>
    </row>
    <row r="50" spans="1:13" x14ac:dyDescent="0.3">
      <c r="A50" t="s">
        <v>277</v>
      </c>
      <c r="B50" t="s">
        <v>24</v>
      </c>
      <c r="C50" t="s">
        <v>35</v>
      </c>
      <c r="D50">
        <v>75</v>
      </c>
      <c r="E50">
        <v>90</v>
      </c>
      <c r="F50">
        <v>70</v>
      </c>
      <c r="G50">
        <v>90</v>
      </c>
      <c r="H50">
        <v>70</v>
      </c>
      <c r="I50">
        <v>95</v>
      </c>
      <c r="J50" t="s">
        <v>446</v>
      </c>
      <c r="K50" t="s">
        <v>447</v>
      </c>
      <c r="L50" t="s">
        <v>448</v>
      </c>
      <c r="M50" t="s">
        <v>415</v>
      </c>
    </row>
    <row r="51" spans="1:13" x14ac:dyDescent="0.3">
      <c r="A51" t="s">
        <v>278</v>
      </c>
      <c r="B51" t="s">
        <v>24</v>
      </c>
      <c r="C51" t="s">
        <v>199</v>
      </c>
      <c r="D51">
        <v>40</v>
      </c>
      <c r="E51">
        <v>50</v>
      </c>
      <c r="F51">
        <v>45</v>
      </c>
      <c r="G51">
        <v>50</v>
      </c>
      <c r="H51">
        <v>40</v>
      </c>
      <c r="I51">
        <v>100</v>
      </c>
      <c r="J51" t="s">
        <v>430</v>
      </c>
      <c r="K51" t="s">
        <v>406</v>
      </c>
      <c r="L51" t="s">
        <v>449</v>
      </c>
      <c r="M51" t="s">
        <v>413</v>
      </c>
    </row>
    <row r="52" spans="1:13" x14ac:dyDescent="0.3">
      <c r="A52" t="s">
        <v>279</v>
      </c>
      <c r="B52" t="s">
        <v>24</v>
      </c>
      <c r="C52" t="s">
        <v>199</v>
      </c>
      <c r="D52">
        <v>55</v>
      </c>
      <c r="E52">
        <v>75</v>
      </c>
      <c r="F52">
        <v>50</v>
      </c>
      <c r="G52">
        <v>85</v>
      </c>
      <c r="H52">
        <v>70</v>
      </c>
      <c r="I52">
        <v>130</v>
      </c>
      <c r="J52" t="s">
        <v>430</v>
      </c>
      <c r="K52" t="s">
        <v>406</v>
      </c>
      <c r="L52" t="s">
        <v>449</v>
      </c>
      <c r="M52" t="s">
        <v>415</v>
      </c>
    </row>
    <row r="53" spans="1:13" x14ac:dyDescent="0.3">
      <c r="A53" t="s">
        <v>280</v>
      </c>
      <c r="B53" t="s">
        <v>21</v>
      </c>
      <c r="C53" t="s">
        <v>205</v>
      </c>
      <c r="D53">
        <v>90</v>
      </c>
      <c r="E53">
        <v>78</v>
      </c>
      <c r="F53">
        <v>42</v>
      </c>
      <c r="G53">
        <v>65</v>
      </c>
      <c r="H53">
        <v>59</v>
      </c>
      <c r="I53">
        <v>65</v>
      </c>
      <c r="J53" t="s">
        <v>450</v>
      </c>
      <c r="K53" t="s">
        <v>451</v>
      </c>
      <c r="L53" t="s">
        <v>452</v>
      </c>
      <c r="M53" t="s">
        <v>413</v>
      </c>
    </row>
    <row r="54" spans="1:13" x14ac:dyDescent="0.3">
      <c r="A54" t="s">
        <v>281</v>
      </c>
      <c r="B54" t="s">
        <v>21</v>
      </c>
      <c r="C54" t="s">
        <v>205</v>
      </c>
      <c r="D54">
        <v>93</v>
      </c>
      <c r="E54">
        <v>108</v>
      </c>
      <c r="F54">
        <v>63</v>
      </c>
      <c r="G54">
        <v>80</v>
      </c>
      <c r="H54">
        <v>80</v>
      </c>
      <c r="I54">
        <v>80</v>
      </c>
      <c r="J54" t="s">
        <v>450</v>
      </c>
      <c r="K54" t="s">
        <v>451</v>
      </c>
      <c r="L54" t="s">
        <v>452</v>
      </c>
      <c r="M54" t="s">
        <v>414</v>
      </c>
    </row>
    <row r="55" spans="1:13" x14ac:dyDescent="0.3">
      <c r="A55" t="s">
        <v>282</v>
      </c>
      <c r="B55" t="s">
        <v>201</v>
      </c>
      <c r="C55" t="s">
        <v>35</v>
      </c>
      <c r="D55">
        <v>60</v>
      </c>
      <c r="E55">
        <v>85</v>
      </c>
      <c r="F55">
        <v>110</v>
      </c>
      <c r="G55">
        <v>30</v>
      </c>
      <c r="H55">
        <v>20</v>
      </c>
      <c r="I55">
        <v>30</v>
      </c>
      <c r="J55" t="s">
        <v>453</v>
      </c>
      <c r="K55" t="s">
        <v>454</v>
      </c>
      <c r="L55" t="s">
        <v>455</v>
      </c>
      <c r="M55" t="s">
        <v>413</v>
      </c>
    </row>
    <row r="56" spans="1:13" x14ac:dyDescent="0.3">
      <c r="A56" t="s">
        <v>283</v>
      </c>
      <c r="B56" t="s">
        <v>201</v>
      </c>
      <c r="C56" t="s">
        <v>35</v>
      </c>
      <c r="D56">
        <v>80</v>
      </c>
      <c r="E56">
        <v>105</v>
      </c>
      <c r="F56">
        <v>120</v>
      </c>
      <c r="G56">
        <v>40</v>
      </c>
      <c r="H56">
        <v>30</v>
      </c>
      <c r="I56">
        <v>40</v>
      </c>
      <c r="J56" t="s">
        <v>453</v>
      </c>
      <c r="K56" t="s">
        <v>454</v>
      </c>
      <c r="L56" t="s">
        <v>455</v>
      </c>
      <c r="M56" t="s">
        <v>415</v>
      </c>
    </row>
    <row r="57" spans="1:13" x14ac:dyDescent="0.3">
      <c r="A57" t="s">
        <v>284</v>
      </c>
      <c r="B57" t="s">
        <v>201</v>
      </c>
      <c r="C57" t="s">
        <v>35</v>
      </c>
      <c r="D57">
        <v>90</v>
      </c>
      <c r="E57">
        <v>135</v>
      </c>
      <c r="F57">
        <v>140</v>
      </c>
      <c r="G57">
        <v>50</v>
      </c>
      <c r="H57">
        <v>40</v>
      </c>
      <c r="I57">
        <v>50</v>
      </c>
      <c r="J57" t="s">
        <v>453</v>
      </c>
      <c r="K57" t="s">
        <v>454</v>
      </c>
      <c r="L57" t="s">
        <v>455</v>
      </c>
      <c r="M57" t="s">
        <v>414</v>
      </c>
    </row>
    <row r="58" spans="1:13" x14ac:dyDescent="0.3">
      <c r="A58" t="s">
        <v>285</v>
      </c>
      <c r="B58" t="s">
        <v>196</v>
      </c>
      <c r="C58" t="s">
        <v>35</v>
      </c>
      <c r="D58">
        <v>60</v>
      </c>
      <c r="E58">
        <v>40</v>
      </c>
      <c r="F58">
        <v>45</v>
      </c>
      <c r="G58">
        <v>35</v>
      </c>
      <c r="H58">
        <v>55</v>
      </c>
      <c r="I58">
        <v>30</v>
      </c>
      <c r="J58" t="s">
        <v>428</v>
      </c>
      <c r="K58" t="s">
        <v>456</v>
      </c>
      <c r="L58" t="s">
        <v>457</v>
      </c>
      <c r="M58" t="s">
        <v>413</v>
      </c>
    </row>
    <row r="59" spans="1:13" x14ac:dyDescent="0.3">
      <c r="A59" t="s">
        <v>286</v>
      </c>
      <c r="B59" t="s">
        <v>196</v>
      </c>
      <c r="C59" t="s">
        <v>35</v>
      </c>
      <c r="D59">
        <v>90</v>
      </c>
      <c r="E59">
        <v>100</v>
      </c>
      <c r="F59">
        <v>75</v>
      </c>
      <c r="G59">
        <v>60</v>
      </c>
      <c r="H59">
        <v>85</v>
      </c>
      <c r="I59">
        <v>60</v>
      </c>
      <c r="J59" t="s">
        <v>428</v>
      </c>
      <c r="K59" t="s">
        <v>456</v>
      </c>
      <c r="L59" t="s">
        <v>550</v>
      </c>
      <c r="M59" t="s">
        <v>414</v>
      </c>
    </row>
    <row r="60" spans="1:13" x14ac:dyDescent="0.3">
      <c r="A60" t="s">
        <v>287</v>
      </c>
      <c r="B60" t="s">
        <v>23</v>
      </c>
      <c r="C60" t="s">
        <v>35</v>
      </c>
      <c r="D60">
        <v>40</v>
      </c>
      <c r="E60">
        <v>45</v>
      </c>
      <c r="F60">
        <v>35</v>
      </c>
      <c r="G60">
        <v>35</v>
      </c>
      <c r="H60">
        <v>40</v>
      </c>
      <c r="I60">
        <v>50</v>
      </c>
      <c r="J60" t="s">
        <v>458</v>
      </c>
      <c r="K60" t="s">
        <v>459</v>
      </c>
      <c r="L60" t="s">
        <v>460</v>
      </c>
      <c r="M60" t="s">
        <v>413</v>
      </c>
    </row>
    <row r="61" spans="1:13" x14ac:dyDescent="0.3">
      <c r="A61" t="s">
        <v>288</v>
      </c>
      <c r="B61" t="s">
        <v>23</v>
      </c>
      <c r="C61" t="s">
        <v>203</v>
      </c>
      <c r="D61">
        <v>85</v>
      </c>
      <c r="E61">
        <v>100</v>
      </c>
      <c r="F61">
        <v>90</v>
      </c>
      <c r="G61">
        <v>55</v>
      </c>
      <c r="H61">
        <v>80</v>
      </c>
      <c r="I61">
        <v>55</v>
      </c>
      <c r="J61" t="s">
        <v>458</v>
      </c>
      <c r="K61" t="s">
        <v>459</v>
      </c>
      <c r="L61" t="s">
        <v>461</v>
      </c>
      <c r="M61" t="s">
        <v>414</v>
      </c>
    </row>
    <row r="62" spans="1:13" x14ac:dyDescent="0.3">
      <c r="A62" t="s">
        <v>289</v>
      </c>
      <c r="B62" t="s">
        <v>21</v>
      </c>
      <c r="C62" t="s">
        <v>35</v>
      </c>
      <c r="D62">
        <v>50</v>
      </c>
      <c r="E62">
        <v>90</v>
      </c>
      <c r="F62">
        <v>40</v>
      </c>
      <c r="G62">
        <v>65</v>
      </c>
      <c r="H62">
        <v>40</v>
      </c>
      <c r="I62">
        <v>65</v>
      </c>
      <c r="J62" t="s">
        <v>462</v>
      </c>
      <c r="K62" t="s">
        <v>463</v>
      </c>
      <c r="L62" t="s">
        <v>464</v>
      </c>
      <c r="M62" t="s">
        <v>413</v>
      </c>
    </row>
    <row r="63" spans="1:13" x14ac:dyDescent="0.3">
      <c r="A63" t="s">
        <v>19</v>
      </c>
      <c r="B63" t="s">
        <v>21</v>
      </c>
      <c r="C63" t="s">
        <v>22</v>
      </c>
      <c r="D63">
        <v>75</v>
      </c>
      <c r="E63">
        <v>125</v>
      </c>
      <c r="F63">
        <v>60</v>
      </c>
      <c r="G63">
        <v>65</v>
      </c>
      <c r="H63">
        <v>60</v>
      </c>
      <c r="I63">
        <v>65</v>
      </c>
      <c r="J63" t="s">
        <v>462</v>
      </c>
      <c r="K63" t="s">
        <v>463</v>
      </c>
      <c r="L63" t="s">
        <v>464</v>
      </c>
      <c r="M63" t="s">
        <v>474</v>
      </c>
    </row>
    <row r="64" spans="1:13" x14ac:dyDescent="0.3">
      <c r="A64" t="s">
        <v>290</v>
      </c>
      <c r="B64" t="s">
        <v>196</v>
      </c>
      <c r="C64" t="s">
        <v>35</v>
      </c>
      <c r="D64">
        <v>65</v>
      </c>
      <c r="E64">
        <v>55</v>
      </c>
      <c r="F64">
        <v>60</v>
      </c>
      <c r="G64">
        <v>40</v>
      </c>
      <c r="H64">
        <v>30</v>
      </c>
      <c r="I64">
        <v>55</v>
      </c>
      <c r="J64" t="s">
        <v>465</v>
      </c>
      <c r="K64" t="s">
        <v>466</v>
      </c>
      <c r="L64" t="s">
        <v>467</v>
      </c>
      <c r="M64" t="s">
        <v>413</v>
      </c>
    </row>
    <row r="65" spans="1:13" x14ac:dyDescent="0.3">
      <c r="A65" t="s">
        <v>291</v>
      </c>
      <c r="B65" t="s">
        <v>196</v>
      </c>
      <c r="C65" t="s">
        <v>199</v>
      </c>
      <c r="D65">
        <v>85</v>
      </c>
      <c r="E65">
        <v>70</v>
      </c>
      <c r="F65">
        <v>80</v>
      </c>
      <c r="G65">
        <v>60</v>
      </c>
      <c r="H65">
        <v>50</v>
      </c>
      <c r="I65">
        <v>85</v>
      </c>
      <c r="J65" t="s">
        <v>465</v>
      </c>
      <c r="K65" t="s">
        <v>466</v>
      </c>
      <c r="L65" t="s">
        <v>467</v>
      </c>
      <c r="M65" t="s">
        <v>413</v>
      </c>
    </row>
    <row r="66" spans="1:13" x14ac:dyDescent="0.3">
      <c r="A66" t="s">
        <v>292</v>
      </c>
      <c r="B66" t="s">
        <v>196</v>
      </c>
      <c r="C66" t="s">
        <v>199</v>
      </c>
      <c r="D66">
        <v>80</v>
      </c>
      <c r="E66">
        <v>100</v>
      </c>
      <c r="F66">
        <v>80</v>
      </c>
      <c r="G66">
        <v>80</v>
      </c>
      <c r="H66">
        <v>75</v>
      </c>
      <c r="I66">
        <v>115</v>
      </c>
      <c r="J66" t="s">
        <v>465</v>
      </c>
      <c r="K66" t="s">
        <v>466</v>
      </c>
      <c r="L66" t="s">
        <v>467</v>
      </c>
      <c r="M66" t="s">
        <v>414</v>
      </c>
    </row>
    <row r="67" spans="1:13" x14ac:dyDescent="0.3">
      <c r="A67" t="s">
        <v>293</v>
      </c>
      <c r="B67" t="s">
        <v>205</v>
      </c>
      <c r="C67" t="s">
        <v>35</v>
      </c>
      <c r="D67">
        <v>40</v>
      </c>
      <c r="E67">
        <v>30</v>
      </c>
      <c r="F67">
        <v>40</v>
      </c>
      <c r="G67">
        <v>40</v>
      </c>
      <c r="H67">
        <v>65</v>
      </c>
      <c r="I67">
        <v>45</v>
      </c>
      <c r="J67" t="s">
        <v>468</v>
      </c>
      <c r="K67" t="s">
        <v>459</v>
      </c>
      <c r="L67" t="s">
        <v>469</v>
      </c>
      <c r="M67" t="s">
        <v>413</v>
      </c>
    </row>
    <row r="68" spans="1:13" x14ac:dyDescent="0.3">
      <c r="A68" t="s">
        <v>294</v>
      </c>
      <c r="B68" t="s">
        <v>205</v>
      </c>
      <c r="C68" t="s">
        <v>35</v>
      </c>
      <c r="D68">
        <v>50</v>
      </c>
      <c r="E68">
        <v>40</v>
      </c>
      <c r="F68">
        <v>50</v>
      </c>
      <c r="G68">
        <v>50</v>
      </c>
      <c r="H68">
        <v>85</v>
      </c>
      <c r="I68">
        <v>70</v>
      </c>
      <c r="J68" t="s">
        <v>468</v>
      </c>
      <c r="K68" t="s">
        <v>459</v>
      </c>
      <c r="L68" t="s">
        <v>469</v>
      </c>
      <c r="M68" t="s">
        <v>413</v>
      </c>
    </row>
    <row r="69" spans="1:13" x14ac:dyDescent="0.3">
      <c r="A69" t="s">
        <v>295</v>
      </c>
      <c r="B69" t="s">
        <v>205</v>
      </c>
      <c r="C69" t="s">
        <v>206</v>
      </c>
      <c r="D69">
        <v>75</v>
      </c>
      <c r="E69">
        <v>50</v>
      </c>
      <c r="F69">
        <v>55</v>
      </c>
      <c r="G69">
        <v>95</v>
      </c>
      <c r="H69">
        <v>110</v>
      </c>
      <c r="I69">
        <v>100</v>
      </c>
      <c r="J69" t="s">
        <v>468</v>
      </c>
      <c r="K69" t="s">
        <v>459</v>
      </c>
      <c r="L69" t="s">
        <v>470</v>
      </c>
      <c r="M69" t="s">
        <v>414</v>
      </c>
    </row>
    <row r="70" spans="1:13" x14ac:dyDescent="0.3">
      <c r="A70" t="s">
        <v>296</v>
      </c>
      <c r="B70" t="s">
        <v>205</v>
      </c>
      <c r="C70" t="s">
        <v>23</v>
      </c>
      <c r="D70">
        <v>70</v>
      </c>
      <c r="E70">
        <v>55</v>
      </c>
      <c r="F70">
        <v>55</v>
      </c>
      <c r="G70">
        <v>55</v>
      </c>
      <c r="H70">
        <v>55</v>
      </c>
      <c r="I70">
        <v>40</v>
      </c>
      <c r="J70" t="s">
        <v>471</v>
      </c>
      <c r="K70" t="s">
        <v>472</v>
      </c>
      <c r="L70" t="s">
        <v>473</v>
      </c>
      <c r="M70" t="s">
        <v>413</v>
      </c>
    </row>
    <row r="71" spans="1:13" x14ac:dyDescent="0.3">
      <c r="A71" t="s">
        <v>297</v>
      </c>
      <c r="B71" t="s">
        <v>208</v>
      </c>
      <c r="C71" t="s">
        <v>205</v>
      </c>
      <c r="D71">
        <v>95</v>
      </c>
      <c r="E71">
        <v>80</v>
      </c>
      <c r="F71">
        <v>85</v>
      </c>
      <c r="G71">
        <v>120</v>
      </c>
      <c r="H71">
        <v>80</v>
      </c>
      <c r="I71">
        <v>35</v>
      </c>
      <c r="J71" t="s">
        <v>471</v>
      </c>
      <c r="K71" t="s">
        <v>472</v>
      </c>
      <c r="L71" t="s">
        <v>473</v>
      </c>
      <c r="M71" t="s">
        <v>415</v>
      </c>
    </row>
    <row r="72" spans="1:13" x14ac:dyDescent="0.3">
      <c r="A72" t="s">
        <v>298</v>
      </c>
      <c r="B72" t="s">
        <v>208</v>
      </c>
      <c r="C72" t="s">
        <v>23</v>
      </c>
      <c r="D72">
        <v>90</v>
      </c>
      <c r="E72">
        <v>90</v>
      </c>
      <c r="F72">
        <v>100</v>
      </c>
      <c r="G72">
        <v>90</v>
      </c>
      <c r="H72">
        <v>90</v>
      </c>
      <c r="I72">
        <v>35</v>
      </c>
      <c r="J72" t="s">
        <v>471</v>
      </c>
      <c r="K72" t="s">
        <v>472</v>
      </c>
      <c r="L72" t="s">
        <v>473</v>
      </c>
      <c r="M72" t="s">
        <v>414</v>
      </c>
    </row>
    <row r="73" spans="1:13" x14ac:dyDescent="0.3">
      <c r="A73" t="s">
        <v>299</v>
      </c>
      <c r="B73" t="s">
        <v>210</v>
      </c>
      <c r="C73" t="s">
        <v>35</v>
      </c>
      <c r="D73">
        <v>40</v>
      </c>
      <c r="E73">
        <v>55</v>
      </c>
      <c r="F73">
        <v>40</v>
      </c>
      <c r="G73">
        <v>55</v>
      </c>
      <c r="H73">
        <v>50</v>
      </c>
      <c r="I73">
        <v>50</v>
      </c>
      <c r="J73" t="s">
        <v>411</v>
      </c>
      <c r="K73" t="s">
        <v>475</v>
      </c>
      <c r="L73" t="s">
        <v>476</v>
      </c>
      <c r="M73" t="s">
        <v>413</v>
      </c>
    </row>
    <row r="74" spans="1:13" x14ac:dyDescent="0.3">
      <c r="A74" t="s">
        <v>300</v>
      </c>
      <c r="B74" t="s">
        <v>210</v>
      </c>
      <c r="C74" t="s">
        <v>35</v>
      </c>
      <c r="D74">
        <v>60</v>
      </c>
      <c r="E74">
        <v>75</v>
      </c>
      <c r="F74">
        <v>60</v>
      </c>
      <c r="G74">
        <v>70</v>
      </c>
      <c r="H74">
        <v>60</v>
      </c>
      <c r="I74">
        <v>60</v>
      </c>
      <c r="J74" t="s">
        <v>411</v>
      </c>
      <c r="K74" t="s">
        <v>475</v>
      </c>
      <c r="L74" t="s">
        <v>476</v>
      </c>
      <c r="M74" t="s">
        <v>413</v>
      </c>
    </row>
    <row r="75" spans="1:13" x14ac:dyDescent="0.3">
      <c r="A75" t="s">
        <v>301</v>
      </c>
      <c r="B75" t="s">
        <v>210</v>
      </c>
      <c r="C75" t="s">
        <v>35</v>
      </c>
      <c r="D75">
        <v>80</v>
      </c>
      <c r="E75">
        <v>80</v>
      </c>
      <c r="F75">
        <v>57</v>
      </c>
      <c r="G75">
        <v>120</v>
      </c>
      <c r="H75">
        <v>90</v>
      </c>
      <c r="I75">
        <v>85</v>
      </c>
      <c r="J75" t="s">
        <v>411</v>
      </c>
      <c r="K75" t="s">
        <v>475</v>
      </c>
      <c r="L75" t="s">
        <v>476</v>
      </c>
      <c r="M75" t="s">
        <v>413</v>
      </c>
    </row>
    <row r="76" spans="1:13" x14ac:dyDescent="0.3">
      <c r="A76" t="s">
        <v>302</v>
      </c>
      <c r="B76" t="s">
        <v>197</v>
      </c>
      <c r="C76" t="s">
        <v>35</v>
      </c>
      <c r="D76">
        <v>60</v>
      </c>
      <c r="E76">
        <v>50</v>
      </c>
      <c r="F76">
        <v>40</v>
      </c>
      <c r="G76">
        <v>75</v>
      </c>
      <c r="H76">
        <v>40</v>
      </c>
      <c r="I76">
        <v>60</v>
      </c>
      <c r="J76" t="s">
        <v>458</v>
      </c>
      <c r="K76" t="s">
        <v>451</v>
      </c>
      <c r="L76" t="s">
        <v>477</v>
      </c>
      <c r="M76" t="s">
        <v>413</v>
      </c>
    </row>
    <row r="77" spans="1:13" x14ac:dyDescent="0.3">
      <c r="A77" t="s">
        <v>303</v>
      </c>
      <c r="B77" t="s">
        <v>197</v>
      </c>
      <c r="C77" t="s">
        <v>202</v>
      </c>
      <c r="D77">
        <v>73</v>
      </c>
      <c r="E77">
        <v>72</v>
      </c>
      <c r="F77">
        <v>75</v>
      </c>
      <c r="G77">
        <v>113</v>
      </c>
      <c r="H77">
        <v>95</v>
      </c>
      <c r="I77">
        <v>87</v>
      </c>
      <c r="J77" t="s">
        <v>458</v>
      </c>
      <c r="K77" t="s">
        <v>451</v>
      </c>
      <c r="L77" t="s">
        <v>477</v>
      </c>
      <c r="M77" t="s">
        <v>415</v>
      </c>
    </row>
    <row r="78" spans="1:13" x14ac:dyDescent="0.3">
      <c r="A78" t="s">
        <v>304</v>
      </c>
      <c r="B78" t="s">
        <v>201</v>
      </c>
      <c r="C78" t="s">
        <v>35</v>
      </c>
      <c r="D78">
        <v>40</v>
      </c>
      <c r="E78">
        <v>60</v>
      </c>
      <c r="F78">
        <v>130</v>
      </c>
      <c r="G78">
        <v>50</v>
      </c>
      <c r="H78">
        <v>100</v>
      </c>
      <c r="I78">
        <v>40</v>
      </c>
      <c r="J78" t="s">
        <v>478</v>
      </c>
      <c r="K78" t="s">
        <v>479</v>
      </c>
      <c r="L78" t="s">
        <v>480</v>
      </c>
      <c r="M78" t="s">
        <v>415</v>
      </c>
    </row>
    <row r="79" spans="1:13" x14ac:dyDescent="0.3">
      <c r="A79" t="s">
        <v>305</v>
      </c>
      <c r="B79" t="s">
        <v>201</v>
      </c>
      <c r="C79" t="s">
        <v>35</v>
      </c>
      <c r="D79">
        <v>70</v>
      </c>
      <c r="E79">
        <v>80</v>
      </c>
      <c r="F79">
        <v>130</v>
      </c>
      <c r="G79">
        <v>65</v>
      </c>
      <c r="H79">
        <v>100</v>
      </c>
      <c r="I79">
        <v>50</v>
      </c>
      <c r="J79" t="s">
        <v>478</v>
      </c>
      <c r="K79" t="s">
        <v>479</v>
      </c>
      <c r="L79" t="s">
        <v>480</v>
      </c>
      <c r="M79" t="s">
        <v>415</v>
      </c>
    </row>
    <row r="80" spans="1:13" x14ac:dyDescent="0.3">
      <c r="A80" t="s">
        <v>306</v>
      </c>
      <c r="B80" t="s">
        <v>21</v>
      </c>
      <c r="C80" t="s">
        <v>24</v>
      </c>
      <c r="D80">
        <v>113</v>
      </c>
      <c r="E80">
        <v>58</v>
      </c>
      <c r="F80">
        <v>84</v>
      </c>
      <c r="G80">
        <v>73</v>
      </c>
      <c r="H80">
        <v>91</v>
      </c>
      <c r="I80">
        <v>65</v>
      </c>
      <c r="J80" t="s">
        <v>481</v>
      </c>
      <c r="K80" t="s">
        <v>482</v>
      </c>
      <c r="L80" t="s">
        <v>464</v>
      </c>
      <c r="M80" t="s">
        <v>414</v>
      </c>
    </row>
    <row r="81" spans="1:13" x14ac:dyDescent="0.3">
      <c r="A81" t="s">
        <v>307</v>
      </c>
      <c r="B81" t="s">
        <v>24</v>
      </c>
      <c r="C81" t="s">
        <v>201</v>
      </c>
      <c r="D81">
        <v>90</v>
      </c>
      <c r="E81">
        <v>95</v>
      </c>
      <c r="F81">
        <v>70</v>
      </c>
      <c r="G81">
        <v>90</v>
      </c>
      <c r="H81">
        <v>70</v>
      </c>
      <c r="I81">
        <v>90</v>
      </c>
      <c r="J81" t="s">
        <v>483</v>
      </c>
      <c r="K81" t="s">
        <v>484</v>
      </c>
      <c r="L81" t="s">
        <v>464</v>
      </c>
      <c r="M81" t="s">
        <v>415</v>
      </c>
    </row>
    <row r="82" spans="1:13" x14ac:dyDescent="0.3">
      <c r="A82" t="s">
        <v>308</v>
      </c>
      <c r="B82" t="s">
        <v>24</v>
      </c>
      <c r="C82" t="s">
        <v>35</v>
      </c>
      <c r="D82">
        <v>30</v>
      </c>
      <c r="E82">
        <v>50</v>
      </c>
      <c r="F82">
        <v>50</v>
      </c>
      <c r="G82">
        <v>50</v>
      </c>
      <c r="H82">
        <v>53</v>
      </c>
      <c r="I82">
        <v>30</v>
      </c>
      <c r="J82" t="s">
        <v>483</v>
      </c>
      <c r="K82" t="s">
        <v>484</v>
      </c>
      <c r="L82" t="s">
        <v>485</v>
      </c>
      <c r="M82" t="s">
        <v>413</v>
      </c>
    </row>
    <row r="83" spans="1:13" x14ac:dyDescent="0.3">
      <c r="A83" t="s">
        <v>309</v>
      </c>
      <c r="B83" t="s">
        <v>24</v>
      </c>
      <c r="C83" t="s">
        <v>203</v>
      </c>
      <c r="D83">
        <v>90</v>
      </c>
      <c r="E83">
        <v>120</v>
      </c>
      <c r="F83">
        <v>80</v>
      </c>
      <c r="G83">
        <v>60</v>
      </c>
      <c r="H83">
        <v>95</v>
      </c>
      <c r="I83">
        <v>30</v>
      </c>
      <c r="J83" t="s">
        <v>483</v>
      </c>
      <c r="K83" t="s">
        <v>484</v>
      </c>
      <c r="L83" t="s">
        <v>485</v>
      </c>
      <c r="M83" t="s">
        <v>415</v>
      </c>
    </row>
    <row r="84" spans="1:13" x14ac:dyDescent="0.3">
      <c r="A84" t="s">
        <v>310</v>
      </c>
      <c r="B84" t="s">
        <v>208</v>
      </c>
      <c r="C84" t="s">
        <v>35</v>
      </c>
      <c r="D84">
        <v>40</v>
      </c>
      <c r="E84">
        <v>30</v>
      </c>
      <c r="F84">
        <v>30</v>
      </c>
      <c r="G84">
        <v>45</v>
      </c>
      <c r="H84">
        <v>40</v>
      </c>
      <c r="I84">
        <v>50</v>
      </c>
      <c r="J84" t="s">
        <v>35</v>
      </c>
      <c r="K84" t="s">
        <v>486</v>
      </c>
      <c r="L84" t="s">
        <v>487</v>
      </c>
      <c r="M84" t="s">
        <v>413</v>
      </c>
    </row>
    <row r="85" spans="1:13" x14ac:dyDescent="0.3">
      <c r="A85" t="s">
        <v>311</v>
      </c>
      <c r="B85" t="s">
        <v>208</v>
      </c>
      <c r="C85" t="s">
        <v>209</v>
      </c>
      <c r="D85">
        <v>60</v>
      </c>
      <c r="E85">
        <v>65</v>
      </c>
      <c r="F85">
        <v>50</v>
      </c>
      <c r="G85">
        <v>65</v>
      </c>
      <c r="H85">
        <v>50</v>
      </c>
      <c r="I85">
        <v>60</v>
      </c>
      <c r="J85" t="s">
        <v>35</v>
      </c>
      <c r="K85" t="s">
        <v>486</v>
      </c>
      <c r="L85" t="s">
        <v>487</v>
      </c>
      <c r="M85" t="s">
        <v>413</v>
      </c>
    </row>
    <row r="86" spans="1:13" x14ac:dyDescent="0.3">
      <c r="A86" t="s">
        <v>312</v>
      </c>
      <c r="B86" t="s">
        <v>208</v>
      </c>
      <c r="C86" t="s">
        <v>209</v>
      </c>
      <c r="D86">
        <v>70</v>
      </c>
      <c r="E86">
        <v>90</v>
      </c>
      <c r="F86">
        <v>65</v>
      </c>
      <c r="G86">
        <v>110</v>
      </c>
      <c r="H86">
        <v>75</v>
      </c>
      <c r="I86">
        <v>90</v>
      </c>
      <c r="J86" t="s">
        <v>35</v>
      </c>
      <c r="K86" t="s">
        <v>486</v>
      </c>
      <c r="L86" t="s">
        <v>487</v>
      </c>
      <c r="M86" t="s">
        <v>415</v>
      </c>
    </row>
    <row r="87" spans="1:13" x14ac:dyDescent="0.3">
      <c r="A87" t="s">
        <v>313</v>
      </c>
      <c r="B87" t="s">
        <v>199</v>
      </c>
      <c r="C87" t="s">
        <v>209</v>
      </c>
      <c r="D87">
        <v>40</v>
      </c>
      <c r="E87">
        <v>45</v>
      </c>
      <c r="F87">
        <v>35</v>
      </c>
      <c r="G87">
        <v>60</v>
      </c>
      <c r="H87">
        <v>40</v>
      </c>
      <c r="I87">
        <v>50</v>
      </c>
      <c r="J87" t="s">
        <v>488</v>
      </c>
      <c r="K87" t="s">
        <v>451</v>
      </c>
      <c r="L87" t="s">
        <v>489</v>
      </c>
      <c r="M87" t="s">
        <v>413</v>
      </c>
    </row>
    <row r="88" spans="1:13" x14ac:dyDescent="0.3">
      <c r="A88" t="s">
        <v>314</v>
      </c>
      <c r="B88" t="s">
        <v>199</v>
      </c>
      <c r="C88" t="s">
        <v>209</v>
      </c>
      <c r="D88">
        <v>60</v>
      </c>
      <c r="E88">
        <v>90</v>
      </c>
      <c r="F88">
        <v>70</v>
      </c>
      <c r="G88">
        <v>90</v>
      </c>
      <c r="H88">
        <v>70</v>
      </c>
      <c r="I88">
        <v>110</v>
      </c>
      <c r="J88" t="s">
        <v>488</v>
      </c>
      <c r="K88" t="s">
        <v>451</v>
      </c>
      <c r="L88" t="s">
        <v>489</v>
      </c>
      <c r="M88" t="s">
        <v>415</v>
      </c>
    </row>
    <row r="89" spans="1:13" x14ac:dyDescent="0.3">
      <c r="A89" t="s">
        <v>315</v>
      </c>
      <c r="B89" t="s">
        <v>21</v>
      </c>
      <c r="C89" t="s">
        <v>210</v>
      </c>
      <c r="D89">
        <v>93</v>
      </c>
      <c r="E89">
        <v>58</v>
      </c>
      <c r="F89">
        <v>84</v>
      </c>
      <c r="G89">
        <v>93</v>
      </c>
      <c r="H89">
        <v>91</v>
      </c>
      <c r="I89">
        <v>65</v>
      </c>
      <c r="J89" t="s">
        <v>481</v>
      </c>
      <c r="K89" t="s">
        <v>411</v>
      </c>
      <c r="L89" t="s">
        <v>464</v>
      </c>
      <c r="M89" t="s">
        <v>414</v>
      </c>
    </row>
    <row r="90" spans="1:13" x14ac:dyDescent="0.3">
      <c r="A90" t="s">
        <v>316</v>
      </c>
      <c r="B90" t="s">
        <v>23</v>
      </c>
      <c r="C90" t="s">
        <v>24</v>
      </c>
      <c r="D90">
        <v>80</v>
      </c>
      <c r="E90">
        <v>45</v>
      </c>
      <c r="F90">
        <v>50</v>
      </c>
      <c r="G90">
        <v>40</v>
      </c>
      <c r="H90">
        <v>55</v>
      </c>
      <c r="I90">
        <v>30</v>
      </c>
      <c r="J90" t="s">
        <v>490</v>
      </c>
      <c r="K90" t="s">
        <v>491</v>
      </c>
      <c r="L90" t="s">
        <v>492</v>
      </c>
      <c r="M90" t="s">
        <v>413</v>
      </c>
    </row>
    <row r="91" spans="1:13" x14ac:dyDescent="0.3">
      <c r="A91" t="s">
        <v>20</v>
      </c>
      <c r="B91" t="s">
        <v>23</v>
      </c>
      <c r="C91" t="s">
        <v>24</v>
      </c>
      <c r="D91">
        <v>120</v>
      </c>
      <c r="E91">
        <v>60</v>
      </c>
      <c r="F91">
        <v>75</v>
      </c>
      <c r="G91">
        <v>100</v>
      </c>
      <c r="H91">
        <v>85</v>
      </c>
      <c r="I91">
        <v>45</v>
      </c>
      <c r="J91" t="s">
        <v>490</v>
      </c>
      <c r="K91" t="s">
        <v>491</v>
      </c>
      <c r="L91" t="s">
        <v>492</v>
      </c>
      <c r="M91" t="s">
        <v>415</v>
      </c>
    </row>
    <row r="92" spans="1:13" x14ac:dyDescent="0.3">
      <c r="A92" t="s">
        <v>317</v>
      </c>
      <c r="B92" t="s">
        <v>204</v>
      </c>
      <c r="C92" t="s">
        <v>199</v>
      </c>
      <c r="D92">
        <v>55</v>
      </c>
      <c r="E92">
        <v>40</v>
      </c>
      <c r="F92">
        <v>30</v>
      </c>
      <c r="G92">
        <v>30</v>
      </c>
      <c r="H92">
        <v>30</v>
      </c>
      <c r="I92">
        <v>50</v>
      </c>
      <c r="J92" t="s">
        <v>493</v>
      </c>
      <c r="K92" t="s">
        <v>494</v>
      </c>
      <c r="L92" t="s">
        <v>495</v>
      </c>
      <c r="M92" t="s">
        <v>413</v>
      </c>
    </row>
    <row r="93" spans="1:13" x14ac:dyDescent="0.3">
      <c r="A93" t="s">
        <v>318</v>
      </c>
      <c r="B93" t="s">
        <v>204</v>
      </c>
      <c r="C93" t="s">
        <v>199</v>
      </c>
      <c r="D93">
        <v>80</v>
      </c>
      <c r="E93">
        <v>90</v>
      </c>
      <c r="F93">
        <v>60</v>
      </c>
      <c r="G93">
        <v>90</v>
      </c>
      <c r="H93">
        <v>80</v>
      </c>
      <c r="I93">
        <v>110</v>
      </c>
      <c r="J93" t="s">
        <v>493</v>
      </c>
      <c r="K93" t="s">
        <v>494</v>
      </c>
      <c r="L93" t="s">
        <v>495</v>
      </c>
      <c r="M93" t="s">
        <v>414</v>
      </c>
    </row>
    <row r="94" spans="1:13" x14ac:dyDescent="0.3">
      <c r="A94" t="s">
        <v>319</v>
      </c>
      <c r="B94" t="s">
        <v>204</v>
      </c>
      <c r="C94" t="s">
        <v>35</v>
      </c>
      <c r="D94">
        <v>40</v>
      </c>
      <c r="E94">
        <v>45</v>
      </c>
      <c r="F94">
        <v>40</v>
      </c>
      <c r="G94">
        <v>45</v>
      </c>
      <c r="H94">
        <v>40</v>
      </c>
      <c r="I94">
        <v>40</v>
      </c>
      <c r="J94" t="s">
        <v>451</v>
      </c>
      <c r="K94" t="s">
        <v>423</v>
      </c>
      <c r="L94" t="s">
        <v>496</v>
      </c>
      <c r="M94" t="s">
        <v>413</v>
      </c>
    </row>
    <row r="95" spans="1:13" x14ac:dyDescent="0.3">
      <c r="A95" t="s">
        <v>320</v>
      </c>
      <c r="B95" t="s">
        <v>204</v>
      </c>
      <c r="C95" t="s">
        <v>35</v>
      </c>
      <c r="D95">
        <v>60</v>
      </c>
      <c r="E95">
        <v>50</v>
      </c>
      <c r="F95">
        <v>50</v>
      </c>
      <c r="G95">
        <v>65</v>
      </c>
      <c r="H95">
        <v>50</v>
      </c>
      <c r="I95">
        <v>55</v>
      </c>
      <c r="J95" t="s">
        <v>451</v>
      </c>
      <c r="K95" t="s">
        <v>423</v>
      </c>
      <c r="L95" t="s">
        <v>496</v>
      </c>
      <c r="M95" t="s">
        <v>413</v>
      </c>
    </row>
    <row r="96" spans="1:13" x14ac:dyDescent="0.3">
      <c r="A96" t="s">
        <v>321</v>
      </c>
      <c r="B96" t="s">
        <v>204</v>
      </c>
      <c r="C96" t="s">
        <v>202</v>
      </c>
      <c r="D96">
        <v>90</v>
      </c>
      <c r="E96">
        <v>65</v>
      </c>
      <c r="F96">
        <v>75</v>
      </c>
      <c r="G96">
        <v>110</v>
      </c>
      <c r="H96">
        <v>100</v>
      </c>
      <c r="I96">
        <v>85</v>
      </c>
      <c r="J96" t="s">
        <v>451</v>
      </c>
      <c r="K96" t="s">
        <v>423</v>
      </c>
      <c r="L96" t="s">
        <v>496</v>
      </c>
      <c r="M96" t="s">
        <v>415</v>
      </c>
    </row>
    <row r="97" spans="1:13" x14ac:dyDescent="0.3">
      <c r="A97" t="s">
        <v>322</v>
      </c>
      <c r="B97" t="s">
        <v>208</v>
      </c>
      <c r="C97" t="s">
        <v>35</v>
      </c>
      <c r="D97">
        <v>53</v>
      </c>
      <c r="E97">
        <v>65</v>
      </c>
      <c r="F97">
        <v>45</v>
      </c>
      <c r="G97">
        <v>80</v>
      </c>
      <c r="H97">
        <v>58</v>
      </c>
      <c r="I97">
        <v>60</v>
      </c>
      <c r="J97" t="s">
        <v>497</v>
      </c>
      <c r="K97" t="s">
        <v>498</v>
      </c>
      <c r="L97" t="s">
        <v>499</v>
      </c>
      <c r="M97" t="s">
        <v>413</v>
      </c>
    </row>
    <row r="98" spans="1:13" x14ac:dyDescent="0.3">
      <c r="A98" t="s">
        <v>323</v>
      </c>
      <c r="B98" t="s">
        <v>208</v>
      </c>
      <c r="C98" t="s">
        <v>35</v>
      </c>
      <c r="D98">
        <v>74</v>
      </c>
      <c r="E98">
        <v>85</v>
      </c>
      <c r="F98">
        <v>75</v>
      </c>
      <c r="G98">
        <v>120</v>
      </c>
      <c r="H98">
        <v>91</v>
      </c>
      <c r="I98">
        <v>80</v>
      </c>
      <c r="J98" t="s">
        <v>497</v>
      </c>
      <c r="K98" t="s">
        <v>498</v>
      </c>
      <c r="L98" t="s">
        <v>499</v>
      </c>
      <c r="M98" t="s">
        <v>415</v>
      </c>
    </row>
    <row r="99" spans="1:13" x14ac:dyDescent="0.3">
      <c r="A99" t="s">
        <v>324</v>
      </c>
      <c r="B99" t="s">
        <v>200</v>
      </c>
      <c r="C99" t="s">
        <v>206</v>
      </c>
      <c r="D99">
        <v>40</v>
      </c>
      <c r="E99">
        <v>15</v>
      </c>
      <c r="F99">
        <v>20</v>
      </c>
      <c r="G99">
        <v>60</v>
      </c>
      <c r="H99">
        <v>80</v>
      </c>
      <c r="I99">
        <v>15</v>
      </c>
      <c r="J99" t="s">
        <v>35</v>
      </c>
      <c r="K99" t="s">
        <v>500</v>
      </c>
      <c r="L99" t="s">
        <v>448</v>
      </c>
      <c r="M99" t="s">
        <v>413</v>
      </c>
    </row>
    <row r="100" spans="1:13" x14ac:dyDescent="0.3">
      <c r="A100" t="s">
        <v>325</v>
      </c>
      <c r="B100" t="s">
        <v>200</v>
      </c>
      <c r="C100" t="s">
        <v>206</v>
      </c>
      <c r="D100">
        <v>60</v>
      </c>
      <c r="E100">
        <v>45</v>
      </c>
      <c r="F100">
        <v>80</v>
      </c>
      <c r="G100">
        <v>60</v>
      </c>
      <c r="H100">
        <v>90</v>
      </c>
      <c r="I100">
        <v>25</v>
      </c>
      <c r="J100" t="s">
        <v>35</v>
      </c>
      <c r="K100" t="s">
        <v>479</v>
      </c>
      <c r="L100" t="s">
        <v>501</v>
      </c>
      <c r="M100" t="s">
        <v>413</v>
      </c>
    </row>
    <row r="101" spans="1:13" x14ac:dyDescent="0.3">
      <c r="A101" t="s">
        <v>326</v>
      </c>
      <c r="B101" t="s">
        <v>200</v>
      </c>
      <c r="C101" t="s">
        <v>206</v>
      </c>
      <c r="D101">
        <v>100</v>
      </c>
      <c r="E101">
        <v>90</v>
      </c>
      <c r="F101">
        <v>95</v>
      </c>
      <c r="G101">
        <v>85</v>
      </c>
      <c r="H101">
        <v>80</v>
      </c>
      <c r="I101">
        <v>45</v>
      </c>
      <c r="J101" t="s">
        <v>35</v>
      </c>
      <c r="K101" t="s">
        <v>502</v>
      </c>
      <c r="L101" t="s">
        <v>501</v>
      </c>
      <c r="M101" t="s">
        <v>414</v>
      </c>
    </row>
    <row r="102" spans="1:13" x14ac:dyDescent="0.3">
      <c r="A102" t="s">
        <v>327</v>
      </c>
      <c r="B102" t="s">
        <v>196</v>
      </c>
      <c r="C102" t="s">
        <v>35</v>
      </c>
      <c r="D102">
        <v>65</v>
      </c>
      <c r="E102">
        <v>90</v>
      </c>
      <c r="F102">
        <v>60</v>
      </c>
      <c r="G102">
        <v>69</v>
      </c>
      <c r="H102">
        <v>83</v>
      </c>
      <c r="I102">
        <v>102</v>
      </c>
      <c r="J102" t="s">
        <v>35</v>
      </c>
      <c r="K102" t="s">
        <v>503</v>
      </c>
      <c r="L102" t="s">
        <v>504</v>
      </c>
      <c r="M102" t="s">
        <v>413</v>
      </c>
    </row>
    <row r="103" spans="1:13" x14ac:dyDescent="0.3">
      <c r="A103" t="s">
        <v>328</v>
      </c>
      <c r="B103" t="s">
        <v>196</v>
      </c>
      <c r="C103" t="s">
        <v>208</v>
      </c>
      <c r="D103">
        <v>86</v>
      </c>
      <c r="E103">
        <v>106</v>
      </c>
      <c r="F103">
        <v>96</v>
      </c>
      <c r="G103">
        <v>66</v>
      </c>
      <c r="H103">
        <v>76</v>
      </c>
      <c r="I103">
        <v>86</v>
      </c>
      <c r="J103" t="s">
        <v>505</v>
      </c>
      <c r="K103" t="s">
        <v>506</v>
      </c>
      <c r="L103" t="s">
        <v>492</v>
      </c>
      <c r="M103" t="s">
        <v>415</v>
      </c>
    </row>
    <row r="104" spans="1:13" x14ac:dyDescent="0.3">
      <c r="A104" t="s">
        <v>329</v>
      </c>
      <c r="B104" t="s">
        <v>202</v>
      </c>
      <c r="C104" t="s">
        <v>21</v>
      </c>
      <c r="D104">
        <v>70</v>
      </c>
      <c r="E104">
        <v>25</v>
      </c>
      <c r="F104">
        <v>45</v>
      </c>
      <c r="G104">
        <v>58</v>
      </c>
      <c r="H104">
        <v>58</v>
      </c>
      <c r="I104">
        <v>45</v>
      </c>
      <c r="J104" t="s">
        <v>35</v>
      </c>
      <c r="K104" t="s">
        <v>507</v>
      </c>
      <c r="L104" t="s">
        <v>508</v>
      </c>
      <c r="M104" t="s">
        <v>413</v>
      </c>
    </row>
    <row r="105" spans="1:13" x14ac:dyDescent="0.3">
      <c r="A105" t="s">
        <v>330</v>
      </c>
      <c r="B105" t="s">
        <v>202</v>
      </c>
      <c r="C105" t="s">
        <v>21</v>
      </c>
      <c r="D105">
        <v>105</v>
      </c>
      <c r="E105">
        <v>45</v>
      </c>
      <c r="F105">
        <v>90</v>
      </c>
      <c r="G105">
        <v>85</v>
      </c>
      <c r="H105">
        <v>105</v>
      </c>
      <c r="I105">
        <v>80</v>
      </c>
      <c r="J105" t="s">
        <v>35</v>
      </c>
      <c r="K105" t="s">
        <v>507</v>
      </c>
      <c r="L105" t="s">
        <v>508</v>
      </c>
      <c r="M105" t="s">
        <v>415</v>
      </c>
    </row>
    <row r="106" spans="1:13" x14ac:dyDescent="0.3">
      <c r="A106" t="s">
        <v>331</v>
      </c>
      <c r="B106" t="s">
        <v>196</v>
      </c>
      <c r="C106" t="s">
        <v>201</v>
      </c>
      <c r="D106">
        <v>70</v>
      </c>
      <c r="E106">
        <v>65</v>
      </c>
      <c r="F106">
        <v>85</v>
      </c>
      <c r="G106">
        <v>30</v>
      </c>
      <c r="H106">
        <v>60</v>
      </c>
      <c r="I106">
        <v>65</v>
      </c>
      <c r="J106" t="s">
        <v>478</v>
      </c>
      <c r="K106" t="s">
        <v>454</v>
      </c>
      <c r="L106" t="s">
        <v>509</v>
      </c>
      <c r="M106" t="s">
        <v>413</v>
      </c>
    </row>
    <row r="107" spans="1:13" x14ac:dyDescent="0.3">
      <c r="A107" t="s">
        <v>332</v>
      </c>
      <c r="B107" t="s">
        <v>196</v>
      </c>
      <c r="C107" t="s">
        <v>201</v>
      </c>
      <c r="D107">
        <v>80</v>
      </c>
      <c r="E107">
        <v>95</v>
      </c>
      <c r="F107">
        <v>105</v>
      </c>
      <c r="G107">
        <v>40</v>
      </c>
      <c r="H107">
        <v>80</v>
      </c>
      <c r="I107">
        <v>80</v>
      </c>
      <c r="J107" t="s">
        <v>478</v>
      </c>
      <c r="K107" t="s">
        <v>454</v>
      </c>
      <c r="L107" t="s">
        <v>509</v>
      </c>
      <c r="M107" t="s">
        <v>414</v>
      </c>
    </row>
    <row r="108" spans="1:13" x14ac:dyDescent="0.3">
      <c r="A108" t="s">
        <v>333</v>
      </c>
      <c r="B108" t="s">
        <v>205</v>
      </c>
      <c r="C108" t="s">
        <v>210</v>
      </c>
      <c r="D108">
        <v>80</v>
      </c>
      <c r="E108">
        <v>75</v>
      </c>
      <c r="F108">
        <v>85</v>
      </c>
      <c r="G108">
        <v>80</v>
      </c>
      <c r="H108">
        <v>100</v>
      </c>
      <c r="I108">
        <v>70</v>
      </c>
      <c r="J108" t="s">
        <v>35</v>
      </c>
      <c r="K108" t="s">
        <v>510</v>
      </c>
      <c r="L108" t="s">
        <v>511</v>
      </c>
      <c r="M108" t="s">
        <v>415</v>
      </c>
    </row>
    <row r="109" spans="1:13" x14ac:dyDescent="0.3">
      <c r="A109" t="s">
        <v>580</v>
      </c>
      <c r="B109" t="s">
        <v>206</v>
      </c>
      <c r="C109" t="s">
        <v>202</v>
      </c>
      <c r="D109">
        <v>63</v>
      </c>
      <c r="E109">
        <v>110</v>
      </c>
      <c r="F109">
        <v>95</v>
      </c>
      <c r="G109">
        <v>66</v>
      </c>
      <c r="H109">
        <v>71</v>
      </c>
      <c r="I109">
        <v>95</v>
      </c>
      <c r="J109" t="s">
        <v>512</v>
      </c>
      <c r="K109" t="s">
        <v>513</v>
      </c>
      <c r="L109" t="s">
        <v>514</v>
      </c>
      <c r="M109" t="s">
        <v>415</v>
      </c>
    </row>
    <row r="110" spans="1:13" x14ac:dyDescent="0.3">
      <c r="A110" t="s">
        <v>581</v>
      </c>
      <c r="B110" t="s">
        <v>206</v>
      </c>
      <c r="C110" t="s">
        <v>202</v>
      </c>
      <c r="D110">
        <v>63</v>
      </c>
      <c r="E110">
        <v>66</v>
      </c>
      <c r="F110">
        <v>71</v>
      </c>
      <c r="G110">
        <v>110</v>
      </c>
      <c r="H110">
        <v>95</v>
      </c>
      <c r="I110">
        <v>95</v>
      </c>
      <c r="J110" t="s">
        <v>512</v>
      </c>
      <c r="K110" t="s">
        <v>513</v>
      </c>
      <c r="L110" t="s">
        <v>514</v>
      </c>
      <c r="M110" t="s">
        <v>415</v>
      </c>
    </row>
    <row r="111" spans="1:13" x14ac:dyDescent="0.3">
      <c r="A111" t="s">
        <v>334</v>
      </c>
      <c r="B111" t="s">
        <v>21</v>
      </c>
      <c r="C111" t="s">
        <v>209</v>
      </c>
      <c r="D111">
        <v>55</v>
      </c>
      <c r="E111">
        <v>40</v>
      </c>
      <c r="F111">
        <v>45</v>
      </c>
      <c r="G111">
        <v>75</v>
      </c>
      <c r="H111">
        <v>45</v>
      </c>
      <c r="I111">
        <v>30</v>
      </c>
      <c r="J111" t="s">
        <v>515</v>
      </c>
      <c r="K111" t="s">
        <v>488</v>
      </c>
      <c r="L111" t="s">
        <v>516</v>
      </c>
      <c r="M111" t="s">
        <v>413</v>
      </c>
    </row>
    <row r="112" spans="1:13" x14ac:dyDescent="0.3">
      <c r="A112" t="s">
        <v>335</v>
      </c>
      <c r="B112" t="s">
        <v>21</v>
      </c>
      <c r="C112" t="s">
        <v>209</v>
      </c>
      <c r="D112">
        <v>107</v>
      </c>
      <c r="E112">
        <v>63</v>
      </c>
      <c r="F112">
        <v>80</v>
      </c>
      <c r="G112">
        <v>91</v>
      </c>
      <c r="H112">
        <v>80</v>
      </c>
      <c r="I112">
        <v>59</v>
      </c>
      <c r="J112" t="s">
        <v>515</v>
      </c>
      <c r="K112" t="s">
        <v>488</v>
      </c>
      <c r="L112" t="s">
        <v>516</v>
      </c>
      <c r="M112" t="s">
        <v>415</v>
      </c>
    </row>
    <row r="113" spans="1:13" x14ac:dyDescent="0.3">
      <c r="A113" t="s">
        <v>336</v>
      </c>
      <c r="B113" t="s">
        <v>205</v>
      </c>
      <c r="C113" t="s">
        <v>35</v>
      </c>
      <c r="D113">
        <v>55</v>
      </c>
      <c r="E113">
        <v>46</v>
      </c>
      <c r="F113">
        <v>45</v>
      </c>
      <c r="G113">
        <v>78</v>
      </c>
      <c r="H113">
        <v>65</v>
      </c>
      <c r="I113">
        <v>54</v>
      </c>
      <c r="J113" t="s">
        <v>426</v>
      </c>
      <c r="K113" t="s">
        <v>517</v>
      </c>
      <c r="L113" t="s">
        <v>518</v>
      </c>
      <c r="M113" t="s">
        <v>413</v>
      </c>
    </row>
    <row r="114" spans="1:13" x14ac:dyDescent="0.3">
      <c r="A114" t="s">
        <v>337</v>
      </c>
      <c r="B114" t="s">
        <v>205</v>
      </c>
      <c r="C114" t="s">
        <v>198</v>
      </c>
      <c r="D114">
        <v>84</v>
      </c>
      <c r="E114">
        <v>76</v>
      </c>
      <c r="F114">
        <v>65</v>
      </c>
      <c r="G114">
        <v>108</v>
      </c>
      <c r="H114">
        <v>95</v>
      </c>
      <c r="I114">
        <v>74</v>
      </c>
      <c r="J114" t="s">
        <v>426</v>
      </c>
      <c r="K114" t="s">
        <v>517</v>
      </c>
      <c r="L114" t="s">
        <v>518</v>
      </c>
      <c r="M114" t="s">
        <v>413</v>
      </c>
    </row>
    <row r="115" spans="1:13" x14ac:dyDescent="0.3">
      <c r="A115" t="s">
        <v>338</v>
      </c>
      <c r="B115" t="s">
        <v>208</v>
      </c>
      <c r="C115" t="s">
        <v>35</v>
      </c>
      <c r="D115">
        <v>55</v>
      </c>
      <c r="E115">
        <v>51</v>
      </c>
      <c r="F115">
        <v>40</v>
      </c>
      <c r="G115">
        <v>78</v>
      </c>
      <c r="H115">
        <v>40</v>
      </c>
      <c r="I115">
        <v>85</v>
      </c>
      <c r="J115" t="s">
        <v>519</v>
      </c>
      <c r="K115" t="s">
        <v>520</v>
      </c>
      <c r="L115" t="s">
        <v>521</v>
      </c>
      <c r="M115" t="s">
        <v>413</v>
      </c>
    </row>
    <row r="116" spans="1:13" x14ac:dyDescent="0.3">
      <c r="A116" t="s">
        <v>339</v>
      </c>
      <c r="B116" t="s">
        <v>208</v>
      </c>
      <c r="C116" t="s">
        <v>35</v>
      </c>
      <c r="D116">
        <v>85</v>
      </c>
      <c r="E116">
        <v>100</v>
      </c>
      <c r="F116">
        <v>70</v>
      </c>
      <c r="G116">
        <v>55</v>
      </c>
      <c r="H116">
        <v>85</v>
      </c>
      <c r="I116">
        <v>95</v>
      </c>
      <c r="J116" t="s">
        <v>519</v>
      </c>
      <c r="K116" t="s">
        <v>520</v>
      </c>
      <c r="L116" t="s">
        <v>521</v>
      </c>
      <c r="M116" t="s">
        <v>415</v>
      </c>
    </row>
    <row r="117" spans="1:13" x14ac:dyDescent="0.3">
      <c r="A117" t="s">
        <v>340</v>
      </c>
      <c r="B117" t="s">
        <v>208</v>
      </c>
      <c r="C117" t="s">
        <v>35</v>
      </c>
      <c r="D117">
        <v>50</v>
      </c>
      <c r="E117">
        <v>60</v>
      </c>
      <c r="F117">
        <v>40</v>
      </c>
      <c r="G117">
        <v>60</v>
      </c>
      <c r="H117">
        <v>40</v>
      </c>
      <c r="I117">
        <v>45</v>
      </c>
      <c r="J117" t="s">
        <v>523</v>
      </c>
      <c r="K117" t="s">
        <v>582</v>
      </c>
      <c r="L117" t="s">
        <v>522</v>
      </c>
      <c r="M117" t="s">
        <v>413</v>
      </c>
    </row>
    <row r="118" spans="1:13" x14ac:dyDescent="0.3">
      <c r="A118" t="s">
        <v>341</v>
      </c>
      <c r="B118" t="s">
        <v>208</v>
      </c>
      <c r="C118" t="s">
        <v>202</v>
      </c>
      <c r="D118">
        <v>90</v>
      </c>
      <c r="E118">
        <v>55</v>
      </c>
      <c r="F118">
        <v>75</v>
      </c>
      <c r="G118">
        <v>100</v>
      </c>
      <c r="H118">
        <v>85</v>
      </c>
      <c r="I118">
        <v>105</v>
      </c>
      <c r="J118" t="s">
        <v>523</v>
      </c>
      <c r="K118" t="s">
        <v>582</v>
      </c>
      <c r="L118" t="s">
        <v>522</v>
      </c>
      <c r="M118" t="s">
        <v>414</v>
      </c>
    </row>
    <row r="119" spans="1:13" x14ac:dyDescent="0.3">
      <c r="A119" t="s">
        <v>342</v>
      </c>
      <c r="B119" t="s">
        <v>206</v>
      </c>
      <c r="C119" t="s">
        <v>196</v>
      </c>
      <c r="D119">
        <v>55</v>
      </c>
      <c r="E119">
        <v>50</v>
      </c>
      <c r="F119">
        <v>55</v>
      </c>
      <c r="G119">
        <v>40</v>
      </c>
      <c r="H119">
        <v>60</v>
      </c>
      <c r="I119">
        <v>30</v>
      </c>
      <c r="J119" t="s">
        <v>35</v>
      </c>
      <c r="K119" t="s">
        <v>524</v>
      </c>
      <c r="L119" t="s">
        <v>583</v>
      </c>
      <c r="M119" t="s">
        <v>413</v>
      </c>
    </row>
    <row r="120" spans="1:13" x14ac:dyDescent="0.3">
      <c r="A120" t="s">
        <v>343</v>
      </c>
      <c r="B120" t="s">
        <v>206</v>
      </c>
      <c r="C120" t="s">
        <v>196</v>
      </c>
      <c r="D120">
        <v>75</v>
      </c>
      <c r="E120">
        <v>95</v>
      </c>
      <c r="F120">
        <v>80</v>
      </c>
      <c r="G120">
        <v>95</v>
      </c>
      <c r="H120">
        <v>80</v>
      </c>
      <c r="I120">
        <v>95</v>
      </c>
      <c r="J120" t="s">
        <v>35</v>
      </c>
      <c r="K120" t="s">
        <v>446</v>
      </c>
      <c r="L120" t="s">
        <v>583</v>
      </c>
      <c r="M120" t="s">
        <v>415</v>
      </c>
    </row>
    <row r="121" spans="1:13" x14ac:dyDescent="0.3">
      <c r="A121" t="s">
        <v>344</v>
      </c>
      <c r="B121" t="s">
        <v>206</v>
      </c>
      <c r="C121" t="s">
        <v>210</v>
      </c>
      <c r="D121">
        <v>75</v>
      </c>
      <c r="E121">
        <v>75</v>
      </c>
      <c r="F121">
        <v>60</v>
      </c>
      <c r="G121">
        <v>115</v>
      </c>
      <c r="H121">
        <v>100</v>
      </c>
      <c r="I121">
        <v>95</v>
      </c>
      <c r="J121" t="s">
        <v>35</v>
      </c>
      <c r="K121" t="s">
        <v>526</v>
      </c>
      <c r="L121" t="s">
        <v>583</v>
      </c>
      <c r="M121" t="s">
        <v>415</v>
      </c>
    </row>
    <row r="122" spans="1:13" x14ac:dyDescent="0.3">
      <c r="A122" t="s">
        <v>345</v>
      </c>
      <c r="B122" t="s">
        <v>206</v>
      </c>
      <c r="C122" t="s">
        <v>209</v>
      </c>
      <c r="D122">
        <v>75</v>
      </c>
      <c r="E122">
        <v>65</v>
      </c>
      <c r="F122">
        <v>95</v>
      </c>
      <c r="G122">
        <v>100</v>
      </c>
      <c r="H122">
        <v>110</v>
      </c>
      <c r="I122">
        <v>75</v>
      </c>
      <c r="J122" t="s">
        <v>35</v>
      </c>
      <c r="K122" t="s">
        <v>515</v>
      </c>
      <c r="L122" t="s">
        <v>583</v>
      </c>
      <c r="M122" t="s">
        <v>414</v>
      </c>
    </row>
    <row r="123" spans="1:13" x14ac:dyDescent="0.3">
      <c r="A123" t="s">
        <v>346</v>
      </c>
      <c r="B123" t="s">
        <v>206</v>
      </c>
      <c r="C123" t="s">
        <v>197</v>
      </c>
      <c r="D123">
        <v>75</v>
      </c>
      <c r="E123">
        <v>65</v>
      </c>
      <c r="F123">
        <v>70</v>
      </c>
      <c r="G123">
        <v>100</v>
      </c>
      <c r="H123">
        <v>95</v>
      </c>
      <c r="I123">
        <v>115</v>
      </c>
      <c r="J123" t="s">
        <v>35</v>
      </c>
      <c r="K123" t="s">
        <v>525</v>
      </c>
      <c r="L123" t="s">
        <v>583</v>
      </c>
      <c r="M123" t="s">
        <v>415</v>
      </c>
    </row>
    <row r="124" spans="1:13" x14ac:dyDescent="0.3">
      <c r="A124" t="s">
        <v>347</v>
      </c>
      <c r="B124" t="s">
        <v>198</v>
      </c>
      <c r="C124" t="s">
        <v>199</v>
      </c>
      <c r="D124">
        <v>50</v>
      </c>
      <c r="E124">
        <v>50</v>
      </c>
      <c r="F124">
        <v>35</v>
      </c>
      <c r="G124">
        <v>50</v>
      </c>
      <c r="H124">
        <v>35</v>
      </c>
      <c r="I124">
        <v>60</v>
      </c>
      <c r="J124" t="s">
        <v>426</v>
      </c>
      <c r="K124" t="s">
        <v>527</v>
      </c>
      <c r="L124" t="s">
        <v>528</v>
      </c>
      <c r="M124" t="s">
        <v>413</v>
      </c>
    </row>
    <row r="125" spans="1:13" x14ac:dyDescent="0.3">
      <c r="A125" t="s">
        <v>348</v>
      </c>
      <c r="B125" t="s">
        <v>198</v>
      </c>
      <c r="C125" t="s">
        <v>199</v>
      </c>
      <c r="D125">
        <v>70</v>
      </c>
      <c r="E125">
        <v>55</v>
      </c>
      <c r="F125">
        <v>55</v>
      </c>
      <c r="G125">
        <v>70</v>
      </c>
      <c r="H125">
        <v>55</v>
      </c>
      <c r="I125">
        <v>80</v>
      </c>
      <c r="J125" t="s">
        <v>426</v>
      </c>
      <c r="K125" t="s">
        <v>527</v>
      </c>
      <c r="L125" t="s">
        <v>528</v>
      </c>
      <c r="M125" t="s">
        <v>413</v>
      </c>
    </row>
    <row r="126" spans="1:13" x14ac:dyDescent="0.3">
      <c r="A126" t="s">
        <v>349</v>
      </c>
      <c r="B126" t="s">
        <v>198</v>
      </c>
      <c r="C126" t="s">
        <v>199</v>
      </c>
      <c r="D126">
        <v>75</v>
      </c>
      <c r="E126">
        <v>75</v>
      </c>
      <c r="F126">
        <v>65</v>
      </c>
      <c r="G126">
        <v>110</v>
      </c>
      <c r="H126">
        <v>75</v>
      </c>
      <c r="I126">
        <v>100</v>
      </c>
      <c r="J126" t="s">
        <v>426</v>
      </c>
      <c r="K126" t="s">
        <v>527</v>
      </c>
      <c r="L126" t="s">
        <v>528</v>
      </c>
      <c r="M126" t="s">
        <v>414</v>
      </c>
    </row>
    <row r="127" spans="1:13" x14ac:dyDescent="0.3">
      <c r="A127" t="s">
        <v>350</v>
      </c>
      <c r="B127" t="s">
        <v>198</v>
      </c>
      <c r="C127" t="s">
        <v>35</v>
      </c>
      <c r="D127">
        <v>60</v>
      </c>
      <c r="E127">
        <v>35</v>
      </c>
      <c r="F127">
        <v>40</v>
      </c>
      <c r="G127">
        <v>75</v>
      </c>
      <c r="H127">
        <v>40</v>
      </c>
      <c r="I127">
        <v>40</v>
      </c>
      <c r="J127" t="s">
        <v>426</v>
      </c>
      <c r="K127" t="s">
        <v>529</v>
      </c>
      <c r="L127" t="s">
        <v>530</v>
      </c>
      <c r="M127" t="s">
        <v>413</v>
      </c>
    </row>
    <row r="128" spans="1:13" x14ac:dyDescent="0.3">
      <c r="A128" t="s">
        <v>351</v>
      </c>
      <c r="B128" t="s">
        <v>198</v>
      </c>
      <c r="C128" t="s">
        <v>35</v>
      </c>
      <c r="D128">
        <v>70</v>
      </c>
      <c r="E128">
        <v>55</v>
      </c>
      <c r="F128">
        <v>50</v>
      </c>
      <c r="G128">
        <v>85</v>
      </c>
      <c r="H128">
        <v>65</v>
      </c>
      <c r="I128">
        <v>75</v>
      </c>
      <c r="J128" t="s">
        <v>426</v>
      </c>
      <c r="K128" t="s">
        <v>529</v>
      </c>
      <c r="L128" t="s">
        <v>530</v>
      </c>
      <c r="M128" t="s">
        <v>415</v>
      </c>
    </row>
    <row r="129" spans="1:13" x14ac:dyDescent="0.3">
      <c r="A129" t="s">
        <v>352</v>
      </c>
      <c r="B129" t="s">
        <v>198</v>
      </c>
      <c r="C129" t="s">
        <v>35</v>
      </c>
      <c r="D129">
        <v>90</v>
      </c>
      <c r="E129">
        <v>90</v>
      </c>
      <c r="F129">
        <v>75</v>
      </c>
      <c r="G129">
        <v>100</v>
      </c>
      <c r="H129">
        <v>79</v>
      </c>
      <c r="I129">
        <v>101</v>
      </c>
      <c r="J129" t="s">
        <v>426</v>
      </c>
      <c r="K129" t="s">
        <v>529</v>
      </c>
      <c r="L129" t="s">
        <v>530</v>
      </c>
      <c r="M129" t="s">
        <v>415</v>
      </c>
    </row>
    <row r="130" spans="1:13" x14ac:dyDescent="0.3">
      <c r="A130" t="s">
        <v>353</v>
      </c>
      <c r="B130" t="s">
        <v>21</v>
      </c>
      <c r="C130" t="s">
        <v>35</v>
      </c>
      <c r="D130">
        <v>50</v>
      </c>
      <c r="E130">
        <v>15</v>
      </c>
      <c r="F130">
        <v>130</v>
      </c>
      <c r="G130">
        <v>45</v>
      </c>
      <c r="H130">
        <v>90</v>
      </c>
      <c r="I130">
        <v>10</v>
      </c>
      <c r="J130" t="s">
        <v>479</v>
      </c>
      <c r="K130" t="s">
        <v>531</v>
      </c>
      <c r="L130" t="s">
        <v>532</v>
      </c>
      <c r="M130" t="s">
        <v>415</v>
      </c>
    </row>
    <row r="131" spans="1:13" x14ac:dyDescent="0.3">
      <c r="A131" t="s">
        <v>354</v>
      </c>
      <c r="B131" t="s">
        <v>21</v>
      </c>
      <c r="C131" t="s">
        <v>35</v>
      </c>
      <c r="D131">
        <v>80</v>
      </c>
      <c r="E131">
        <v>65</v>
      </c>
      <c r="F131">
        <v>110</v>
      </c>
      <c r="G131">
        <v>90</v>
      </c>
      <c r="H131">
        <v>75</v>
      </c>
      <c r="I131">
        <v>45</v>
      </c>
      <c r="J131" t="s">
        <v>479</v>
      </c>
      <c r="K131" t="s">
        <v>531</v>
      </c>
      <c r="L131" t="s">
        <v>532</v>
      </c>
      <c r="M131" t="s">
        <v>414</v>
      </c>
    </row>
    <row r="132" spans="1:13" x14ac:dyDescent="0.3">
      <c r="A132" t="s">
        <v>355</v>
      </c>
      <c r="B132" t="s">
        <v>21</v>
      </c>
      <c r="C132" t="s">
        <v>208</v>
      </c>
      <c r="D132">
        <v>80</v>
      </c>
      <c r="E132">
        <v>65</v>
      </c>
      <c r="F132">
        <v>55</v>
      </c>
      <c r="G132">
        <v>65</v>
      </c>
      <c r="H132">
        <v>65</v>
      </c>
      <c r="I132">
        <v>60</v>
      </c>
      <c r="J132" t="s">
        <v>484</v>
      </c>
      <c r="K132" t="s">
        <v>533</v>
      </c>
      <c r="L132" t="s">
        <v>492</v>
      </c>
      <c r="M132" t="s">
        <v>413</v>
      </c>
    </row>
    <row r="133" spans="1:13" x14ac:dyDescent="0.3">
      <c r="A133" t="s">
        <v>356</v>
      </c>
      <c r="B133" t="s">
        <v>21</v>
      </c>
      <c r="C133" t="s">
        <v>208</v>
      </c>
      <c r="D133">
        <v>90</v>
      </c>
      <c r="E133">
        <v>75</v>
      </c>
      <c r="F133">
        <v>75</v>
      </c>
      <c r="G133">
        <v>100</v>
      </c>
      <c r="H133">
        <v>95</v>
      </c>
      <c r="I133">
        <v>80</v>
      </c>
      <c r="J133" t="s">
        <v>484</v>
      </c>
      <c r="K133" t="s">
        <v>533</v>
      </c>
      <c r="L133" t="s">
        <v>492</v>
      </c>
      <c r="M133" t="s">
        <v>415</v>
      </c>
    </row>
    <row r="134" spans="1:13" x14ac:dyDescent="0.3">
      <c r="A134" t="s">
        <v>357</v>
      </c>
      <c r="B134" t="s">
        <v>23</v>
      </c>
      <c r="C134" t="s">
        <v>202</v>
      </c>
      <c r="D134">
        <v>65</v>
      </c>
      <c r="E134">
        <v>60</v>
      </c>
      <c r="F134">
        <v>120</v>
      </c>
      <c r="G134">
        <v>100</v>
      </c>
      <c r="H134">
        <v>120</v>
      </c>
      <c r="I134">
        <v>5</v>
      </c>
      <c r="J134" t="s">
        <v>534</v>
      </c>
      <c r="K134" t="s">
        <v>535</v>
      </c>
      <c r="L134" t="s">
        <v>536</v>
      </c>
      <c r="M134" t="s">
        <v>415</v>
      </c>
    </row>
    <row r="135" spans="1:13" x14ac:dyDescent="0.3">
      <c r="A135" t="s">
        <v>358</v>
      </c>
      <c r="B135" t="s">
        <v>204</v>
      </c>
      <c r="C135" t="s">
        <v>23</v>
      </c>
      <c r="D135">
        <v>65</v>
      </c>
      <c r="E135">
        <v>50</v>
      </c>
      <c r="F135">
        <v>65</v>
      </c>
      <c r="G135">
        <v>55</v>
      </c>
      <c r="H135">
        <v>60</v>
      </c>
      <c r="I135">
        <v>30</v>
      </c>
      <c r="J135" t="s">
        <v>490</v>
      </c>
      <c r="K135" t="s">
        <v>537</v>
      </c>
      <c r="L135" t="s">
        <v>538</v>
      </c>
      <c r="M135" t="s">
        <v>413</v>
      </c>
    </row>
    <row r="136" spans="1:13" x14ac:dyDescent="0.3">
      <c r="A136" t="s">
        <v>359</v>
      </c>
      <c r="B136" t="s">
        <v>204</v>
      </c>
      <c r="C136" t="s">
        <v>23</v>
      </c>
      <c r="D136">
        <v>85</v>
      </c>
      <c r="E136">
        <v>70</v>
      </c>
      <c r="F136">
        <v>80</v>
      </c>
      <c r="G136">
        <v>75</v>
      </c>
      <c r="H136">
        <v>75</v>
      </c>
      <c r="I136">
        <v>40</v>
      </c>
      <c r="J136" t="s">
        <v>490</v>
      </c>
      <c r="K136" t="s">
        <v>537</v>
      </c>
      <c r="L136" t="s">
        <v>538</v>
      </c>
      <c r="M136" t="s">
        <v>413</v>
      </c>
    </row>
    <row r="137" spans="1:13" x14ac:dyDescent="0.3">
      <c r="A137" t="s">
        <v>360</v>
      </c>
      <c r="B137" t="s">
        <v>204</v>
      </c>
      <c r="C137" t="s">
        <v>23</v>
      </c>
      <c r="D137">
        <v>85</v>
      </c>
      <c r="E137">
        <v>70</v>
      </c>
      <c r="F137">
        <v>90</v>
      </c>
      <c r="G137">
        <v>125</v>
      </c>
      <c r="H137">
        <v>100</v>
      </c>
      <c r="I137">
        <v>50</v>
      </c>
      <c r="J137" t="s">
        <v>490</v>
      </c>
      <c r="K137" t="s">
        <v>537</v>
      </c>
      <c r="L137" t="s">
        <v>538</v>
      </c>
      <c r="M137" t="s">
        <v>415</v>
      </c>
    </row>
    <row r="138" spans="1:13" x14ac:dyDescent="0.3">
      <c r="A138" t="s">
        <v>361</v>
      </c>
      <c r="B138" t="s">
        <v>23</v>
      </c>
      <c r="C138" t="s">
        <v>199</v>
      </c>
      <c r="D138">
        <v>40</v>
      </c>
      <c r="E138">
        <v>50</v>
      </c>
      <c r="F138">
        <v>40</v>
      </c>
      <c r="G138">
        <v>50</v>
      </c>
      <c r="H138">
        <v>40</v>
      </c>
      <c r="I138">
        <v>60</v>
      </c>
      <c r="J138" t="s">
        <v>428</v>
      </c>
      <c r="K138" t="s">
        <v>25</v>
      </c>
      <c r="L138" t="s">
        <v>539</v>
      </c>
      <c r="M138" t="s">
        <v>413</v>
      </c>
    </row>
    <row r="139" spans="1:13" x14ac:dyDescent="0.3">
      <c r="A139" t="s">
        <v>362</v>
      </c>
      <c r="B139" t="s">
        <v>23</v>
      </c>
      <c r="C139" t="s">
        <v>199</v>
      </c>
      <c r="D139">
        <v>65</v>
      </c>
      <c r="E139">
        <v>60</v>
      </c>
      <c r="F139">
        <v>60</v>
      </c>
      <c r="G139">
        <v>80</v>
      </c>
      <c r="H139">
        <v>50</v>
      </c>
      <c r="I139">
        <v>70</v>
      </c>
      <c r="J139" t="s">
        <v>428</v>
      </c>
      <c r="K139" t="s">
        <v>25</v>
      </c>
      <c r="L139" t="s">
        <v>539</v>
      </c>
      <c r="M139" t="s">
        <v>413</v>
      </c>
    </row>
    <row r="140" spans="1:13" x14ac:dyDescent="0.3">
      <c r="A140" t="s">
        <v>363</v>
      </c>
      <c r="B140" t="s">
        <v>23</v>
      </c>
      <c r="C140" t="s">
        <v>210</v>
      </c>
      <c r="D140">
        <v>80</v>
      </c>
      <c r="E140">
        <v>60</v>
      </c>
      <c r="F140">
        <v>85</v>
      </c>
      <c r="G140">
        <v>115</v>
      </c>
      <c r="H140">
        <v>85</v>
      </c>
      <c r="I140">
        <v>80</v>
      </c>
      <c r="J140" t="s">
        <v>428</v>
      </c>
      <c r="K140" t="s">
        <v>25</v>
      </c>
      <c r="L140" t="s">
        <v>539</v>
      </c>
      <c r="M140" t="s">
        <v>474</v>
      </c>
    </row>
    <row r="141" spans="1:13" x14ac:dyDescent="0.3">
      <c r="A141" t="s">
        <v>364</v>
      </c>
      <c r="B141" t="s">
        <v>204</v>
      </c>
      <c r="C141" t="s">
        <v>35</v>
      </c>
      <c r="D141">
        <v>70</v>
      </c>
      <c r="E141">
        <v>40</v>
      </c>
      <c r="F141">
        <v>60</v>
      </c>
      <c r="G141">
        <v>50</v>
      </c>
      <c r="H141">
        <v>60</v>
      </c>
      <c r="I141">
        <v>30</v>
      </c>
      <c r="J141" t="s">
        <v>540</v>
      </c>
      <c r="K141" t="s">
        <v>541</v>
      </c>
      <c r="L141" t="s">
        <v>542</v>
      </c>
      <c r="M141" t="s">
        <v>413</v>
      </c>
    </row>
    <row r="142" spans="1:13" x14ac:dyDescent="0.3">
      <c r="A142" t="s">
        <v>365</v>
      </c>
      <c r="B142" t="s">
        <v>204</v>
      </c>
      <c r="C142" t="s">
        <v>35</v>
      </c>
      <c r="D142">
        <v>90</v>
      </c>
      <c r="E142">
        <v>60</v>
      </c>
      <c r="F142">
        <v>70</v>
      </c>
      <c r="G142">
        <v>70</v>
      </c>
      <c r="H142">
        <v>70</v>
      </c>
      <c r="I142">
        <v>50</v>
      </c>
      <c r="J142" t="s">
        <v>540</v>
      </c>
      <c r="K142" t="s">
        <v>541</v>
      </c>
      <c r="L142" t="s">
        <v>542</v>
      </c>
      <c r="M142" t="s">
        <v>415</v>
      </c>
    </row>
    <row r="143" spans="1:13" x14ac:dyDescent="0.3">
      <c r="A143" t="s">
        <v>366</v>
      </c>
      <c r="B143" t="s">
        <v>204</v>
      </c>
      <c r="C143" t="s">
        <v>22</v>
      </c>
      <c r="D143">
        <v>120</v>
      </c>
      <c r="E143">
        <v>77</v>
      </c>
      <c r="F143">
        <v>88</v>
      </c>
      <c r="G143">
        <v>107</v>
      </c>
      <c r="H143">
        <v>83</v>
      </c>
      <c r="I143">
        <v>72</v>
      </c>
      <c r="J143" t="s">
        <v>540</v>
      </c>
      <c r="K143" t="s">
        <v>541</v>
      </c>
      <c r="L143" t="s">
        <v>542</v>
      </c>
      <c r="M143" t="s">
        <v>415</v>
      </c>
    </row>
    <row r="144" spans="1:13" x14ac:dyDescent="0.3">
      <c r="A144" t="s">
        <v>368</v>
      </c>
      <c r="B144" t="s">
        <v>22</v>
      </c>
      <c r="C144" t="s">
        <v>207</v>
      </c>
      <c r="D144">
        <v>80</v>
      </c>
      <c r="E144">
        <v>115</v>
      </c>
      <c r="F144">
        <v>90</v>
      </c>
      <c r="G144">
        <v>63</v>
      </c>
      <c r="H144">
        <v>55</v>
      </c>
      <c r="I144">
        <v>90</v>
      </c>
      <c r="J144" t="s">
        <v>543</v>
      </c>
      <c r="K144" t="s">
        <v>544</v>
      </c>
      <c r="L144" t="s">
        <v>545</v>
      </c>
      <c r="M144" t="s">
        <v>415</v>
      </c>
    </row>
    <row r="145" spans="1:13" x14ac:dyDescent="0.3">
      <c r="A145" t="s">
        <v>367</v>
      </c>
      <c r="B145" t="s">
        <v>203</v>
      </c>
      <c r="C145" t="s">
        <v>210</v>
      </c>
      <c r="D145">
        <v>75</v>
      </c>
      <c r="E145">
        <v>110</v>
      </c>
      <c r="F145">
        <v>80</v>
      </c>
      <c r="G145">
        <v>81</v>
      </c>
      <c r="H145">
        <v>70</v>
      </c>
      <c r="I145">
        <v>99</v>
      </c>
      <c r="J145" t="s">
        <v>546</v>
      </c>
      <c r="K145" t="s">
        <v>547</v>
      </c>
      <c r="L145" t="s">
        <v>548</v>
      </c>
      <c r="M145" t="s">
        <v>415</v>
      </c>
    </row>
    <row r="146" spans="1:13" x14ac:dyDescent="0.3">
      <c r="A146" t="s">
        <v>369</v>
      </c>
      <c r="B146" t="s">
        <v>23</v>
      </c>
      <c r="C146" t="s">
        <v>35</v>
      </c>
      <c r="D146">
        <v>50</v>
      </c>
      <c r="E146">
        <v>50</v>
      </c>
      <c r="F146">
        <v>70</v>
      </c>
      <c r="G146">
        <v>40</v>
      </c>
      <c r="H146">
        <v>30</v>
      </c>
      <c r="I146">
        <v>40</v>
      </c>
      <c r="J146" t="s">
        <v>454</v>
      </c>
      <c r="K146" t="s">
        <v>400</v>
      </c>
      <c r="L146" t="s">
        <v>418</v>
      </c>
      <c r="M146" t="s">
        <v>413</v>
      </c>
    </row>
    <row r="147" spans="1:13" x14ac:dyDescent="0.3">
      <c r="A147" t="s">
        <v>370</v>
      </c>
      <c r="B147" t="s">
        <v>23</v>
      </c>
      <c r="C147" t="s">
        <v>35</v>
      </c>
      <c r="D147">
        <v>60</v>
      </c>
      <c r="E147">
        <v>90</v>
      </c>
      <c r="F147">
        <v>60</v>
      </c>
      <c r="G147">
        <v>60</v>
      </c>
      <c r="H147">
        <v>60</v>
      </c>
      <c r="I147">
        <v>70</v>
      </c>
      <c r="J147" t="s">
        <v>35</v>
      </c>
      <c r="K147" t="s">
        <v>549</v>
      </c>
      <c r="L147" t="s">
        <v>545</v>
      </c>
      <c r="M147" t="s">
        <v>413</v>
      </c>
    </row>
    <row r="148" spans="1:13" x14ac:dyDescent="0.3">
      <c r="A148" t="s">
        <v>371</v>
      </c>
      <c r="B148" t="s">
        <v>23</v>
      </c>
      <c r="C148" t="s">
        <v>22</v>
      </c>
      <c r="D148">
        <v>90</v>
      </c>
      <c r="E148">
        <v>125</v>
      </c>
      <c r="F148">
        <v>60</v>
      </c>
      <c r="G148">
        <v>100</v>
      </c>
      <c r="H148">
        <v>60</v>
      </c>
      <c r="I148">
        <v>85</v>
      </c>
      <c r="J148" t="s">
        <v>35</v>
      </c>
      <c r="K148" t="s">
        <v>549</v>
      </c>
      <c r="L148" t="s">
        <v>545</v>
      </c>
      <c r="M148" t="s">
        <v>415</v>
      </c>
    </row>
    <row r="149" spans="1:13" x14ac:dyDescent="0.3">
      <c r="A149" t="s">
        <v>372</v>
      </c>
      <c r="B149" t="s">
        <v>204</v>
      </c>
      <c r="C149" t="s">
        <v>197</v>
      </c>
      <c r="D149">
        <v>60</v>
      </c>
      <c r="E149">
        <v>50</v>
      </c>
      <c r="F149">
        <v>40</v>
      </c>
      <c r="G149">
        <v>50</v>
      </c>
      <c r="H149">
        <v>40</v>
      </c>
      <c r="I149">
        <v>30</v>
      </c>
      <c r="J149" t="s">
        <v>463</v>
      </c>
      <c r="K149" t="s">
        <v>437</v>
      </c>
      <c r="L149" t="s">
        <v>551</v>
      </c>
      <c r="M149" t="s">
        <v>413</v>
      </c>
    </row>
    <row r="150" spans="1:13" x14ac:dyDescent="0.3">
      <c r="A150" t="s">
        <v>373</v>
      </c>
      <c r="B150" t="s">
        <v>204</v>
      </c>
      <c r="C150" t="s">
        <v>197</v>
      </c>
      <c r="D150">
        <v>70</v>
      </c>
      <c r="E150">
        <v>70</v>
      </c>
      <c r="F150">
        <v>60</v>
      </c>
      <c r="G150">
        <v>70</v>
      </c>
      <c r="H150">
        <v>60</v>
      </c>
      <c r="I150">
        <v>80</v>
      </c>
      <c r="J150" t="s">
        <v>463</v>
      </c>
      <c r="K150" t="s">
        <v>437</v>
      </c>
      <c r="L150" t="s">
        <v>551</v>
      </c>
      <c r="M150" t="s">
        <v>413</v>
      </c>
    </row>
    <row r="151" spans="1:13" x14ac:dyDescent="0.3">
      <c r="A151" t="s">
        <v>374</v>
      </c>
      <c r="B151" t="s">
        <v>204</v>
      </c>
      <c r="C151" t="s">
        <v>197</v>
      </c>
      <c r="D151">
        <v>80</v>
      </c>
      <c r="E151">
        <v>105</v>
      </c>
      <c r="F151">
        <v>80</v>
      </c>
      <c r="G151">
        <v>70</v>
      </c>
      <c r="H151">
        <v>80</v>
      </c>
      <c r="I151">
        <v>95</v>
      </c>
      <c r="J151" t="s">
        <v>462</v>
      </c>
      <c r="K151" t="s">
        <v>25</v>
      </c>
      <c r="L151" t="s">
        <v>551</v>
      </c>
      <c r="M151" t="s">
        <v>414</v>
      </c>
    </row>
    <row r="152" spans="1:13" x14ac:dyDescent="0.3">
      <c r="A152" t="s">
        <v>375</v>
      </c>
      <c r="B152" t="s">
        <v>204</v>
      </c>
      <c r="C152" t="s">
        <v>197</v>
      </c>
      <c r="D152">
        <v>110</v>
      </c>
      <c r="E152">
        <v>85</v>
      </c>
      <c r="F152">
        <v>100</v>
      </c>
      <c r="G152">
        <v>85</v>
      </c>
      <c r="H152">
        <v>90</v>
      </c>
      <c r="I152">
        <v>40</v>
      </c>
      <c r="J152" t="s">
        <v>540</v>
      </c>
      <c r="K152" t="s">
        <v>446</v>
      </c>
      <c r="L152" t="s">
        <v>551</v>
      </c>
      <c r="M152" t="s">
        <v>414</v>
      </c>
    </row>
    <row r="153" spans="1:13" x14ac:dyDescent="0.3">
      <c r="A153" t="s">
        <v>376</v>
      </c>
      <c r="B153" t="s">
        <v>209</v>
      </c>
      <c r="C153" t="s">
        <v>35</v>
      </c>
      <c r="D153">
        <v>40</v>
      </c>
      <c r="E153">
        <v>50</v>
      </c>
      <c r="F153">
        <v>45</v>
      </c>
      <c r="G153">
        <v>80</v>
      </c>
      <c r="H153">
        <v>60</v>
      </c>
      <c r="I153">
        <v>50</v>
      </c>
      <c r="J153" t="s">
        <v>35</v>
      </c>
      <c r="K153" t="s">
        <v>552</v>
      </c>
      <c r="L153" t="s">
        <v>470</v>
      </c>
      <c r="M153" t="s">
        <v>413</v>
      </c>
    </row>
    <row r="154" spans="1:13" x14ac:dyDescent="0.3">
      <c r="A154" t="s">
        <v>377</v>
      </c>
      <c r="B154" t="s">
        <v>209</v>
      </c>
      <c r="C154" t="s">
        <v>206</v>
      </c>
      <c r="D154">
        <v>75</v>
      </c>
      <c r="E154">
        <v>40</v>
      </c>
      <c r="F154">
        <v>115</v>
      </c>
      <c r="G154">
        <v>95</v>
      </c>
      <c r="H154">
        <v>110</v>
      </c>
      <c r="I154">
        <v>35</v>
      </c>
      <c r="J154" t="s">
        <v>35</v>
      </c>
      <c r="K154" t="s">
        <v>552</v>
      </c>
      <c r="L154" t="s">
        <v>553</v>
      </c>
      <c r="M154" t="s">
        <v>415</v>
      </c>
    </row>
    <row r="155" spans="1:13" x14ac:dyDescent="0.3">
      <c r="A155" t="s">
        <v>378</v>
      </c>
      <c r="B155" t="s">
        <v>209</v>
      </c>
      <c r="C155" t="s">
        <v>205</v>
      </c>
      <c r="D155">
        <v>50</v>
      </c>
      <c r="E155">
        <v>50</v>
      </c>
      <c r="F155">
        <v>60</v>
      </c>
      <c r="G155">
        <v>125</v>
      </c>
      <c r="H155">
        <v>80</v>
      </c>
      <c r="I155">
        <v>100</v>
      </c>
      <c r="J155" t="s">
        <v>35</v>
      </c>
      <c r="K155" t="s">
        <v>552</v>
      </c>
      <c r="L155" t="s">
        <v>554</v>
      </c>
      <c r="M155" t="s">
        <v>414</v>
      </c>
    </row>
    <row r="156" spans="1:13" x14ac:dyDescent="0.3">
      <c r="A156" t="s">
        <v>379</v>
      </c>
      <c r="B156" t="s">
        <v>207</v>
      </c>
      <c r="C156" t="s">
        <v>200</v>
      </c>
      <c r="D156">
        <v>30</v>
      </c>
      <c r="E156">
        <v>40</v>
      </c>
      <c r="F156">
        <v>40</v>
      </c>
      <c r="G156">
        <v>40</v>
      </c>
      <c r="H156">
        <v>40</v>
      </c>
      <c r="I156">
        <v>60</v>
      </c>
      <c r="J156" t="s">
        <v>35</v>
      </c>
      <c r="K156" t="s">
        <v>529</v>
      </c>
      <c r="L156" t="s">
        <v>555</v>
      </c>
      <c r="M156" t="s">
        <v>413</v>
      </c>
    </row>
    <row r="157" spans="1:13" x14ac:dyDescent="0.3">
      <c r="A157" t="s">
        <v>380</v>
      </c>
      <c r="B157" t="s">
        <v>207</v>
      </c>
      <c r="C157" t="s">
        <v>200</v>
      </c>
      <c r="D157">
        <v>40</v>
      </c>
      <c r="E157">
        <v>60</v>
      </c>
      <c r="F157">
        <v>55</v>
      </c>
      <c r="G157">
        <v>60</v>
      </c>
      <c r="H157">
        <v>55</v>
      </c>
      <c r="I157">
        <v>80</v>
      </c>
      <c r="J157" t="s">
        <v>35</v>
      </c>
      <c r="K157" t="s">
        <v>529</v>
      </c>
      <c r="L157" t="s">
        <v>555</v>
      </c>
      <c r="M157" t="s">
        <v>413</v>
      </c>
    </row>
    <row r="158" spans="1:13" x14ac:dyDescent="0.3">
      <c r="A158" t="s">
        <v>381</v>
      </c>
      <c r="B158" t="s">
        <v>207</v>
      </c>
      <c r="C158" t="s">
        <v>200</v>
      </c>
      <c r="D158">
        <v>70</v>
      </c>
      <c r="E158">
        <v>100</v>
      </c>
      <c r="F158">
        <v>60</v>
      </c>
      <c r="G158">
        <v>80</v>
      </c>
      <c r="H158">
        <v>60</v>
      </c>
      <c r="I158">
        <v>120</v>
      </c>
      <c r="J158" t="s">
        <v>35</v>
      </c>
      <c r="K158" t="s">
        <v>529</v>
      </c>
      <c r="L158" t="s">
        <v>555</v>
      </c>
      <c r="M158" t="s">
        <v>415</v>
      </c>
    </row>
    <row r="159" spans="1:13" x14ac:dyDescent="0.3">
      <c r="A159" t="s">
        <v>382</v>
      </c>
      <c r="B159" t="s">
        <v>21</v>
      </c>
      <c r="C159" t="s">
        <v>207</v>
      </c>
      <c r="D159">
        <v>50</v>
      </c>
      <c r="E159">
        <v>60</v>
      </c>
      <c r="F159">
        <v>50</v>
      </c>
      <c r="G159">
        <v>45</v>
      </c>
      <c r="H159">
        <v>50</v>
      </c>
      <c r="I159">
        <v>50</v>
      </c>
      <c r="J159" t="s">
        <v>547</v>
      </c>
      <c r="K159" t="s">
        <v>398</v>
      </c>
      <c r="L159" t="s">
        <v>556</v>
      </c>
      <c r="M159" t="s">
        <v>413</v>
      </c>
    </row>
    <row r="160" spans="1:13" x14ac:dyDescent="0.3">
      <c r="A160" t="s">
        <v>383</v>
      </c>
      <c r="B160" t="s">
        <v>21</v>
      </c>
      <c r="C160" t="s">
        <v>207</v>
      </c>
      <c r="D160">
        <v>65</v>
      </c>
      <c r="E160">
        <v>90</v>
      </c>
      <c r="F160">
        <v>80</v>
      </c>
      <c r="G160">
        <v>55</v>
      </c>
      <c r="H160">
        <v>60</v>
      </c>
      <c r="I160">
        <v>70</v>
      </c>
      <c r="J160" t="s">
        <v>547</v>
      </c>
      <c r="K160" t="s">
        <v>398</v>
      </c>
      <c r="L160" t="s">
        <v>556</v>
      </c>
      <c r="M160" t="s">
        <v>413</v>
      </c>
    </row>
    <row r="161" spans="1:13" x14ac:dyDescent="0.3">
      <c r="A161" t="s">
        <v>384</v>
      </c>
      <c r="B161" t="s">
        <v>21</v>
      </c>
      <c r="C161" t="s">
        <v>207</v>
      </c>
      <c r="D161">
        <v>95</v>
      </c>
      <c r="E161">
        <v>110</v>
      </c>
      <c r="F161">
        <v>95</v>
      </c>
      <c r="G161">
        <v>65</v>
      </c>
      <c r="H161">
        <v>75</v>
      </c>
      <c r="I161">
        <v>80</v>
      </c>
      <c r="J161" t="s">
        <v>547</v>
      </c>
      <c r="K161" t="s">
        <v>398</v>
      </c>
      <c r="L161" t="s">
        <v>556</v>
      </c>
      <c r="M161" t="s">
        <v>415</v>
      </c>
    </row>
    <row r="162" spans="1:13" x14ac:dyDescent="0.3">
      <c r="A162" t="s">
        <v>395</v>
      </c>
      <c r="B162" t="s">
        <v>202</v>
      </c>
      <c r="C162" t="s">
        <v>210</v>
      </c>
      <c r="D162">
        <v>50</v>
      </c>
      <c r="E162">
        <v>15</v>
      </c>
      <c r="F162">
        <v>65</v>
      </c>
      <c r="G162">
        <v>65</v>
      </c>
      <c r="H162">
        <v>80</v>
      </c>
      <c r="I162">
        <v>10</v>
      </c>
      <c r="J162" t="s">
        <v>558</v>
      </c>
      <c r="K162" t="s">
        <v>526</v>
      </c>
      <c r="L162" t="s">
        <v>557</v>
      </c>
      <c r="M162" t="s">
        <v>413</v>
      </c>
    </row>
    <row r="163" spans="1:13" x14ac:dyDescent="0.3">
      <c r="A163" t="s">
        <v>396</v>
      </c>
      <c r="B163" t="s">
        <v>202</v>
      </c>
      <c r="C163" t="s">
        <v>210</v>
      </c>
      <c r="D163">
        <v>80</v>
      </c>
      <c r="E163">
        <v>35</v>
      </c>
      <c r="F163">
        <v>80</v>
      </c>
      <c r="G163">
        <v>90</v>
      </c>
      <c r="H163">
        <v>100</v>
      </c>
      <c r="I163">
        <v>20</v>
      </c>
      <c r="J163" t="s">
        <v>558</v>
      </c>
      <c r="K163" t="s">
        <v>526</v>
      </c>
      <c r="L163" t="s">
        <v>557</v>
      </c>
      <c r="M163" t="s">
        <v>415</v>
      </c>
    </row>
    <row r="164" spans="1:13" x14ac:dyDescent="0.3">
      <c r="A164" t="s">
        <v>916</v>
      </c>
      <c r="B164" t="s">
        <v>197</v>
      </c>
      <c r="C164" t="s">
        <v>208</v>
      </c>
      <c r="D164">
        <v>60</v>
      </c>
      <c r="E164">
        <v>40</v>
      </c>
      <c r="F164">
        <v>45</v>
      </c>
      <c r="G164">
        <v>75</v>
      </c>
      <c r="H164">
        <v>50</v>
      </c>
      <c r="I164">
        <v>50</v>
      </c>
      <c r="J164" t="s">
        <v>918</v>
      </c>
      <c r="K164" t="s">
        <v>520</v>
      </c>
      <c r="L164" t="s">
        <v>919</v>
      </c>
      <c r="M164" t="s">
        <v>413</v>
      </c>
    </row>
    <row r="165" spans="1:13" x14ac:dyDescent="0.3">
      <c r="A165" t="s">
        <v>917</v>
      </c>
      <c r="B165" t="s">
        <v>197</v>
      </c>
      <c r="C165" t="s">
        <v>208</v>
      </c>
      <c r="D165">
        <v>80</v>
      </c>
      <c r="E165">
        <v>60</v>
      </c>
      <c r="F165">
        <v>65</v>
      </c>
      <c r="G165">
        <v>110</v>
      </c>
      <c r="H165">
        <v>80</v>
      </c>
      <c r="I165">
        <v>85</v>
      </c>
      <c r="J165" t="s">
        <v>918</v>
      </c>
      <c r="K165" t="s">
        <v>520</v>
      </c>
      <c r="L165" t="s">
        <v>919</v>
      </c>
      <c r="M165" t="s">
        <v>415</v>
      </c>
    </row>
    <row r="166" spans="1:13" x14ac:dyDescent="0.3">
      <c r="A166" t="s">
        <v>385</v>
      </c>
      <c r="B166" t="s">
        <v>203</v>
      </c>
      <c r="C166" t="s">
        <v>200</v>
      </c>
      <c r="D166">
        <v>45</v>
      </c>
      <c r="E166">
        <v>45</v>
      </c>
      <c r="F166">
        <v>40</v>
      </c>
      <c r="G166">
        <v>30</v>
      </c>
      <c r="H166">
        <v>40</v>
      </c>
      <c r="I166">
        <v>15</v>
      </c>
      <c r="J166" t="s">
        <v>559</v>
      </c>
      <c r="K166" t="s">
        <v>547</v>
      </c>
      <c r="L166" t="s">
        <v>560</v>
      </c>
      <c r="M166" t="s">
        <v>413</v>
      </c>
    </row>
    <row r="167" spans="1:13" x14ac:dyDescent="0.3">
      <c r="A167" t="s">
        <v>386</v>
      </c>
      <c r="B167" t="s">
        <v>203</v>
      </c>
      <c r="C167" t="s">
        <v>205</v>
      </c>
      <c r="D167">
        <v>60</v>
      </c>
      <c r="E167">
        <v>120</v>
      </c>
      <c r="F167">
        <v>70</v>
      </c>
      <c r="G167">
        <v>95</v>
      </c>
      <c r="H167">
        <v>70</v>
      </c>
      <c r="I167">
        <v>90</v>
      </c>
      <c r="J167" t="s">
        <v>547</v>
      </c>
      <c r="K167" t="s">
        <v>561</v>
      </c>
      <c r="L167" t="s">
        <v>562</v>
      </c>
      <c r="M167" t="s">
        <v>415</v>
      </c>
    </row>
    <row r="168" spans="1:13" x14ac:dyDescent="0.3">
      <c r="A168" t="s">
        <v>387</v>
      </c>
      <c r="B168" t="s">
        <v>203</v>
      </c>
      <c r="C168" t="s">
        <v>23</v>
      </c>
      <c r="D168">
        <v>100</v>
      </c>
      <c r="E168">
        <v>120</v>
      </c>
      <c r="F168">
        <v>90</v>
      </c>
      <c r="G168">
        <v>60</v>
      </c>
      <c r="H168">
        <v>75</v>
      </c>
      <c r="I168">
        <v>60</v>
      </c>
      <c r="J168" t="s">
        <v>563</v>
      </c>
      <c r="K168" t="s">
        <v>547</v>
      </c>
      <c r="L168" t="s">
        <v>564</v>
      </c>
      <c r="M168" t="s">
        <v>414</v>
      </c>
    </row>
    <row r="169" spans="1:13" x14ac:dyDescent="0.3">
      <c r="A169" t="s">
        <v>388</v>
      </c>
      <c r="B169" t="s">
        <v>210</v>
      </c>
      <c r="C169" t="s">
        <v>208</v>
      </c>
      <c r="D169">
        <v>200</v>
      </c>
      <c r="E169">
        <v>70</v>
      </c>
      <c r="F169">
        <v>40</v>
      </c>
      <c r="G169">
        <v>90</v>
      </c>
      <c r="H169">
        <v>120</v>
      </c>
      <c r="I169">
        <v>20</v>
      </c>
      <c r="J169" t="s">
        <v>35</v>
      </c>
      <c r="K169" t="s">
        <v>486</v>
      </c>
      <c r="L169" t="s">
        <v>565</v>
      </c>
      <c r="M169" t="s">
        <v>415</v>
      </c>
    </row>
    <row r="170" spans="1:13" x14ac:dyDescent="0.3">
      <c r="A170" t="s">
        <v>389</v>
      </c>
      <c r="B170" t="s">
        <v>21</v>
      </c>
      <c r="C170" t="s">
        <v>206</v>
      </c>
      <c r="D170">
        <v>90</v>
      </c>
      <c r="E170">
        <v>80</v>
      </c>
      <c r="F170">
        <v>75</v>
      </c>
      <c r="G170">
        <v>120</v>
      </c>
      <c r="H170">
        <v>90</v>
      </c>
      <c r="I170">
        <v>95</v>
      </c>
      <c r="J170" t="s">
        <v>35</v>
      </c>
      <c r="K170" t="s">
        <v>566</v>
      </c>
      <c r="L170" t="s">
        <v>567</v>
      </c>
      <c r="M170" t="s">
        <v>415</v>
      </c>
    </row>
    <row r="171" spans="1:13" x14ac:dyDescent="0.3">
      <c r="A171" t="s">
        <v>391</v>
      </c>
      <c r="B171" t="s">
        <v>197</v>
      </c>
      <c r="C171" t="s">
        <v>203</v>
      </c>
      <c r="D171">
        <v>70</v>
      </c>
      <c r="E171">
        <v>80</v>
      </c>
      <c r="F171">
        <v>50</v>
      </c>
      <c r="G171">
        <v>80</v>
      </c>
      <c r="H171">
        <v>50</v>
      </c>
      <c r="I171">
        <v>90</v>
      </c>
      <c r="J171" t="s">
        <v>35</v>
      </c>
      <c r="K171" t="s">
        <v>568</v>
      </c>
      <c r="L171" t="s">
        <v>457</v>
      </c>
      <c r="M171" t="s">
        <v>413</v>
      </c>
    </row>
    <row r="172" spans="1:13" x14ac:dyDescent="0.3">
      <c r="A172" t="s">
        <v>392</v>
      </c>
      <c r="B172" t="s">
        <v>197</v>
      </c>
      <c r="C172" t="s">
        <v>203</v>
      </c>
      <c r="D172">
        <v>130</v>
      </c>
      <c r="E172">
        <v>120</v>
      </c>
      <c r="F172">
        <v>80</v>
      </c>
      <c r="G172">
        <v>90</v>
      </c>
      <c r="H172">
        <v>80</v>
      </c>
      <c r="I172">
        <v>40</v>
      </c>
      <c r="J172" t="s">
        <v>35</v>
      </c>
      <c r="K172" t="s">
        <v>568</v>
      </c>
      <c r="L172" t="s">
        <v>457</v>
      </c>
      <c r="M172" t="s">
        <v>415</v>
      </c>
    </row>
    <row r="173" spans="1:13" x14ac:dyDescent="0.3">
      <c r="A173" t="s">
        <v>390</v>
      </c>
      <c r="B173" t="s">
        <v>198</v>
      </c>
      <c r="C173" t="s">
        <v>23</v>
      </c>
      <c r="D173">
        <v>60</v>
      </c>
      <c r="E173">
        <v>120</v>
      </c>
      <c r="F173">
        <v>45</v>
      </c>
      <c r="G173">
        <v>120</v>
      </c>
      <c r="H173">
        <v>90</v>
      </c>
      <c r="I173">
        <v>140</v>
      </c>
      <c r="J173" t="s">
        <v>35</v>
      </c>
      <c r="K173" t="s">
        <v>569</v>
      </c>
      <c r="L173" t="s">
        <v>570</v>
      </c>
      <c r="M173" t="s">
        <v>414</v>
      </c>
    </row>
    <row r="174" spans="1:13" x14ac:dyDescent="0.3">
      <c r="A174" t="s">
        <v>393</v>
      </c>
      <c r="B174" t="s">
        <v>197</v>
      </c>
      <c r="C174" t="s">
        <v>24</v>
      </c>
      <c r="D174">
        <v>85</v>
      </c>
      <c r="E174">
        <v>75</v>
      </c>
      <c r="F174">
        <v>75</v>
      </c>
      <c r="G174">
        <v>90</v>
      </c>
      <c r="H174">
        <v>65</v>
      </c>
      <c r="I174">
        <v>85</v>
      </c>
      <c r="J174" t="s">
        <v>442</v>
      </c>
      <c r="K174" t="s">
        <v>571</v>
      </c>
      <c r="L174" t="s">
        <v>431</v>
      </c>
      <c r="M174" t="s">
        <v>415</v>
      </c>
    </row>
    <row r="175" spans="1:13" x14ac:dyDescent="0.3">
      <c r="A175" t="s">
        <v>394</v>
      </c>
      <c r="B175" t="s">
        <v>208</v>
      </c>
      <c r="C175" t="s">
        <v>24</v>
      </c>
      <c r="D175">
        <v>95</v>
      </c>
      <c r="E175">
        <v>60</v>
      </c>
      <c r="F175">
        <v>105</v>
      </c>
      <c r="G175">
        <v>60</v>
      </c>
      <c r="H175">
        <v>105</v>
      </c>
      <c r="I175">
        <v>50</v>
      </c>
      <c r="J175" t="s">
        <v>446</v>
      </c>
      <c r="K175" t="s">
        <v>572</v>
      </c>
      <c r="L175" t="s">
        <v>573</v>
      </c>
      <c r="M175" t="s">
        <v>415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F349"/>
  <sheetViews>
    <sheetView workbookViewId="0">
      <selection activeCell="G26" sqref="G26"/>
    </sheetView>
  </sheetViews>
  <sheetFormatPr defaultRowHeight="14.4" x14ac:dyDescent="0.3"/>
  <cols>
    <col min="1" max="1" width="18.88671875" customWidth="1"/>
    <col min="6" max="6" width="10.88671875" customWidth="1"/>
    <col min="7" max="7" width="14.33203125" customWidth="1"/>
  </cols>
  <sheetData>
    <row r="1" spans="1:6" x14ac:dyDescent="0.3">
      <c r="A1" t="s">
        <v>60</v>
      </c>
      <c r="B1" s="2" t="s">
        <v>106</v>
      </c>
      <c r="C1" s="2" t="s">
        <v>106</v>
      </c>
      <c r="D1" s="5" t="s">
        <v>106</v>
      </c>
      <c r="E1">
        <v>0</v>
      </c>
      <c r="F1" s="4" t="s">
        <v>196</v>
      </c>
    </row>
    <row r="2" spans="1:6" x14ac:dyDescent="0.3">
      <c r="A2" t="s">
        <v>105</v>
      </c>
      <c r="B2" t="s">
        <v>597</v>
      </c>
      <c r="C2" s="2" t="s">
        <v>106</v>
      </c>
      <c r="D2" s="4">
        <v>100</v>
      </c>
      <c r="E2">
        <v>20</v>
      </c>
      <c r="F2" s="4" t="s">
        <v>196</v>
      </c>
    </row>
    <row r="3" spans="1:6" x14ac:dyDescent="0.3">
      <c r="A3" t="s">
        <v>107</v>
      </c>
      <c r="B3" t="s">
        <v>597</v>
      </c>
      <c r="C3" s="2" t="s">
        <v>106</v>
      </c>
      <c r="D3" s="4">
        <v>90</v>
      </c>
      <c r="E3">
        <v>35</v>
      </c>
      <c r="F3" s="4" t="s">
        <v>196</v>
      </c>
    </row>
    <row r="4" spans="1:6" x14ac:dyDescent="0.3">
      <c r="A4" t="s">
        <v>108</v>
      </c>
      <c r="B4" t="s">
        <v>597</v>
      </c>
      <c r="C4" s="2" t="s">
        <v>106</v>
      </c>
      <c r="D4" s="4">
        <v>100</v>
      </c>
      <c r="E4">
        <v>20</v>
      </c>
      <c r="F4" s="4" t="s">
        <v>196</v>
      </c>
    </row>
    <row r="5" spans="1:6" x14ac:dyDescent="0.3">
      <c r="A5" t="s">
        <v>109</v>
      </c>
      <c r="B5" t="s">
        <v>597</v>
      </c>
      <c r="C5" s="2" t="s">
        <v>106</v>
      </c>
      <c r="D5" s="4">
        <v>100</v>
      </c>
      <c r="E5">
        <v>40</v>
      </c>
      <c r="F5" s="4" t="s">
        <v>196</v>
      </c>
    </row>
    <row r="6" spans="1:6" x14ac:dyDescent="0.3">
      <c r="A6" t="s">
        <v>110</v>
      </c>
      <c r="B6" t="s">
        <v>595</v>
      </c>
      <c r="C6">
        <v>120</v>
      </c>
      <c r="D6" s="4">
        <v>100</v>
      </c>
      <c r="E6">
        <v>10</v>
      </c>
      <c r="F6" s="4" t="s">
        <v>196</v>
      </c>
    </row>
    <row r="7" spans="1:6" x14ac:dyDescent="0.3">
      <c r="A7" t="s">
        <v>111</v>
      </c>
      <c r="B7" t="s">
        <v>595</v>
      </c>
      <c r="C7">
        <v>30</v>
      </c>
      <c r="D7" s="4">
        <v>100</v>
      </c>
      <c r="E7">
        <v>10</v>
      </c>
      <c r="F7" s="4" t="s">
        <v>196</v>
      </c>
    </row>
    <row r="8" spans="1:6" x14ac:dyDescent="0.3">
      <c r="A8" t="s">
        <v>112</v>
      </c>
      <c r="B8" t="s">
        <v>595</v>
      </c>
      <c r="C8">
        <v>60</v>
      </c>
      <c r="D8" s="4">
        <v>90</v>
      </c>
      <c r="E8">
        <v>15</v>
      </c>
      <c r="F8" s="4" t="s">
        <v>196</v>
      </c>
    </row>
    <row r="9" spans="1:6" x14ac:dyDescent="0.3">
      <c r="A9" t="s">
        <v>113</v>
      </c>
      <c r="B9" t="s">
        <v>597</v>
      </c>
      <c r="C9" s="2" t="s">
        <v>106</v>
      </c>
      <c r="D9" s="5" t="s">
        <v>106</v>
      </c>
      <c r="E9">
        <v>10</v>
      </c>
      <c r="F9" s="4" t="s">
        <v>196</v>
      </c>
    </row>
    <row r="10" spans="1:6" x14ac:dyDescent="0.3">
      <c r="A10" t="s">
        <v>114</v>
      </c>
      <c r="B10" t="s">
        <v>597</v>
      </c>
      <c r="C10" s="2" t="s">
        <v>106</v>
      </c>
      <c r="D10" s="4">
        <v>100</v>
      </c>
      <c r="E10">
        <v>20</v>
      </c>
      <c r="F10" s="4" t="s">
        <v>196</v>
      </c>
    </row>
    <row r="11" spans="1:6" x14ac:dyDescent="0.3">
      <c r="A11" t="s">
        <v>115</v>
      </c>
      <c r="B11" t="s">
        <v>597</v>
      </c>
      <c r="C11">
        <v>20</v>
      </c>
      <c r="D11" s="4">
        <v>100</v>
      </c>
      <c r="E11">
        <v>15</v>
      </c>
      <c r="F11" s="4" t="s">
        <v>196</v>
      </c>
    </row>
    <row r="12" spans="1:6" x14ac:dyDescent="0.3">
      <c r="A12" t="s">
        <v>116</v>
      </c>
      <c r="B12" t="s">
        <v>597</v>
      </c>
      <c r="C12" s="2" t="s">
        <v>106</v>
      </c>
      <c r="D12" s="5" t="s">
        <v>106</v>
      </c>
      <c r="E12">
        <v>10</v>
      </c>
      <c r="F12" s="4" t="s">
        <v>196</v>
      </c>
    </row>
    <row r="13" spans="1:6" x14ac:dyDescent="0.3">
      <c r="A13" t="s">
        <v>117</v>
      </c>
      <c r="B13" t="s">
        <v>597</v>
      </c>
      <c r="C13" s="2" t="s">
        <v>106</v>
      </c>
      <c r="D13" s="4">
        <v>100</v>
      </c>
      <c r="E13">
        <v>25</v>
      </c>
      <c r="F13" s="4" t="s">
        <v>196</v>
      </c>
    </row>
    <row r="14" spans="1:6" x14ac:dyDescent="0.3">
      <c r="A14" t="s">
        <v>118</v>
      </c>
      <c r="B14" t="s">
        <v>597</v>
      </c>
      <c r="C14" s="2" t="s">
        <v>106</v>
      </c>
      <c r="D14" s="4">
        <v>100</v>
      </c>
      <c r="E14">
        <v>40</v>
      </c>
      <c r="F14" s="4" t="s">
        <v>196</v>
      </c>
    </row>
    <row r="15" spans="1:6" x14ac:dyDescent="0.3">
      <c r="A15" t="s">
        <v>119</v>
      </c>
      <c r="B15" t="s">
        <v>597</v>
      </c>
      <c r="C15" s="2" t="s">
        <v>106</v>
      </c>
      <c r="D15" s="5" t="s">
        <v>106</v>
      </c>
      <c r="E15">
        <v>30</v>
      </c>
      <c r="F15" s="4" t="s">
        <v>196</v>
      </c>
    </row>
    <row r="16" spans="1:6" x14ac:dyDescent="0.3">
      <c r="A16" t="s">
        <v>120</v>
      </c>
      <c r="B16" t="s">
        <v>597</v>
      </c>
      <c r="C16" s="2" t="s">
        <v>106</v>
      </c>
      <c r="D16" s="5" t="s">
        <v>106</v>
      </c>
      <c r="E16">
        <v>10</v>
      </c>
      <c r="F16" s="4" t="s">
        <v>196</v>
      </c>
    </row>
    <row r="17" spans="1:6" x14ac:dyDescent="0.3">
      <c r="A17" t="s">
        <v>121</v>
      </c>
      <c r="B17" t="s">
        <v>597</v>
      </c>
      <c r="C17" s="2" t="s">
        <v>106</v>
      </c>
      <c r="D17" s="4">
        <v>100</v>
      </c>
      <c r="E17">
        <v>40</v>
      </c>
      <c r="F17" s="4" t="s">
        <v>196</v>
      </c>
    </row>
    <row r="18" spans="1:6" x14ac:dyDescent="0.3">
      <c r="A18" t="s">
        <v>122</v>
      </c>
      <c r="B18" t="s">
        <v>595</v>
      </c>
      <c r="C18">
        <v>30</v>
      </c>
      <c r="D18" s="4">
        <v>100</v>
      </c>
      <c r="E18">
        <v>30</v>
      </c>
      <c r="F18" s="4" t="s">
        <v>196</v>
      </c>
    </row>
    <row r="19" spans="1:6" x14ac:dyDescent="0.3">
      <c r="A19" t="s">
        <v>123</v>
      </c>
      <c r="B19" t="s">
        <v>597</v>
      </c>
      <c r="C19" s="2" t="s">
        <v>106</v>
      </c>
      <c r="D19" s="4">
        <v>100</v>
      </c>
      <c r="E19">
        <v>40</v>
      </c>
      <c r="F19" s="4" t="s">
        <v>196</v>
      </c>
    </row>
    <row r="20" spans="1:6" x14ac:dyDescent="0.3">
      <c r="A20" t="s">
        <v>124</v>
      </c>
      <c r="B20" t="s">
        <v>597</v>
      </c>
      <c r="C20" s="2" t="s">
        <v>106</v>
      </c>
      <c r="D20" s="5" t="s">
        <v>106</v>
      </c>
      <c r="E20">
        <v>10</v>
      </c>
      <c r="F20" s="4" t="s">
        <v>196</v>
      </c>
    </row>
    <row r="21" spans="1:6" x14ac:dyDescent="0.3">
      <c r="A21" t="s">
        <v>125</v>
      </c>
      <c r="B21" t="s">
        <v>597</v>
      </c>
      <c r="C21" s="2" t="s">
        <v>106</v>
      </c>
      <c r="D21" s="4">
        <v>90</v>
      </c>
      <c r="E21">
        <v>30</v>
      </c>
      <c r="F21" s="4" t="s">
        <v>196</v>
      </c>
    </row>
    <row r="22" spans="1:6" x14ac:dyDescent="0.3">
      <c r="A22" t="s">
        <v>126</v>
      </c>
      <c r="B22" t="s">
        <v>595</v>
      </c>
      <c r="C22">
        <v>70</v>
      </c>
      <c r="D22" s="4">
        <v>90</v>
      </c>
      <c r="E22">
        <v>10</v>
      </c>
      <c r="F22" s="4" t="s">
        <v>196</v>
      </c>
    </row>
    <row r="23" spans="1:6" x14ac:dyDescent="0.3">
      <c r="A23" t="s">
        <v>127</v>
      </c>
      <c r="B23" t="s">
        <v>597</v>
      </c>
      <c r="C23" s="2" t="s">
        <v>106</v>
      </c>
      <c r="D23" s="5" t="s">
        <v>106</v>
      </c>
      <c r="E23">
        <v>20</v>
      </c>
      <c r="F23" s="4" t="s">
        <v>196</v>
      </c>
    </row>
    <row r="24" spans="1:6" x14ac:dyDescent="0.3">
      <c r="A24" t="s">
        <v>128</v>
      </c>
      <c r="B24" t="s">
        <v>597</v>
      </c>
      <c r="C24" s="2" t="s">
        <v>106</v>
      </c>
      <c r="D24" s="4">
        <v>100</v>
      </c>
      <c r="E24">
        <v>10</v>
      </c>
      <c r="F24" s="4" t="s">
        <v>196</v>
      </c>
    </row>
    <row r="25" spans="1:6" x14ac:dyDescent="0.3">
      <c r="A25" t="s">
        <v>129</v>
      </c>
      <c r="B25" t="s">
        <v>596</v>
      </c>
      <c r="C25" s="2" t="s">
        <v>106</v>
      </c>
      <c r="D25" s="4">
        <v>100</v>
      </c>
      <c r="E25">
        <v>15</v>
      </c>
      <c r="F25" s="4" t="s">
        <v>196</v>
      </c>
    </row>
    <row r="26" spans="1:6" x14ac:dyDescent="0.3">
      <c r="A26" t="s">
        <v>130</v>
      </c>
      <c r="B26" t="s">
        <v>595</v>
      </c>
      <c r="C26">
        <v>30</v>
      </c>
      <c r="D26" s="4">
        <v>90</v>
      </c>
      <c r="E26">
        <v>5</v>
      </c>
      <c r="F26" s="4" t="s">
        <v>196</v>
      </c>
    </row>
    <row r="27" spans="1:6" x14ac:dyDescent="0.3">
      <c r="A27" t="s">
        <v>131</v>
      </c>
      <c r="B27" t="s">
        <v>595</v>
      </c>
      <c r="C27">
        <v>15</v>
      </c>
      <c r="D27" s="4">
        <v>90</v>
      </c>
      <c r="E27">
        <v>15</v>
      </c>
      <c r="F27" s="4" t="s">
        <v>196</v>
      </c>
    </row>
    <row r="28" spans="1:6" x14ac:dyDescent="0.3">
      <c r="A28" t="s">
        <v>132</v>
      </c>
      <c r="B28" t="s">
        <v>595</v>
      </c>
      <c r="C28">
        <v>20</v>
      </c>
      <c r="D28" s="4">
        <v>90</v>
      </c>
      <c r="E28">
        <v>15</v>
      </c>
      <c r="F28" s="4" t="s">
        <v>196</v>
      </c>
    </row>
    <row r="29" spans="1:6" x14ac:dyDescent="0.3">
      <c r="A29" t="s">
        <v>133</v>
      </c>
      <c r="B29" t="s">
        <v>595</v>
      </c>
      <c r="C29">
        <v>55</v>
      </c>
      <c r="D29" s="4">
        <v>10</v>
      </c>
      <c r="E29">
        <v>15</v>
      </c>
      <c r="F29" s="4" t="s">
        <v>196</v>
      </c>
    </row>
    <row r="30" spans="1:6" x14ac:dyDescent="0.3">
      <c r="A30" t="s">
        <v>134</v>
      </c>
      <c r="B30" t="s">
        <v>597</v>
      </c>
      <c r="C30" s="2" t="s">
        <v>106</v>
      </c>
      <c r="D30" s="4">
        <v>60</v>
      </c>
      <c r="E30">
        <v>15</v>
      </c>
      <c r="F30" s="4" t="s">
        <v>196</v>
      </c>
    </row>
    <row r="31" spans="1:6" x14ac:dyDescent="0.3">
      <c r="A31" t="s">
        <v>135</v>
      </c>
      <c r="B31" t="s">
        <v>597</v>
      </c>
      <c r="C31" s="2" t="s">
        <v>106</v>
      </c>
      <c r="D31" s="4">
        <v>90</v>
      </c>
      <c r="E31">
        <v>30</v>
      </c>
      <c r="F31" s="4" t="s">
        <v>196</v>
      </c>
    </row>
    <row r="32" spans="1:6" x14ac:dyDescent="0.3">
      <c r="A32" t="s">
        <v>136</v>
      </c>
      <c r="B32" t="s">
        <v>597</v>
      </c>
      <c r="C32" s="2" t="s">
        <v>106</v>
      </c>
      <c r="D32" s="5" t="s">
        <v>106</v>
      </c>
      <c r="E32">
        <v>10</v>
      </c>
      <c r="F32" s="4" t="s">
        <v>196</v>
      </c>
    </row>
    <row r="33" spans="1:6" x14ac:dyDescent="0.3">
      <c r="A33" t="s">
        <v>137</v>
      </c>
      <c r="B33" t="s">
        <v>595</v>
      </c>
      <c r="C33">
        <v>30</v>
      </c>
      <c r="D33" s="4">
        <v>100</v>
      </c>
      <c r="E33">
        <v>20</v>
      </c>
      <c r="F33" s="4" t="s">
        <v>196</v>
      </c>
    </row>
    <row r="34" spans="1:6" x14ac:dyDescent="0.3">
      <c r="A34" t="s">
        <v>138</v>
      </c>
      <c r="B34" t="s">
        <v>597</v>
      </c>
      <c r="C34" s="2" t="s">
        <v>106</v>
      </c>
      <c r="D34" s="5" t="s">
        <v>106</v>
      </c>
      <c r="E34">
        <v>10</v>
      </c>
      <c r="F34" s="4" t="s">
        <v>196</v>
      </c>
    </row>
    <row r="35" spans="1:6" x14ac:dyDescent="0.3">
      <c r="A35" t="s">
        <v>139</v>
      </c>
      <c r="B35" t="s">
        <v>595</v>
      </c>
      <c r="C35">
        <v>40</v>
      </c>
      <c r="D35" s="4">
        <v>100</v>
      </c>
      <c r="E35">
        <v>40</v>
      </c>
      <c r="F35" s="4" t="s">
        <v>196</v>
      </c>
    </row>
    <row r="36" spans="1:6" x14ac:dyDescent="0.3">
      <c r="A36" t="s">
        <v>140</v>
      </c>
      <c r="B36" t="s">
        <v>595</v>
      </c>
      <c r="C36">
        <v>40</v>
      </c>
      <c r="D36" s="4">
        <v>95</v>
      </c>
      <c r="E36">
        <v>30</v>
      </c>
      <c r="F36" s="4" t="s">
        <v>196</v>
      </c>
    </row>
    <row r="37" spans="1:6" x14ac:dyDescent="0.3">
      <c r="A37" t="s">
        <v>141</v>
      </c>
      <c r="B37" t="s">
        <v>595</v>
      </c>
      <c r="C37" s="3">
        <v>0.4</v>
      </c>
      <c r="D37" s="4">
        <v>100</v>
      </c>
      <c r="E37">
        <v>10</v>
      </c>
      <c r="F37" s="4" t="s">
        <v>196</v>
      </c>
    </row>
    <row r="38" spans="1:6" x14ac:dyDescent="0.3">
      <c r="A38" t="s">
        <v>142</v>
      </c>
      <c r="B38" t="s">
        <v>597</v>
      </c>
      <c r="C38" s="2" t="s">
        <v>106</v>
      </c>
      <c r="D38" s="5" t="s">
        <v>106</v>
      </c>
      <c r="E38">
        <v>10</v>
      </c>
      <c r="F38" s="4" t="s">
        <v>196</v>
      </c>
    </row>
    <row r="39" spans="1:6" x14ac:dyDescent="0.3">
      <c r="A39" t="s">
        <v>143</v>
      </c>
      <c r="B39" t="s">
        <v>597</v>
      </c>
      <c r="C39" s="2" t="s">
        <v>106</v>
      </c>
      <c r="D39" s="4">
        <v>100</v>
      </c>
      <c r="E39">
        <v>40</v>
      </c>
      <c r="F39" s="4" t="s">
        <v>196</v>
      </c>
    </row>
    <row r="40" spans="1:6" x14ac:dyDescent="0.3">
      <c r="A40" t="s">
        <v>144</v>
      </c>
      <c r="B40" t="s">
        <v>597</v>
      </c>
      <c r="C40" s="2" t="s">
        <v>106</v>
      </c>
      <c r="D40" s="4">
        <v>100</v>
      </c>
      <c r="E40">
        <v>40</v>
      </c>
      <c r="F40" s="4" t="s">
        <v>196</v>
      </c>
    </row>
    <row r="41" spans="1:6" x14ac:dyDescent="0.3">
      <c r="A41" t="s">
        <v>145</v>
      </c>
      <c r="B41" t="s">
        <v>595</v>
      </c>
      <c r="C41">
        <v>35</v>
      </c>
      <c r="D41" s="4">
        <v>100</v>
      </c>
      <c r="E41">
        <v>30</v>
      </c>
      <c r="F41" s="4" t="s">
        <v>196</v>
      </c>
    </row>
    <row r="42" spans="1:6" x14ac:dyDescent="0.3">
      <c r="A42" t="s">
        <v>146</v>
      </c>
      <c r="B42" t="s">
        <v>595</v>
      </c>
      <c r="C42">
        <v>60</v>
      </c>
      <c r="D42" s="4">
        <v>100</v>
      </c>
      <c r="E42">
        <v>20</v>
      </c>
      <c r="F42" s="4" t="s">
        <v>196</v>
      </c>
    </row>
    <row r="43" spans="1:6" x14ac:dyDescent="0.3">
      <c r="A43" t="s">
        <v>147</v>
      </c>
      <c r="B43" t="s">
        <v>595</v>
      </c>
      <c r="C43">
        <v>15</v>
      </c>
      <c r="D43" s="4">
        <v>90</v>
      </c>
      <c r="E43">
        <v>25</v>
      </c>
      <c r="F43" s="4" t="s">
        <v>196</v>
      </c>
    </row>
    <row r="44" spans="1:6" x14ac:dyDescent="0.3">
      <c r="A44" t="s">
        <v>148</v>
      </c>
      <c r="B44" t="s">
        <v>597</v>
      </c>
      <c r="C44" s="2" t="s">
        <v>106</v>
      </c>
      <c r="D44" s="4">
        <v>100</v>
      </c>
      <c r="E44">
        <v>10</v>
      </c>
      <c r="F44" s="4" t="s">
        <v>196</v>
      </c>
    </row>
    <row r="45" spans="1:6" x14ac:dyDescent="0.3">
      <c r="A45" t="s">
        <v>149</v>
      </c>
      <c r="B45" t="s">
        <v>597</v>
      </c>
      <c r="C45" s="2" t="s">
        <v>106</v>
      </c>
      <c r="D45" s="4">
        <v>60</v>
      </c>
      <c r="E45">
        <v>5</v>
      </c>
      <c r="F45" s="4" t="s">
        <v>196</v>
      </c>
    </row>
    <row r="46" spans="1:6" x14ac:dyDescent="0.3">
      <c r="A46" t="s">
        <v>151</v>
      </c>
      <c r="B46" t="s">
        <v>597</v>
      </c>
      <c r="C46" s="2" t="s">
        <v>106</v>
      </c>
      <c r="D46" s="5" t="s">
        <v>106</v>
      </c>
      <c r="E46">
        <v>10</v>
      </c>
      <c r="F46" s="4" t="s">
        <v>196</v>
      </c>
    </row>
    <row r="47" spans="1:6" x14ac:dyDescent="0.3">
      <c r="A47" t="s">
        <v>152</v>
      </c>
      <c r="B47" t="s">
        <v>597</v>
      </c>
      <c r="C47" s="2" t="s">
        <v>106</v>
      </c>
      <c r="D47" s="5" t="s">
        <v>106</v>
      </c>
      <c r="E47">
        <v>5</v>
      </c>
      <c r="F47" s="4" t="s">
        <v>196</v>
      </c>
    </row>
    <row r="48" spans="1:6" x14ac:dyDescent="0.3">
      <c r="A48" t="s">
        <v>153</v>
      </c>
      <c r="B48" t="s">
        <v>595</v>
      </c>
      <c r="C48">
        <v>40</v>
      </c>
      <c r="D48" s="4">
        <v>100</v>
      </c>
      <c r="E48">
        <v>30</v>
      </c>
      <c r="F48" s="4" t="s">
        <v>196</v>
      </c>
    </row>
    <row r="49" spans="1:6" x14ac:dyDescent="0.3">
      <c r="A49" t="s">
        <v>154</v>
      </c>
      <c r="B49" t="s">
        <v>596</v>
      </c>
      <c r="C49">
        <v>90</v>
      </c>
      <c r="D49" s="4">
        <v>100</v>
      </c>
      <c r="E49">
        <v>10</v>
      </c>
      <c r="F49" s="4" t="s">
        <v>196</v>
      </c>
    </row>
    <row r="50" spans="1:6" x14ac:dyDescent="0.3">
      <c r="A50" t="s">
        <v>155</v>
      </c>
      <c r="B50" t="s">
        <v>597</v>
      </c>
      <c r="C50" s="2" t="s">
        <v>106</v>
      </c>
      <c r="D50" s="4">
        <v>100</v>
      </c>
      <c r="E50">
        <v>25</v>
      </c>
      <c r="F50" s="4" t="s">
        <v>196</v>
      </c>
    </row>
    <row r="51" spans="1:6" x14ac:dyDescent="0.3">
      <c r="A51" t="s">
        <v>156</v>
      </c>
      <c r="B51" t="s">
        <v>597</v>
      </c>
      <c r="C51" s="2" t="s">
        <v>106</v>
      </c>
      <c r="D51" s="5" t="s">
        <v>106</v>
      </c>
      <c r="E51">
        <v>10</v>
      </c>
      <c r="F51" s="4" t="s">
        <v>196</v>
      </c>
    </row>
    <row r="52" spans="1:6" x14ac:dyDescent="0.3">
      <c r="A52" t="s">
        <v>157</v>
      </c>
      <c r="B52" t="s">
        <v>597</v>
      </c>
      <c r="C52" s="2" t="s">
        <v>106</v>
      </c>
      <c r="D52" s="5" t="s">
        <v>106</v>
      </c>
      <c r="E52">
        <v>5</v>
      </c>
      <c r="F52" s="4" t="s">
        <v>196</v>
      </c>
    </row>
    <row r="53" spans="1:6" x14ac:dyDescent="0.3">
      <c r="A53" t="s">
        <v>158</v>
      </c>
      <c r="B53" t="s">
        <v>595</v>
      </c>
      <c r="C53">
        <v>40</v>
      </c>
      <c r="D53" s="4">
        <v>100</v>
      </c>
      <c r="E53">
        <v>30</v>
      </c>
      <c r="F53" s="4" t="s">
        <v>196</v>
      </c>
    </row>
    <row r="54" spans="1:6" x14ac:dyDescent="0.3">
      <c r="A54" t="s">
        <v>159</v>
      </c>
      <c r="B54" t="s">
        <v>596</v>
      </c>
      <c r="C54" s="2" t="s">
        <v>106</v>
      </c>
      <c r="D54" s="4">
        <v>100</v>
      </c>
      <c r="E54">
        <v>5</v>
      </c>
      <c r="F54" s="4" t="s">
        <v>196</v>
      </c>
    </row>
    <row r="55" spans="1:6" x14ac:dyDescent="0.3">
      <c r="A55" t="s">
        <v>160</v>
      </c>
      <c r="B55" t="s">
        <v>597</v>
      </c>
      <c r="C55" s="2" t="s">
        <v>106</v>
      </c>
      <c r="D55" s="5" t="s">
        <v>106</v>
      </c>
      <c r="E55">
        <v>10</v>
      </c>
      <c r="F55" s="4" t="s">
        <v>196</v>
      </c>
    </row>
    <row r="56" spans="1:6" x14ac:dyDescent="0.3">
      <c r="A56" t="s">
        <v>161</v>
      </c>
      <c r="B56" t="s">
        <v>597</v>
      </c>
      <c r="C56" s="2" t="s">
        <v>106</v>
      </c>
      <c r="D56" s="4">
        <v>100</v>
      </c>
      <c r="E56">
        <v>20</v>
      </c>
      <c r="F56" s="4" t="s">
        <v>196</v>
      </c>
    </row>
    <row r="57" spans="1:6" x14ac:dyDescent="0.3">
      <c r="A57" t="s">
        <v>162</v>
      </c>
      <c r="B57" t="s">
        <v>596</v>
      </c>
      <c r="C57">
        <v>130</v>
      </c>
      <c r="D57" s="4">
        <v>85</v>
      </c>
      <c r="E57">
        <v>5</v>
      </c>
      <c r="F57" s="4" t="s">
        <v>196</v>
      </c>
    </row>
    <row r="58" spans="1:6" x14ac:dyDescent="0.3">
      <c r="A58" t="s">
        <v>163</v>
      </c>
      <c r="B58" t="s">
        <v>597</v>
      </c>
      <c r="C58" s="2" t="s">
        <v>106</v>
      </c>
      <c r="D58" s="5" t="s">
        <v>106</v>
      </c>
      <c r="E58" t="s">
        <v>164</v>
      </c>
      <c r="F58" s="4" t="s">
        <v>196</v>
      </c>
    </row>
    <row r="59" spans="1:6" x14ac:dyDescent="0.3">
      <c r="A59" t="s">
        <v>165</v>
      </c>
      <c r="B59" t="s">
        <v>597</v>
      </c>
      <c r="C59" s="2" t="s">
        <v>106</v>
      </c>
      <c r="D59" s="4">
        <v>100</v>
      </c>
      <c r="E59">
        <v>10</v>
      </c>
      <c r="F59" s="4" t="s">
        <v>196</v>
      </c>
    </row>
    <row r="60" spans="1:6" x14ac:dyDescent="0.3">
      <c r="A60" t="s">
        <v>166</v>
      </c>
      <c r="B60" t="s">
        <v>597</v>
      </c>
      <c r="C60">
        <v>200</v>
      </c>
      <c r="D60" s="4">
        <v>100</v>
      </c>
      <c r="E60">
        <v>5</v>
      </c>
      <c r="F60" s="4" t="s">
        <v>196</v>
      </c>
    </row>
    <row r="61" spans="1:6" x14ac:dyDescent="0.3">
      <c r="A61" t="s">
        <v>167</v>
      </c>
      <c r="B61" t="s">
        <v>597</v>
      </c>
      <c r="C61" s="2" t="s">
        <v>106</v>
      </c>
      <c r="D61" s="4">
        <v>100</v>
      </c>
      <c r="E61">
        <v>20</v>
      </c>
      <c r="F61" s="4" t="s">
        <v>196</v>
      </c>
    </row>
    <row r="62" spans="1:6" x14ac:dyDescent="0.3">
      <c r="A62" t="s">
        <v>168</v>
      </c>
      <c r="B62" t="s">
        <v>597</v>
      </c>
      <c r="C62" s="2" t="s">
        <v>106</v>
      </c>
      <c r="D62" s="4">
        <v>100</v>
      </c>
      <c r="E62">
        <v>5</v>
      </c>
      <c r="F62" s="4" t="s">
        <v>196</v>
      </c>
    </row>
    <row r="63" spans="1:6" x14ac:dyDescent="0.3">
      <c r="A63" t="s">
        <v>575</v>
      </c>
      <c r="B63" t="s">
        <v>595</v>
      </c>
      <c r="C63">
        <v>65</v>
      </c>
      <c r="D63" s="4">
        <v>100</v>
      </c>
      <c r="E63">
        <v>20</v>
      </c>
      <c r="F63" s="4" t="s">
        <v>196</v>
      </c>
    </row>
    <row r="64" spans="1:6" x14ac:dyDescent="0.3">
      <c r="A64" t="s">
        <v>169</v>
      </c>
      <c r="B64" t="s">
        <v>597</v>
      </c>
      <c r="C64" s="2" t="s">
        <v>106</v>
      </c>
      <c r="D64" s="5" t="s">
        <v>106</v>
      </c>
      <c r="E64">
        <v>20</v>
      </c>
      <c r="F64" s="4" t="s">
        <v>196</v>
      </c>
    </row>
    <row r="65" spans="1:6" x14ac:dyDescent="0.3">
      <c r="A65" t="s">
        <v>576</v>
      </c>
      <c r="B65" t="s">
        <v>597</v>
      </c>
      <c r="C65" s="2" t="s">
        <v>106</v>
      </c>
      <c r="D65" s="5" t="s">
        <v>106</v>
      </c>
      <c r="E65">
        <v>20</v>
      </c>
      <c r="F65" s="4" t="s">
        <v>196</v>
      </c>
    </row>
    <row r="66" spans="1:6" x14ac:dyDescent="0.3">
      <c r="A66" t="s">
        <v>170</v>
      </c>
      <c r="B66" t="s">
        <v>597</v>
      </c>
      <c r="C66" s="2" t="s">
        <v>106</v>
      </c>
      <c r="D66" s="4">
        <v>100</v>
      </c>
      <c r="E66">
        <v>20</v>
      </c>
      <c r="F66" s="4" t="s">
        <v>196</v>
      </c>
    </row>
    <row r="67" spans="1:6" x14ac:dyDescent="0.3">
      <c r="A67" t="s">
        <v>171</v>
      </c>
      <c r="B67" t="s">
        <v>595</v>
      </c>
      <c r="C67">
        <v>90</v>
      </c>
      <c r="D67" s="4">
        <v>95</v>
      </c>
      <c r="E67">
        <v>15</v>
      </c>
      <c r="F67" s="4" t="s">
        <v>196</v>
      </c>
    </row>
    <row r="68" spans="1:6" x14ac:dyDescent="0.3">
      <c r="A68" t="s">
        <v>172</v>
      </c>
      <c r="B68" t="s">
        <v>597</v>
      </c>
      <c r="C68" s="2" t="s">
        <v>106</v>
      </c>
      <c r="D68" s="4">
        <v>100</v>
      </c>
      <c r="E68">
        <v>15</v>
      </c>
      <c r="F68" s="4" t="s">
        <v>196</v>
      </c>
    </row>
    <row r="69" spans="1:6" x14ac:dyDescent="0.3">
      <c r="A69" t="s">
        <v>173</v>
      </c>
      <c r="B69" t="s">
        <v>597</v>
      </c>
      <c r="C69" s="2" t="s">
        <v>106</v>
      </c>
      <c r="D69" s="4">
        <v>90</v>
      </c>
      <c r="E69">
        <v>25</v>
      </c>
      <c r="F69" s="4" t="s">
        <v>196</v>
      </c>
    </row>
    <row r="70" spans="1:6" x14ac:dyDescent="0.3">
      <c r="A70" t="s">
        <v>174</v>
      </c>
      <c r="B70" t="s">
        <v>596</v>
      </c>
      <c r="C70">
        <v>80</v>
      </c>
      <c r="D70" s="4">
        <v>100</v>
      </c>
      <c r="E70">
        <v>10</v>
      </c>
      <c r="F70" s="4" t="s">
        <v>196</v>
      </c>
    </row>
    <row r="71" spans="1:6" x14ac:dyDescent="0.3">
      <c r="A71" t="s">
        <v>175</v>
      </c>
      <c r="B71" t="s">
        <v>597</v>
      </c>
      <c r="C71" s="2" t="s">
        <v>106</v>
      </c>
      <c r="D71" s="5" t="s">
        <v>106</v>
      </c>
      <c r="E71">
        <v>40</v>
      </c>
      <c r="F71" s="4" t="s">
        <v>196</v>
      </c>
    </row>
    <row r="72" spans="1:6" x14ac:dyDescent="0.3">
      <c r="A72" t="s">
        <v>176</v>
      </c>
      <c r="B72" t="s">
        <v>597</v>
      </c>
      <c r="C72" s="2" t="s">
        <v>106</v>
      </c>
      <c r="D72" s="4">
        <v>100</v>
      </c>
      <c r="E72">
        <v>20</v>
      </c>
      <c r="F72" s="4" t="s">
        <v>196</v>
      </c>
    </row>
    <row r="73" spans="1:6" x14ac:dyDescent="0.3">
      <c r="A73" t="s">
        <v>177</v>
      </c>
      <c r="B73" t="s">
        <v>596</v>
      </c>
      <c r="C73">
        <v>60</v>
      </c>
      <c r="D73" s="4">
        <v>100</v>
      </c>
      <c r="E73">
        <v>15</v>
      </c>
      <c r="F73" s="4" t="s">
        <v>196</v>
      </c>
    </row>
    <row r="74" spans="1:6" x14ac:dyDescent="0.3">
      <c r="A74" t="s">
        <v>178</v>
      </c>
      <c r="B74" t="s">
        <v>597</v>
      </c>
      <c r="C74" s="2" t="s">
        <v>106</v>
      </c>
      <c r="D74" s="4">
        <v>100</v>
      </c>
      <c r="E74">
        <v>20</v>
      </c>
      <c r="F74" s="4" t="s">
        <v>196</v>
      </c>
    </row>
    <row r="75" spans="1:6" x14ac:dyDescent="0.3">
      <c r="A75" t="s">
        <v>606</v>
      </c>
      <c r="B75" t="s">
        <v>595</v>
      </c>
      <c r="C75" s="2" t="s">
        <v>624</v>
      </c>
      <c r="D75" s="4">
        <v>100</v>
      </c>
      <c r="E75">
        <v>10</v>
      </c>
      <c r="F75" s="4" t="s">
        <v>196</v>
      </c>
    </row>
    <row r="76" spans="1:6" x14ac:dyDescent="0.3">
      <c r="A76" t="s">
        <v>179</v>
      </c>
      <c r="B76" t="s">
        <v>596</v>
      </c>
      <c r="C76">
        <v>40</v>
      </c>
      <c r="D76" s="4">
        <v>100</v>
      </c>
      <c r="E76">
        <v>25</v>
      </c>
      <c r="F76" s="4" t="s">
        <v>197</v>
      </c>
    </row>
    <row r="77" spans="1:6" x14ac:dyDescent="0.3">
      <c r="A77" t="s">
        <v>180</v>
      </c>
      <c r="B77" t="s">
        <v>595</v>
      </c>
      <c r="C77">
        <v>80</v>
      </c>
      <c r="D77" s="4">
        <v>80</v>
      </c>
      <c r="E77">
        <v>15</v>
      </c>
      <c r="F77" s="4" t="s">
        <v>197</v>
      </c>
    </row>
    <row r="78" spans="1:6" x14ac:dyDescent="0.3">
      <c r="A78" t="s">
        <v>181</v>
      </c>
      <c r="B78" t="s">
        <v>596</v>
      </c>
      <c r="C78">
        <v>50</v>
      </c>
      <c r="D78" s="4">
        <v>100</v>
      </c>
      <c r="E78">
        <v>10</v>
      </c>
      <c r="F78" s="4" t="s">
        <v>197</v>
      </c>
    </row>
    <row r="79" spans="1:6" x14ac:dyDescent="0.3">
      <c r="A79" t="s">
        <v>577</v>
      </c>
      <c r="B79" t="s">
        <v>596</v>
      </c>
      <c r="C79">
        <v>120</v>
      </c>
      <c r="D79" s="4">
        <v>60</v>
      </c>
      <c r="E79">
        <v>5</v>
      </c>
      <c r="F79" s="4" t="s">
        <v>197</v>
      </c>
    </row>
    <row r="80" spans="1:6" x14ac:dyDescent="0.3">
      <c r="A80" t="s">
        <v>182</v>
      </c>
      <c r="B80" t="s">
        <v>597</v>
      </c>
      <c r="C80" s="2" t="s">
        <v>106</v>
      </c>
      <c r="D80" s="5" t="s">
        <v>106</v>
      </c>
      <c r="E80">
        <v>10</v>
      </c>
      <c r="F80" s="4" t="s">
        <v>197</v>
      </c>
    </row>
    <row r="81" spans="1:6" x14ac:dyDescent="0.3">
      <c r="A81" t="s">
        <v>183</v>
      </c>
      <c r="B81" t="s">
        <v>597</v>
      </c>
      <c r="C81" s="2" t="s">
        <v>106</v>
      </c>
      <c r="D81" s="5" t="s">
        <v>106</v>
      </c>
      <c r="E81">
        <v>10</v>
      </c>
      <c r="F81" s="4" t="s">
        <v>197</v>
      </c>
    </row>
    <row r="82" spans="1:6" x14ac:dyDescent="0.3">
      <c r="A82" t="s">
        <v>184</v>
      </c>
      <c r="B82" t="s">
        <v>596</v>
      </c>
      <c r="C82">
        <v>80</v>
      </c>
      <c r="D82" s="4">
        <v>100</v>
      </c>
      <c r="E82">
        <v>10</v>
      </c>
      <c r="F82" s="4" t="s">
        <v>197</v>
      </c>
    </row>
    <row r="83" spans="1:6" x14ac:dyDescent="0.3">
      <c r="A83" t="s">
        <v>185</v>
      </c>
      <c r="B83" t="s">
        <v>595</v>
      </c>
      <c r="C83">
        <v>70</v>
      </c>
      <c r="D83" s="4">
        <v>100</v>
      </c>
      <c r="E83">
        <v>15</v>
      </c>
      <c r="F83" s="4" t="s">
        <v>197</v>
      </c>
    </row>
    <row r="84" spans="1:6" x14ac:dyDescent="0.3">
      <c r="A84" t="s">
        <v>186</v>
      </c>
      <c r="B84" t="s">
        <v>595</v>
      </c>
      <c r="C84">
        <v>120</v>
      </c>
      <c r="D84" s="4">
        <v>100</v>
      </c>
      <c r="E84">
        <v>5</v>
      </c>
      <c r="F84" s="4" t="s">
        <v>197</v>
      </c>
    </row>
    <row r="85" spans="1:6" x14ac:dyDescent="0.3">
      <c r="A85" t="s">
        <v>187</v>
      </c>
      <c r="B85" t="s">
        <v>596</v>
      </c>
      <c r="C85">
        <v>70</v>
      </c>
      <c r="D85" s="4">
        <v>100</v>
      </c>
      <c r="E85">
        <v>20</v>
      </c>
      <c r="F85" s="4" t="s">
        <v>197</v>
      </c>
    </row>
    <row r="86" spans="1:6" x14ac:dyDescent="0.3">
      <c r="A86" t="s">
        <v>188</v>
      </c>
      <c r="B86" t="s">
        <v>595</v>
      </c>
      <c r="C86">
        <v>75</v>
      </c>
      <c r="D86" s="4">
        <v>100</v>
      </c>
      <c r="E86">
        <v>20</v>
      </c>
      <c r="F86" s="4" t="s">
        <v>197</v>
      </c>
    </row>
    <row r="87" spans="1:6" x14ac:dyDescent="0.3">
      <c r="A87" t="s">
        <v>189</v>
      </c>
      <c r="B87" t="s">
        <v>595</v>
      </c>
      <c r="C87">
        <v>85</v>
      </c>
      <c r="D87" s="4">
        <v>100</v>
      </c>
      <c r="E87">
        <v>15</v>
      </c>
      <c r="F87" s="4" t="s">
        <v>197</v>
      </c>
    </row>
    <row r="88" spans="1:6" x14ac:dyDescent="0.3">
      <c r="A88" t="s">
        <v>190</v>
      </c>
      <c r="B88" t="s">
        <v>596</v>
      </c>
      <c r="C88">
        <v>70</v>
      </c>
      <c r="D88" s="4">
        <v>100</v>
      </c>
      <c r="E88">
        <v>10</v>
      </c>
      <c r="F88" s="4" t="s">
        <v>197</v>
      </c>
    </row>
    <row r="89" spans="1:6" x14ac:dyDescent="0.3">
      <c r="A89" t="s">
        <v>191</v>
      </c>
      <c r="B89" t="s">
        <v>597</v>
      </c>
      <c r="C89" s="2" t="s">
        <v>106</v>
      </c>
      <c r="D89" s="4">
        <v>75</v>
      </c>
      <c r="E89">
        <v>10</v>
      </c>
      <c r="F89" s="4" t="s">
        <v>197</v>
      </c>
    </row>
    <row r="90" spans="1:6" x14ac:dyDescent="0.3">
      <c r="A90" t="s">
        <v>192</v>
      </c>
      <c r="B90" t="s">
        <v>596</v>
      </c>
      <c r="C90">
        <v>65</v>
      </c>
      <c r="D90" s="4">
        <v>100</v>
      </c>
      <c r="E90">
        <v>5</v>
      </c>
      <c r="F90" s="4" t="s">
        <v>197</v>
      </c>
    </row>
    <row r="91" spans="1:6" x14ac:dyDescent="0.3">
      <c r="A91" t="s">
        <v>193</v>
      </c>
      <c r="B91" t="s">
        <v>595</v>
      </c>
      <c r="C91">
        <v>80</v>
      </c>
      <c r="D91" s="4">
        <v>90</v>
      </c>
      <c r="E91">
        <v>10</v>
      </c>
      <c r="F91" s="4" t="s">
        <v>197</v>
      </c>
    </row>
    <row r="92" spans="1:6" x14ac:dyDescent="0.3">
      <c r="A92" t="s">
        <v>194</v>
      </c>
      <c r="B92" t="s">
        <v>596</v>
      </c>
      <c r="C92">
        <v>60</v>
      </c>
      <c r="D92" s="4">
        <v>100</v>
      </c>
      <c r="E92">
        <v>10</v>
      </c>
      <c r="F92" s="4" t="s">
        <v>197</v>
      </c>
    </row>
    <row r="93" spans="1:6" x14ac:dyDescent="0.3">
      <c r="A93" t="s">
        <v>607</v>
      </c>
      <c r="B93" s="2" t="s">
        <v>597</v>
      </c>
      <c r="C93" s="2" t="s">
        <v>106</v>
      </c>
      <c r="D93" s="5" t="s">
        <v>106</v>
      </c>
      <c r="E93">
        <v>10</v>
      </c>
      <c r="F93" s="4" t="s">
        <v>21</v>
      </c>
    </row>
    <row r="94" spans="1:6" x14ac:dyDescent="0.3">
      <c r="A94" t="s">
        <v>608</v>
      </c>
      <c r="B94" t="s">
        <v>597</v>
      </c>
      <c r="C94" s="2" t="s">
        <v>106</v>
      </c>
      <c r="D94" s="5" t="s">
        <v>106</v>
      </c>
      <c r="E94">
        <v>10</v>
      </c>
      <c r="F94" s="4" t="s">
        <v>21</v>
      </c>
    </row>
    <row r="95" spans="1:6" x14ac:dyDescent="0.3">
      <c r="A95" t="s">
        <v>609</v>
      </c>
      <c r="B95" t="s">
        <v>597</v>
      </c>
      <c r="C95" s="2" t="s">
        <v>106</v>
      </c>
      <c r="D95" s="5" t="s">
        <v>106</v>
      </c>
      <c r="E95">
        <v>10</v>
      </c>
      <c r="F95" s="4" t="s">
        <v>21</v>
      </c>
    </row>
    <row r="96" spans="1:6" x14ac:dyDescent="0.3">
      <c r="A96" t="s">
        <v>610</v>
      </c>
      <c r="B96" t="s">
        <v>596</v>
      </c>
      <c r="C96">
        <v>80</v>
      </c>
      <c r="D96">
        <v>100</v>
      </c>
      <c r="E96">
        <v>10</v>
      </c>
      <c r="F96" s="4" t="s">
        <v>21</v>
      </c>
    </row>
    <row r="97" spans="1:6" x14ac:dyDescent="0.3">
      <c r="A97" t="s">
        <v>611</v>
      </c>
      <c r="B97" t="s">
        <v>596</v>
      </c>
      <c r="C97" t="s">
        <v>624</v>
      </c>
      <c r="D97">
        <v>100</v>
      </c>
      <c r="E97">
        <v>20</v>
      </c>
      <c r="F97" s="4" t="s">
        <v>21</v>
      </c>
    </row>
    <row r="98" spans="1:6" x14ac:dyDescent="0.3">
      <c r="A98" t="s">
        <v>612</v>
      </c>
      <c r="B98" t="s">
        <v>596</v>
      </c>
      <c r="C98">
        <v>120</v>
      </c>
      <c r="D98">
        <v>80</v>
      </c>
      <c r="E98">
        <v>10</v>
      </c>
      <c r="F98" s="4" t="s">
        <v>21</v>
      </c>
    </row>
    <row r="99" spans="1:6" x14ac:dyDescent="0.3">
      <c r="A99" t="s">
        <v>613</v>
      </c>
      <c r="B99" t="s">
        <v>596</v>
      </c>
      <c r="C99">
        <v>30</v>
      </c>
      <c r="D99">
        <v>100</v>
      </c>
      <c r="E99">
        <v>10</v>
      </c>
      <c r="F99" s="4" t="s">
        <v>21</v>
      </c>
    </row>
    <row r="100" spans="1:6" x14ac:dyDescent="0.3">
      <c r="A100" t="s">
        <v>614</v>
      </c>
      <c r="B100" t="s">
        <v>596</v>
      </c>
      <c r="C100">
        <v>70</v>
      </c>
      <c r="D100">
        <v>100</v>
      </c>
      <c r="E100">
        <v>10</v>
      </c>
      <c r="F100" s="4" t="s">
        <v>21</v>
      </c>
    </row>
    <row r="101" spans="1:6" x14ac:dyDescent="0.3">
      <c r="A101" t="s">
        <v>615</v>
      </c>
      <c r="B101" t="s">
        <v>596</v>
      </c>
      <c r="C101">
        <v>60</v>
      </c>
      <c r="D101">
        <v>100</v>
      </c>
      <c r="E101">
        <v>10</v>
      </c>
      <c r="F101" s="4" t="s">
        <v>21</v>
      </c>
    </row>
    <row r="102" spans="1:6" x14ac:dyDescent="0.3">
      <c r="A102" t="s">
        <v>616</v>
      </c>
      <c r="B102" t="s">
        <v>596</v>
      </c>
      <c r="C102">
        <v>50</v>
      </c>
      <c r="D102">
        <v>100</v>
      </c>
      <c r="E102">
        <v>25</v>
      </c>
      <c r="F102" s="4" t="s">
        <v>21</v>
      </c>
    </row>
    <row r="103" spans="1:6" x14ac:dyDescent="0.3">
      <c r="A103" t="s">
        <v>617</v>
      </c>
      <c r="B103" t="s">
        <v>597</v>
      </c>
      <c r="C103" s="2" t="s">
        <v>106</v>
      </c>
      <c r="D103" s="5" t="s">
        <v>106</v>
      </c>
      <c r="E103">
        <v>10</v>
      </c>
      <c r="F103" s="4" t="s">
        <v>21</v>
      </c>
    </row>
    <row r="104" spans="1:6" x14ac:dyDescent="0.3">
      <c r="A104" t="s">
        <v>618</v>
      </c>
      <c r="B104" t="s">
        <v>595</v>
      </c>
      <c r="C104">
        <v>60</v>
      </c>
      <c r="D104">
        <v>100</v>
      </c>
      <c r="E104">
        <v>20</v>
      </c>
      <c r="F104" s="4" t="s">
        <v>21</v>
      </c>
    </row>
    <row r="105" spans="1:6" x14ac:dyDescent="0.3">
      <c r="A105" t="s">
        <v>619</v>
      </c>
      <c r="B105" t="s">
        <v>595</v>
      </c>
      <c r="C105">
        <v>100</v>
      </c>
      <c r="D105">
        <v>85</v>
      </c>
      <c r="E105">
        <v>10</v>
      </c>
      <c r="F105" s="4" t="s">
        <v>21</v>
      </c>
    </row>
    <row r="106" spans="1:6" x14ac:dyDescent="0.3">
      <c r="A106" t="s">
        <v>620</v>
      </c>
      <c r="B106" t="s">
        <v>597</v>
      </c>
      <c r="C106" s="2" t="s">
        <v>106</v>
      </c>
      <c r="D106" s="2" t="s">
        <v>106</v>
      </c>
      <c r="E106">
        <v>20</v>
      </c>
      <c r="F106" s="4" t="s">
        <v>21</v>
      </c>
    </row>
    <row r="107" spans="1:6" x14ac:dyDescent="0.3">
      <c r="A107" t="s">
        <v>621</v>
      </c>
      <c r="B107" t="s">
        <v>595</v>
      </c>
      <c r="C107">
        <v>40</v>
      </c>
      <c r="D107">
        <v>100</v>
      </c>
      <c r="E107">
        <v>15</v>
      </c>
      <c r="F107" s="4" t="s">
        <v>21</v>
      </c>
    </row>
    <row r="108" spans="1:6" x14ac:dyDescent="0.3">
      <c r="A108" t="s">
        <v>622</v>
      </c>
      <c r="B108" t="s">
        <v>595</v>
      </c>
      <c r="C108">
        <v>80</v>
      </c>
      <c r="D108">
        <v>90</v>
      </c>
      <c r="E108">
        <v>10</v>
      </c>
      <c r="F108" s="4" t="s">
        <v>21</v>
      </c>
    </row>
    <row r="109" spans="1:6" x14ac:dyDescent="0.3">
      <c r="A109" t="s">
        <v>623</v>
      </c>
      <c r="B109" t="s">
        <v>596</v>
      </c>
      <c r="C109">
        <v>90</v>
      </c>
      <c r="D109">
        <v>75</v>
      </c>
      <c r="E109">
        <v>10</v>
      </c>
      <c r="F109" s="4" t="s">
        <v>21</v>
      </c>
    </row>
    <row r="110" spans="1:6" x14ac:dyDescent="0.3">
      <c r="A110" t="s">
        <v>625</v>
      </c>
      <c r="B110" t="s">
        <v>596</v>
      </c>
      <c r="C110">
        <v>65</v>
      </c>
      <c r="D110">
        <v>100</v>
      </c>
      <c r="E110">
        <v>15</v>
      </c>
      <c r="F110" s="4" t="s">
        <v>24</v>
      </c>
    </row>
    <row r="111" spans="1:6" x14ac:dyDescent="0.3">
      <c r="A111" t="s">
        <v>626</v>
      </c>
      <c r="B111" t="s">
        <v>595</v>
      </c>
      <c r="C111">
        <v>50</v>
      </c>
      <c r="D111">
        <v>95</v>
      </c>
      <c r="E111">
        <v>20</v>
      </c>
      <c r="F111" s="4" t="s">
        <v>24</v>
      </c>
    </row>
    <row r="112" spans="1:6" x14ac:dyDescent="0.3">
      <c r="A112" t="s">
        <v>627</v>
      </c>
      <c r="B112" t="s">
        <v>596</v>
      </c>
      <c r="C112">
        <v>40</v>
      </c>
      <c r="D112">
        <v>100</v>
      </c>
      <c r="E112">
        <v>20</v>
      </c>
      <c r="F112" s="4" t="s">
        <v>24</v>
      </c>
    </row>
    <row r="113" spans="1:6" x14ac:dyDescent="0.3">
      <c r="A113" t="s">
        <v>628</v>
      </c>
      <c r="B113" t="s">
        <v>597</v>
      </c>
      <c r="C113" s="2" t="s">
        <v>106</v>
      </c>
      <c r="D113">
        <v>90</v>
      </c>
      <c r="E113">
        <v>10</v>
      </c>
      <c r="F113" s="4" t="s">
        <v>24</v>
      </c>
    </row>
    <row r="114" spans="1:6" x14ac:dyDescent="0.3">
      <c r="A114" t="s">
        <v>658</v>
      </c>
      <c r="B114" t="s">
        <v>597</v>
      </c>
      <c r="C114" s="2" t="s">
        <v>106</v>
      </c>
      <c r="D114" s="2" t="s">
        <v>106</v>
      </c>
      <c r="E114">
        <v>20</v>
      </c>
      <c r="F114" s="4" t="s">
        <v>24</v>
      </c>
    </row>
    <row r="115" spans="1:6" x14ac:dyDescent="0.3">
      <c r="A115" t="s">
        <v>629</v>
      </c>
      <c r="B115" t="s">
        <v>597</v>
      </c>
      <c r="C115" s="2" t="s">
        <v>106</v>
      </c>
      <c r="D115" s="2" t="s">
        <v>106</v>
      </c>
      <c r="E115">
        <v>10</v>
      </c>
      <c r="F115" s="4" t="s">
        <v>24</v>
      </c>
    </row>
    <row r="116" spans="1:6" x14ac:dyDescent="0.3">
      <c r="A116" t="s">
        <v>630</v>
      </c>
      <c r="B116" t="s">
        <v>595</v>
      </c>
      <c r="C116">
        <v>70</v>
      </c>
      <c r="D116">
        <v>100</v>
      </c>
      <c r="E116">
        <v>20</v>
      </c>
      <c r="F116" s="4" t="s">
        <v>24</v>
      </c>
    </row>
    <row r="117" spans="1:6" x14ac:dyDescent="0.3">
      <c r="A117" t="s">
        <v>642</v>
      </c>
      <c r="B117" t="s">
        <v>596</v>
      </c>
      <c r="C117">
        <v>90</v>
      </c>
      <c r="D117">
        <v>100</v>
      </c>
      <c r="E117">
        <v>10</v>
      </c>
      <c r="F117" s="4" t="s">
        <v>24</v>
      </c>
    </row>
    <row r="118" spans="1:6" x14ac:dyDescent="0.3">
      <c r="A118" t="s">
        <v>643</v>
      </c>
      <c r="B118" t="s">
        <v>596</v>
      </c>
      <c r="C118">
        <v>75</v>
      </c>
      <c r="D118">
        <v>90</v>
      </c>
      <c r="E118">
        <v>15</v>
      </c>
      <c r="F118" s="4" t="s">
        <v>24</v>
      </c>
    </row>
    <row r="119" spans="1:6" x14ac:dyDescent="0.3">
      <c r="A119" t="s">
        <v>644</v>
      </c>
      <c r="B119" t="s">
        <v>597</v>
      </c>
      <c r="C119" s="2" t="s">
        <v>106</v>
      </c>
      <c r="D119" s="2" t="s">
        <v>106</v>
      </c>
      <c r="E119">
        <v>5</v>
      </c>
      <c r="F119" s="4" t="s">
        <v>24</v>
      </c>
    </row>
    <row r="120" spans="1:6" x14ac:dyDescent="0.3">
      <c r="A120" t="s">
        <v>645</v>
      </c>
      <c r="B120" t="s">
        <v>596</v>
      </c>
      <c r="C120" s="2">
        <v>140</v>
      </c>
      <c r="D120">
        <v>90</v>
      </c>
      <c r="E120">
        <v>5</v>
      </c>
      <c r="F120" s="4" t="s">
        <v>24</v>
      </c>
    </row>
    <row r="121" spans="1:6" x14ac:dyDescent="0.3">
      <c r="A121" t="s">
        <v>646</v>
      </c>
      <c r="B121" t="s">
        <v>595</v>
      </c>
      <c r="C121">
        <v>100</v>
      </c>
      <c r="D121">
        <v>100</v>
      </c>
      <c r="E121">
        <v>10</v>
      </c>
      <c r="F121" s="4" t="s">
        <v>24</v>
      </c>
    </row>
    <row r="122" spans="1:6" x14ac:dyDescent="0.3">
      <c r="A122" t="s">
        <v>647</v>
      </c>
      <c r="B122" t="s">
        <v>597</v>
      </c>
      <c r="C122" t="s">
        <v>106</v>
      </c>
      <c r="D122">
        <v>75</v>
      </c>
      <c r="E122">
        <v>15</v>
      </c>
      <c r="F122" s="4" t="s">
        <v>24</v>
      </c>
    </row>
    <row r="123" spans="1:6" x14ac:dyDescent="0.3">
      <c r="A123" t="s">
        <v>648</v>
      </c>
      <c r="B123" t="s">
        <v>597</v>
      </c>
      <c r="C123" t="s">
        <v>106</v>
      </c>
      <c r="D123">
        <v>75</v>
      </c>
      <c r="E123">
        <v>15</v>
      </c>
      <c r="F123" s="4" t="s">
        <v>24</v>
      </c>
    </row>
    <row r="124" spans="1:6" x14ac:dyDescent="0.3">
      <c r="A124" t="s">
        <v>649</v>
      </c>
      <c r="B124" t="s">
        <v>597</v>
      </c>
      <c r="C124" t="s">
        <v>106</v>
      </c>
      <c r="D124">
        <v>70</v>
      </c>
      <c r="E124">
        <v>15</v>
      </c>
      <c r="F124" s="4" t="s">
        <v>24</v>
      </c>
    </row>
    <row r="125" spans="1:6" x14ac:dyDescent="0.3">
      <c r="A125" t="s">
        <v>650</v>
      </c>
      <c r="B125" t="s">
        <v>596</v>
      </c>
      <c r="C125">
        <v>60</v>
      </c>
      <c r="D125">
        <v>100</v>
      </c>
      <c r="E125">
        <v>10</v>
      </c>
      <c r="F125" s="4" t="s">
        <v>24</v>
      </c>
    </row>
    <row r="126" spans="1:6" x14ac:dyDescent="0.3">
      <c r="A126" t="s">
        <v>651</v>
      </c>
      <c r="B126" t="s">
        <v>597</v>
      </c>
      <c r="C126" s="2" t="s">
        <v>106</v>
      </c>
      <c r="D126" t="s">
        <v>106</v>
      </c>
      <c r="E126">
        <v>10</v>
      </c>
      <c r="F126" s="4" t="s">
        <v>24</v>
      </c>
    </row>
    <row r="127" spans="1:6" x14ac:dyDescent="0.3">
      <c r="A127" t="s">
        <v>652</v>
      </c>
      <c r="B127" t="s">
        <v>597</v>
      </c>
      <c r="C127" t="s">
        <v>106</v>
      </c>
      <c r="D127" t="s">
        <v>106</v>
      </c>
      <c r="E127">
        <v>20</v>
      </c>
      <c r="F127" s="4" t="s">
        <v>24</v>
      </c>
    </row>
    <row r="128" spans="1:6" x14ac:dyDescent="0.3">
      <c r="A128" t="s">
        <v>653</v>
      </c>
      <c r="B128" t="s">
        <v>595</v>
      </c>
      <c r="C128">
        <v>90</v>
      </c>
      <c r="D128">
        <v>100</v>
      </c>
      <c r="E128">
        <v>10</v>
      </c>
      <c r="F128" s="4" t="s">
        <v>24</v>
      </c>
    </row>
    <row r="129" spans="1:6" x14ac:dyDescent="0.3">
      <c r="A129" t="s">
        <v>654</v>
      </c>
      <c r="B129" t="s">
        <v>597</v>
      </c>
      <c r="C129">
        <v>90</v>
      </c>
      <c r="D129">
        <v>100</v>
      </c>
      <c r="E129">
        <v>15</v>
      </c>
      <c r="F129" s="4" t="s">
        <v>24</v>
      </c>
    </row>
    <row r="130" spans="1:6" x14ac:dyDescent="0.3">
      <c r="A130" t="s">
        <v>655</v>
      </c>
      <c r="B130" t="s">
        <v>595</v>
      </c>
      <c r="C130">
        <v>120</v>
      </c>
      <c r="D130">
        <v>100</v>
      </c>
      <c r="E130">
        <v>5</v>
      </c>
      <c r="F130" s="4" t="s">
        <v>24</v>
      </c>
    </row>
    <row r="131" spans="1:6" x14ac:dyDescent="0.3">
      <c r="A131" t="s">
        <v>656</v>
      </c>
      <c r="B131" t="s">
        <v>597</v>
      </c>
      <c r="C131" t="s">
        <v>106</v>
      </c>
      <c r="D131" t="s">
        <v>106</v>
      </c>
      <c r="E131">
        <v>10</v>
      </c>
      <c r="F131" s="4" t="s">
        <v>24</v>
      </c>
    </row>
    <row r="132" spans="1:6" x14ac:dyDescent="0.3">
      <c r="A132" t="s">
        <v>657</v>
      </c>
      <c r="B132" t="s">
        <v>595</v>
      </c>
      <c r="C132">
        <v>80</v>
      </c>
      <c r="D132">
        <v>100</v>
      </c>
      <c r="E132">
        <v>10</v>
      </c>
      <c r="F132" s="4" t="s">
        <v>24</v>
      </c>
    </row>
    <row r="133" spans="1:6" x14ac:dyDescent="0.3">
      <c r="A133" t="s">
        <v>659</v>
      </c>
      <c r="B133" t="s">
        <v>596</v>
      </c>
      <c r="C133">
        <v>30</v>
      </c>
      <c r="D133">
        <v>100</v>
      </c>
      <c r="E133">
        <v>30</v>
      </c>
      <c r="F133" s="4" t="s">
        <v>198</v>
      </c>
    </row>
    <row r="134" spans="1:6" x14ac:dyDescent="0.3">
      <c r="A134" t="s">
        <v>660</v>
      </c>
      <c r="B134" t="s">
        <v>596</v>
      </c>
      <c r="C134">
        <v>50</v>
      </c>
      <c r="D134">
        <v>100</v>
      </c>
      <c r="E134">
        <v>25</v>
      </c>
      <c r="F134" s="4" t="s">
        <v>198</v>
      </c>
    </row>
    <row r="135" spans="1:6" x14ac:dyDescent="0.3">
      <c r="A135" t="s">
        <v>661</v>
      </c>
      <c r="B135" t="s">
        <v>597</v>
      </c>
      <c r="C135" s="2" t="s">
        <v>106</v>
      </c>
      <c r="D135" s="2" t="s">
        <v>106</v>
      </c>
      <c r="E135">
        <v>20</v>
      </c>
      <c r="F135" s="4" t="s">
        <v>198</v>
      </c>
    </row>
    <row r="136" spans="1:6" x14ac:dyDescent="0.3">
      <c r="A136" t="s">
        <v>662</v>
      </c>
      <c r="B136" t="s">
        <v>595</v>
      </c>
      <c r="C136">
        <v>75</v>
      </c>
      <c r="D136">
        <v>100</v>
      </c>
      <c r="E136">
        <v>10</v>
      </c>
      <c r="F136" s="4" t="s">
        <v>198</v>
      </c>
    </row>
    <row r="137" spans="1:6" x14ac:dyDescent="0.3">
      <c r="A137" t="s">
        <v>663</v>
      </c>
      <c r="B137" t="s">
        <v>595</v>
      </c>
      <c r="C137">
        <v>25</v>
      </c>
      <c r="D137">
        <v>90</v>
      </c>
      <c r="E137">
        <v>10</v>
      </c>
      <c r="F137" s="4" t="s">
        <v>198</v>
      </c>
    </row>
    <row r="138" spans="1:6" x14ac:dyDescent="0.3">
      <c r="A138" t="s">
        <v>664</v>
      </c>
      <c r="B138" t="s">
        <v>596</v>
      </c>
      <c r="C138">
        <v>120</v>
      </c>
      <c r="D138">
        <v>70</v>
      </c>
      <c r="E138">
        <v>5</v>
      </c>
      <c r="F138" s="4" t="s">
        <v>198</v>
      </c>
    </row>
    <row r="139" spans="1:6" x14ac:dyDescent="0.3">
      <c r="A139" t="s">
        <v>665</v>
      </c>
      <c r="B139" t="s">
        <v>595</v>
      </c>
      <c r="C139">
        <v>70</v>
      </c>
      <c r="D139">
        <v>90</v>
      </c>
      <c r="E139">
        <v>15</v>
      </c>
      <c r="F139" s="4" t="s">
        <v>198</v>
      </c>
    </row>
    <row r="140" spans="1:6" x14ac:dyDescent="0.3">
      <c r="A140" t="s">
        <v>666</v>
      </c>
      <c r="B140" t="s">
        <v>596</v>
      </c>
      <c r="C140">
        <v>90</v>
      </c>
      <c r="D140">
        <v>100</v>
      </c>
      <c r="E140">
        <v>10</v>
      </c>
      <c r="F140" s="4" t="s">
        <v>198</v>
      </c>
    </row>
    <row r="141" spans="1:6" x14ac:dyDescent="0.3">
      <c r="A141" t="s">
        <v>667</v>
      </c>
      <c r="B141" t="s">
        <v>596</v>
      </c>
      <c r="C141">
        <v>25</v>
      </c>
      <c r="D141">
        <v>80</v>
      </c>
      <c r="E141">
        <v>10</v>
      </c>
      <c r="F141" s="4" t="s">
        <v>198</v>
      </c>
    </row>
    <row r="142" spans="1:6" x14ac:dyDescent="0.3">
      <c r="A142" t="s">
        <v>668</v>
      </c>
      <c r="B142" t="s">
        <v>597</v>
      </c>
      <c r="C142" t="s">
        <v>106</v>
      </c>
      <c r="D142" t="s">
        <v>106</v>
      </c>
      <c r="E142">
        <v>5</v>
      </c>
      <c r="F142" s="4" t="s">
        <v>198</v>
      </c>
    </row>
    <row r="143" spans="1:6" x14ac:dyDescent="0.3">
      <c r="A143" t="s">
        <v>669</v>
      </c>
      <c r="B143" t="s">
        <v>596</v>
      </c>
      <c r="C143">
        <v>80</v>
      </c>
      <c r="D143">
        <v>100</v>
      </c>
      <c r="E143">
        <v>10</v>
      </c>
      <c r="F143" s="4" t="s">
        <v>198</v>
      </c>
    </row>
    <row r="144" spans="1:6" x14ac:dyDescent="0.3">
      <c r="A144" t="s">
        <v>670</v>
      </c>
      <c r="B144" t="s">
        <v>596</v>
      </c>
      <c r="C144">
        <v>90</v>
      </c>
      <c r="D144">
        <v>90</v>
      </c>
      <c r="E144">
        <v>10</v>
      </c>
      <c r="F144" s="4" t="s">
        <v>198</v>
      </c>
    </row>
    <row r="145" spans="1:6" x14ac:dyDescent="0.3">
      <c r="A145" t="s">
        <v>671</v>
      </c>
      <c r="B145" t="s">
        <v>595</v>
      </c>
      <c r="C145">
        <v>70</v>
      </c>
      <c r="D145">
        <v>100</v>
      </c>
      <c r="E145">
        <v>15</v>
      </c>
      <c r="F145" s="4" t="s">
        <v>198</v>
      </c>
    </row>
    <row r="146" spans="1:6" x14ac:dyDescent="0.3">
      <c r="A146" t="s">
        <v>672</v>
      </c>
      <c r="B146" t="s">
        <v>597</v>
      </c>
      <c r="C146" t="s">
        <v>106</v>
      </c>
      <c r="D146">
        <v>80</v>
      </c>
      <c r="E146">
        <v>15</v>
      </c>
      <c r="F146" s="4" t="s">
        <v>198</v>
      </c>
    </row>
    <row r="147" spans="1:6" x14ac:dyDescent="0.3">
      <c r="A147" t="s">
        <v>673</v>
      </c>
      <c r="B147" t="s">
        <v>595</v>
      </c>
      <c r="C147">
        <v>50</v>
      </c>
      <c r="D147">
        <v>100</v>
      </c>
      <c r="E147">
        <v>20</v>
      </c>
      <c r="F147" s="4" t="s">
        <v>22</v>
      </c>
    </row>
    <row r="148" spans="1:6" x14ac:dyDescent="0.3">
      <c r="A148" t="s">
        <v>674</v>
      </c>
      <c r="B148" t="s">
        <v>595</v>
      </c>
      <c r="C148">
        <v>80</v>
      </c>
      <c r="D148">
        <v>100</v>
      </c>
      <c r="E148">
        <v>10</v>
      </c>
      <c r="F148" s="4" t="s">
        <v>22</v>
      </c>
    </row>
    <row r="149" spans="1:6" x14ac:dyDescent="0.3">
      <c r="A149" t="s">
        <v>675</v>
      </c>
      <c r="B149" t="s">
        <v>595</v>
      </c>
      <c r="C149">
        <v>100</v>
      </c>
      <c r="D149">
        <v>100</v>
      </c>
      <c r="E149">
        <v>5</v>
      </c>
      <c r="F149" s="4" t="s">
        <v>22</v>
      </c>
    </row>
    <row r="150" spans="1:6" x14ac:dyDescent="0.3">
      <c r="A150" t="s">
        <v>676</v>
      </c>
      <c r="B150" t="s">
        <v>597</v>
      </c>
      <c r="C150" s="2" t="s">
        <v>106</v>
      </c>
      <c r="D150" t="s">
        <v>106</v>
      </c>
      <c r="E150">
        <v>10</v>
      </c>
      <c r="F150" s="4" t="s">
        <v>22</v>
      </c>
    </row>
    <row r="151" spans="1:6" x14ac:dyDescent="0.3">
      <c r="A151" t="s">
        <v>677</v>
      </c>
      <c r="B151" t="s">
        <v>597</v>
      </c>
      <c r="C151" t="s">
        <v>106</v>
      </c>
      <c r="D151" t="s">
        <v>106</v>
      </c>
      <c r="E151">
        <v>10</v>
      </c>
      <c r="F151" s="4" t="s">
        <v>22</v>
      </c>
    </row>
    <row r="152" spans="1:6" x14ac:dyDescent="0.3">
      <c r="A152" t="s">
        <v>678</v>
      </c>
      <c r="B152" t="s">
        <v>595</v>
      </c>
      <c r="C152">
        <v>50</v>
      </c>
      <c r="D152">
        <v>90</v>
      </c>
      <c r="E152">
        <v>15</v>
      </c>
      <c r="F152" s="4" t="s">
        <v>22</v>
      </c>
    </row>
    <row r="153" spans="1:6" x14ac:dyDescent="0.3">
      <c r="A153" t="s">
        <v>679</v>
      </c>
      <c r="B153" t="s">
        <v>595</v>
      </c>
      <c r="C153">
        <v>80</v>
      </c>
      <c r="D153">
        <v>100</v>
      </c>
      <c r="E153">
        <v>10</v>
      </c>
      <c r="F153" s="4" t="s">
        <v>22</v>
      </c>
    </row>
    <row r="154" spans="1:6" x14ac:dyDescent="0.3">
      <c r="A154" t="s">
        <v>680</v>
      </c>
      <c r="B154" t="s">
        <v>595</v>
      </c>
      <c r="C154">
        <v>60</v>
      </c>
      <c r="D154">
        <v>95</v>
      </c>
      <c r="E154">
        <v>20</v>
      </c>
      <c r="F154" s="4" t="s">
        <v>22</v>
      </c>
    </row>
    <row r="155" spans="1:6" x14ac:dyDescent="0.3">
      <c r="A155" t="s">
        <v>681</v>
      </c>
      <c r="B155" t="s">
        <v>595</v>
      </c>
      <c r="C155">
        <v>50</v>
      </c>
      <c r="D155">
        <v>100</v>
      </c>
      <c r="E155">
        <v>20</v>
      </c>
      <c r="F155" s="4" t="s">
        <v>22</v>
      </c>
    </row>
    <row r="156" spans="1:6" x14ac:dyDescent="0.3">
      <c r="A156" t="s">
        <v>682</v>
      </c>
      <c r="B156" t="s">
        <v>595</v>
      </c>
      <c r="C156">
        <v>40</v>
      </c>
      <c r="D156">
        <v>100</v>
      </c>
      <c r="E156">
        <v>30</v>
      </c>
      <c r="F156" s="4" t="s">
        <v>199</v>
      </c>
    </row>
    <row r="157" spans="1:6" x14ac:dyDescent="0.3">
      <c r="A157" t="s">
        <v>683</v>
      </c>
      <c r="B157" t="s">
        <v>597</v>
      </c>
      <c r="C157" s="2" t="s">
        <v>106</v>
      </c>
      <c r="D157" t="s">
        <v>106</v>
      </c>
      <c r="E157">
        <v>10</v>
      </c>
      <c r="F157" s="4" t="s">
        <v>199</v>
      </c>
    </row>
    <row r="158" spans="1:6" x14ac:dyDescent="0.3">
      <c r="A158" t="s">
        <v>684</v>
      </c>
      <c r="B158" t="s">
        <v>595</v>
      </c>
      <c r="C158">
        <v>50</v>
      </c>
      <c r="D158">
        <v>100</v>
      </c>
      <c r="E158">
        <v>15</v>
      </c>
      <c r="F158" s="4" t="s">
        <v>199</v>
      </c>
    </row>
    <row r="159" spans="1:6" x14ac:dyDescent="0.3">
      <c r="A159" t="s">
        <v>685</v>
      </c>
      <c r="B159" t="s">
        <v>596</v>
      </c>
      <c r="C159">
        <v>60</v>
      </c>
      <c r="D159">
        <v>100</v>
      </c>
      <c r="E159">
        <v>20</v>
      </c>
      <c r="F159" s="4" t="s">
        <v>199</v>
      </c>
    </row>
    <row r="160" spans="1:6" x14ac:dyDescent="0.3">
      <c r="A160" t="s">
        <v>686</v>
      </c>
      <c r="B160" t="s">
        <v>596</v>
      </c>
      <c r="C160">
        <v>90</v>
      </c>
      <c r="D160">
        <v>100</v>
      </c>
      <c r="E160">
        <v>10</v>
      </c>
      <c r="F160" s="4" t="s">
        <v>199</v>
      </c>
    </row>
    <row r="161" spans="1:6" x14ac:dyDescent="0.3">
      <c r="A161" t="s">
        <v>687</v>
      </c>
      <c r="B161" t="s">
        <v>595</v>
      </c>
      <c r="C161">
        <v>120</v>
      </c>
      <c r="D161">
        <v>85</v>
      </c>
      <c r="E161">
        <v>10</v>
      </c>
      <c r="F161" s="4" t="s">
        <v>199</v>
      </c>
    </row>
    <row r="162" spans="1:6" x14ac:dyDescent="0.3">
      <c r="A162" t="s">
        <v>688</v>
      </c>
      <c r="B162" t="s">
        <v>596</v>
      </c>
      <c r="C162">
        <v>140</v>
      </c>
      <c r="D162">
        <v>90</v>
      </c>
      <c r="E162">
        <v>5</v>
      </c>
      <c r="F162" s="4" t="s">
        <v>199</v>
      </c>
    </row>
    <row r="163" spans="1:6" x14ac:dyDescent="0.3">
      <c r="A163" t="s">
        <v>689</v>
      </c>
      <c r="B163" t="s">
        <v>595</v>
      </c>
      <c r="C163">
        <v>80</v>
      </c>
      <c r="D163">
        <v>90</v>
      </c>
      <c r="E163">
        <v>10</v>
      </c>
      <c r="F163" s="4" t="s">
        <v>199</v>
      </c>
    </row>
    <row r="164" spans="1:6" x14ac:dyDescent="0.3">
      <c r="A164" t="s">
        <v>690</v>
      </c>
      <c r="B164" t="s">
        <v>596</v>
      </c>
      <c r="C164">
        <v>40</v>
      </c>
      <c r="D164">
        <v>100</v>
      </c>
      <c r="E164">
        <v>10</v>
      </c>
      <c r="F164" s="4" t="s">
        <v>199</v>
      </c>
    </row>
    <row r="165" spans="1:6" x14ac:dyDescent="0.3">
      <c r="A165" t="s">
        <v>692</v>
      </c>
      <c r="B165" t="s">
        <v>596</v>
      </c>
      <c r="C165">
        <v>50</v>
      </c>
      <c r="D165">
        <v>100</v>
      </c>
      <c r="E165">
        <v>15</v>
      </c>
      <c r="F165" s="4" t="s">
        <v>199</v>
      </c>
    </row>
    <row r="166" spans="1:6" x14ac:dyDescent="0.3">
      <c r="A166" t="s">
        <v>691</v>
      </c>
      <c r="B166" t="s">
        <v>597</v>
      </c>
      <c r="C166" s="2" t="s">
        <v>106</v>
      </c>
      <c r="D166" t="s">
        <v>106</v>
      </c>
      <c r="E166">
        <v>10</v>
      </c>
      <c r="F166" s="4" t="s">
        <v>199</v>
      </c>
    </row>
    <row r="167" spans="1:6" x14ac:dyDescent="0.3">
      <c r="A167" t="s">
        <v>693</v>
      </c>
      <c r="B167" t="s">
        <v>597</v>
      </c>
      <c r="C167" t="s">
        <v>106</v>
      </c>
      <c r="D167">
        <v>100</v>
      </c>
      <c r="E167">
        <v>30</v>
      </c>
      <c r="F167" s="4" t="s">
        <v>200</v>
      </c>
    </row>
    <row r="168" spans="1:6" x14ac:dyDescent="0.3">
      <c r="A168" t="s">
        <v>694</v>
      </c>
      <c r="B168" t="s">
        <v>595</v>
      </c>
      <c r="C168">
        <v>100</v>
      </c>
      <c r="D168">
        <v>100</v>
      </c>
      <c r="E168">
        <v>10</v>
      </c>
      <c r="F168" s="4" t="s">
        <v>200</v>
      </c>
    </row>
    <row r="169" spans="1:6" x14ac:dyDescent="0.3">
      <c r="A169" t="s">
        <v>695</v>
      </c>
      <c r="B169" t="s">
        <v>595</v>
      </c>
      <c r="C169">
        <v>50</v>
      </c>
      <c r="D169">
        <v>95</v>
      </c>
      <c r="E169">
        <v>10</v>
      </c>
      <c r="F169" s="4" t="s">
        <v>200</v>
      </c>
    </row>
    <row r="170" spans="1:6" x14ac:dyDescent="0.3">
      <c r="A170" t="s">
        <v>696</v>
      </c>
      <c r="B170" t="s">
        <v>597</v>
      </c>
      <c r="C170" t="s">
        <v>106</v>
      </c>
      <c r="D170">
        <v>100</v>
      </c>
      <c r="E170">
        <v>40</v>
      </c>
      <c r="F170" s="4" t="s">
        <v>200</v>
      </c>
    </row>
    <row r="171" spans="1:6" x14ac:dyDescent="0.3">
      <c r="A171" t="s">
        <v>697</v>
      </c>
      <c r="B171" t="s">
        <v>595</v>
      </c>
      <c r="C171">
        <v>40</v>
      </c>
      <c r="D171">
        <v>100</v>
      </c>
      <c r="E171">
        <v>30</v>
      </c>
      <c r="F171" s="4" t="s">
        <v>200</v>
      </c>
    </row>
    <row r="172" spans="1:6" x14ac:dyDescent="0.3">
      <c r="A172" t="s">
        <v>698</v>
      </c>
      <c r="B172" t="s">
        <v>595</v>
      </c>
      <c r="C172">
        <v>40</v>
      </c>
      <c r="D172">
        <v>100</v>
      </c>
      <c r="E172">
        <v>15</v>
      </c>
      <c r="F172" s="4" t="s">
        <v>200</v>
      </c>
    </row>
    <row r="173" spans="1:6" x14ac:dyDescent="0.3">
      <c r="A173" t="s">
        <v>699</v>
      </c>
      <c r="B173" t="s">
        <v>595</v>
      </c>
      <c r="C173">
        <v>150</v>
      </c>
      <c r="D173">
        <v>100</v>
      </c>
      <c r="E173">
        <v>5</v>
      </c>
      <c r="F173" s="4" t="s">
        <v>200</v>
      </c>
    </row>
    <row r="174" spans="1:6" x14ac:dyDescent="0.3">
      <c r="A174" t="s">
        <v>700</v>
      </c>
      <c r="B174" t="s">
        <v>596</v>
      </c>
      <c r="C174">
        <v>90</v>
      </c>
      <c r="D174">
        <v>100</v>
      </c>
      <c r="E174">
        <v>10</v>
      </c>
      <c r="F174" s="4" t="s">
        <v>200</v>
      </c>
    </row>
    <row r="175" spans="1:6" x14ac:dyDescent="0.3">
      <c r="A175" t="s">
        <v>701</v>
      </c>
      <c r="B175" t="s">
        <v>596</v>
      </c>
      <c r="C175">
        <v>75</v>
      </c>
      <c r="D175">
        <v>100</v>
      </c>
      <c r="E175">
        <v>10</v>
      </c>
      <c r="F175" s="4" t="s">
        <v>200</v>
      </c>
    </row>
    <row r="176" spans="1:6" x14ac:dyDescent="0.3">
      <c r="A176" t="s">
        <v>702</v>
      </c>
      <c r="B176" t="s">
        <v>596</v>
      </c>
      <c r="C176">
        <v>90</v>
      </c>
      <c r="D176">
        <v>100</v>
      </c>
      <c r="E176">
        <v>10</v>
      </c>
      <c r="F176" s="4" t="s">
        <v>200</v>
      </c>
    </row>
    <row r="177" spans="1:6" x14ac:dyDescent="0.3">
      <c r="A177" t="s">
        <v>703</v>
      </c>
      <c r="B177" t="s">
        <v>597</v>
      </c>
      <c r="C177" s="2" t="s">
        <v>106</v>
      </c>
      <c r="D177">
        <v>100</v>
      </c>
      <c r="E177">
        <v>30</v>
      </c>
      <c r="F177" s="4" t="s">
        <v>200</v>
      </c>
    </row>
    <row r="178" spans="1:6" x14ac:dyDescent="0.3">
      <c r="A178" t="s">
        <v>704</v>
      </c>
      <c r="B178" t="s">
        <v>595</v>
      </c>
      <c r="C178">
        <v>60</v>
      </c>
      <c r="D178">
        <v>95</v>
      </c>
      <c r="E178">
        <v>15</v>
      </c>
      <c r="F178" s="4" t="s">
        <v>200</v>
      </c>
    </row>
    <row r="179" spans="1:6" x14ac:dyDescent="0.3">
      <c r="A179" t="s">
        <v>705</v>
      </c>
      <c r="B179" t="s">
        <v>595</v>
      </c>
      <c r="C179">
        <v>50</v>
      </c>
      <c r="D179">
        <v>100</v>
      </c>
      <c r="E179">
        <v>25</v>
      </c>
      <c r="F179" s="4" t="s">
        <v>201</v>
      </c>
    </row>
    <row r="180" spans="1:6" x14ac:dyDescent="0.3">
      <c r="A180" t="s">
        <v>706</v>
      </c>
      <c r="B180" t="s">
        <v>596</v>
      </c>
      <c r="C180">
        <v>40</v>
      </c>
      <c r="D180">
        <v>80</v>
      </c>
      <c r="E180">
        <v>25</v>
      </c>
      <c r="F180" s="4" t="s">
        <v>201</v>
      </c>
    </row>
    <row r="181" spans="1:6" x14ac:dyDescent="0.3">
      <c r="A181" t="s">
        <v>707</v>
      </c>
      <c r="B181" t="s">
        <v>597</v>
      </c>
      <c r="C181" t="s">
        <v>106</v>
      </c>
      <c r="D181" t="s">
        <v>106</v>
      </c>
      <c r="E181">
        <v>10</v>
      </c>
      <c r="F181" s="4" t="s">
        <v>201</v>
      </c>
    </row>
    <row r="182" spans="1:6" x14ac:dyDescent="0.3">
      <c r="A182" t="s">
        <v>708</v>
      </c>
      <c r="B182" t="s">
        <v>595</v>
      </c>
      <c r="C182">
        <v>70</v>
      </c>
      <c r="D182">
        <v>90</v>
      </c>
      <c r="E182">
        <v>15</v>
      </c>
      <c r="F182" s="4" t="s">
        <v>201</v>
      </c>
    </row>
    <row r="183" spans="1:6" x14ac:dyDescent="0.3">
      <c r="A183" t="s">
        <v>709</v>
      </c>
      <c r="B183" t="s">
        <v>595</v>
      </c>
      <c r="C183">
        <v>100</v>
      </c>
      <c r="D183">
        <v>100</v>
      </c>
      <c r="E183">
        <v>10</v>
      </c>
      <c r="F183" s="4" t="s">
        <v>201</v>
      </c>
    </row>
    <row r="184" spans="1:6" x14ac:dyDescent="0.3">
      <c r="A184" t="s">
        <v>710</v>
      </c>
      <c r="B184" t="s">
        <v>596</v>
      </c>
      <c r="C184">
        <v>20</v>
      </c>
      <c r="D184">
        <v>80</v>
      </c>
      <c r="E184">
        <v>25</v>
      </c>
      <c r="F184" s="4" t="s">
        <v>201</v>
      </c>
    </row>
    <row r="185" spans="1:6" x14ac:dyDescent="0.3">
      <c r="A185" t="s">
        <v>711</v>
      </c>
      <c r="B185" t="s">
        <v>597</v>
      </c>
      <c r="C185" t="s">
        <v>106</v>
      </c>
      <c r="D185" t="s">
        <v>106</v>
      </c>
      <c r="E185">
        <v>20</v>
      </c>
      <c r="F185" s="4" t="s">
        <v>201</v>
      </c>
    </row>
    <row r="186" spans="1:6" x14ac:dyDescent="0.3">
      <c r="A186" t="s">
        <v>712</v>
      </c>
      <c r="B186" t="s">
        <v>597</v>
      </c>
      <c r="C186" t="s">
        <v>106</v>
      </c>
      <c r="D186" t="s">
        <v>106</v>
      </c>
      <c r="E186">
        <v>5</v>
      </c>
      <c r="F186" s="4" t="s">
        <v>201</v>
      </c>
    </row>
    <row r="187" spans="1:6" x14ac:dyDescent="0.3">
      <c r="A187" t="s">
        <v>713</v>
      </c>
      <c r="B187" t="s">
        <v>595</v>
      </c>
      <c r="C187">
        <v>25</v>
      </c>
      <c r="D187">
        <v>90</v>
      </c>
      <c r="E187">
        <v>15</v>
      </c>
      <c r="F187" s="4" t="s">
        <v>201</v>
      </c>
    </row>
    <row r="188" spans="1:6" x14ac:dyDescent="0.3">
      <c r="A188" t="s">
        <v>714</v>
      </c>
      <c r="B188" t="s">
        <v>596</v>
      </c>
      <c r="C188">
        <v>90</v>
      </c>
      <c r="D188">
        <v>100</v>
      </c>
      <c r="E188">
        <v>10</v>
      </c>
      <c r="F188" s="4" t="s">
        <v>201</v>
      </c>
    </row>
    <row r="189" spans="1:6" x14ac:dyDescent="0.3">
      <c r="A189" t="s">
        <v>715</v>
      </c>
      <c r="B189" t="s">
        <v>595</v>
      </c>
      <c r="C189">
        <v>95</v>
      </c>
      <c r="D189">
        <v>85</v>
      </c>
      <c r="E189">
        <v>10</v>
      </c>
      <c r="F189" s="4" t="s">
        <v>201</v>
      </c>
    </row>
    <row r="190" spans="1:6" x14ac:dyDescent="0.3">
      <c r="A190" t="s">
        <v>716</v>
      </c>
      <c r="B190" t="s">
        <v>595</v>
      </c>
      <c r="C190">
        <v>70</v>
      </c>
      <c r="D190">
        <v>95</v>
      </c>
      <c r="E190">
        <v>10</v>
      </c>
      <c r="F190" s="4" t="s">
        <v>201</v>
      </c>
    </row>
    <row r="191" spans="1:6" x14ac:dyDescent="0.3">
      <c r="A191" t="s">
        <v>717</v>
      </c>
      <c r="B191" t="s">
        <v>597</v>
      </c>
      <c r="C191" t="s">
        <v>106</v>
      </c>
      <c r="D191" t="s">
        <v>106</v>
      </c>
      <c r="E191">
        <v>10</v>
      </c>
      <c r="F191" s="4" t="s">
        <v>201</v>
      </c>
    </row>
    <row r="192" spans="1:6" x14ac:dyDescent="0.3">
      <c r="A192" t="s">
        <v>718</v>
      </c>
      <c r="B192" t="s">
        <v>595</v>
      </c>
      <c r="C192">
        <v>70</v>
      </c>
      <c r="D192">
        <v>100</v>
      </c>
      <c r="E192">
        <v>10</v>
      </c>
      <c r="F192" s="4" t="s">
        <v>201</v>
      </c>
    </row>
    <row r="193" spans="1:6" x14ac:dyDescent="0.3">
      <c r="A193" t="s">
        <v>719</v>
      </c>
      <c r="B193" t="s">
        <v>595</v>
      </c>
      <c r="C193">
        <v>50</v>
      </c>
      <c r="D193">
        <v>100</v>
      </c>
      <c r="E193">
        <v>15</v>
      </c>
      <c r="F193" s="4" t="s">
        <v>201</v>
      </c>
    </row>
    <row r="194" spans="1:6" x14ac:dyDescent="0.3">
      <c r="A194" t="s">
        <v>720</v>
      </c>
      <c r="B194" t="s">
        <v>597</v>
      </c>
      <c r="C194" t="s">
        <v>106</v>
      </c>
      <c r="D194" t="s">
        <v>106</v>
      </c>
      <c r="E194">
        <v>20</v>
      </c>
      <c r="F194" s="4" t="s">
        <v>202</v>
      </c>
    </row>
    <row r="195" spans="1:6" x14ac:dyDescent="0.3">
      <c r="A195" t="s">
        <v>721</v>
      </c>
      <c r="B195" t="s">
        <v>597</v>
      </c>
      <c r="C195" t="s">
        <v>106</v>
      </c>
      <c r="D195">
        <v>60</v>
      </c>
      <c r="E195">
        <v>15</v>
      </c>
      <c r="F195" s="4" t="s">
        <v>202</v>
      </c>
    </row>
    <row r="196" spans="1:6" x14ac:dyDescent="0.3">
      <c r="A196" t="s">
        <v>722</v>
      </c>
      <c r="B196" t="s">
        <v>597</v>
      </c>
      <c r="C196" t="s">
        <v>106</v>
      </c>
      <c r="D196">
        <v>85</v>
      </c>
      <c r="E196">
        <v>15</v>
      </c>
      <c r="F196" s="4" t="s">
        <v>202</v>
      </c>
    </row>
    <row r="197" spans="1:6" x14ac:dyDescent="0.3">
      <c r="A197" t="s">
        <v>723</v>
      </c>
      <c r="B197" t="s">
        <v>597</v>
      </c>
      <c r="C197" t="s">
        <v>106</v>
      </c>
      <c r="D197" t="s">
        <v>106</v>
      </c>
      <c r="E197">
        <v>10</v>
      </c>
      <c r="F197" s="4" t="s">
        <v>202</v>
      </c>
    </row>
    <row r="198" spans="1:6" x14ac:dyDescent="0.3">
      <c r="A198" t="s">
        <v>724</v>
      </c>
      <c r="B198" t="s">
        <v>597</v>
      </c>
      <c r="C198" t="s">
        <v>106</v>
      </c>
      <c r="D198" t="s">
        <v>106</v>
      </c>
      <c r="E198">
        <v>10</v>
      </c>
      <c r="F198" s="4" t="s">
        <v>202</v>
      </c>
    </row>
    <row r="199" spans="1:6" x14ac:dyDescent="0.3">
      <c r="A199" t="s">
        <v>725</v>
      </c>
      <c r="B199" t="s">
        <v>597</v>
      </c>
      <c r="C199" t="s">
        <v>106</v>
      </c>
      <c r="D199" t="s">
        <v>106</v>
      </c>
      <c r="E199">
        <v>10</v>
      </c>
      <c r="F199" s="4" t="s">
        <v>202</v>
      </c>
    </row>
    <row r="200" spans="1:6" x14ac:dyDescent="0.3">
      <c r="A200" t="s">
        <v>726</v>
      </c>
      <c r="B200" t="s">
        <v>596</v>
      </c>
      <c r="C200">
        <v>60</v>
      </c>
      <c r="D200">
        <v>100</v>
      </c>
      <c r="E200">
        <v>10</v>
      </c>
      <c r="F200" s="4" t="s">
        <v>202</v>
      </c>
    </row>
    <row r="201" spans="1:6" x14ac:dyDescent="0.3">
      <c r="A201" t="s">
        <v>727</v>
      </c>
      <c r="B201" t="s">
        <v>596</v>
      </c>
      <c r="C201">
        <v>50</v>
      </c>
      <c r="D201">
        <v>100</v>
      </c>
      <c r="E201">
        <v>25</v>
      </c>
      <c r="F201" s="4" t="s">
        <v>202</v>
      </c>
    </row>
    <row r="202" spans="1:6" x14ac:dyDescent="0.3">
      <c r="A202" t="s">
        <v>728</v>
      </c>
      <c r="B202" t="s">
        <v>597</v>
      </c>
      <c r="C202" t="s">
        <v>106</v>
      </c>
      <c r="D202">
        <v>100</v>
      </c>
      <c r="E202">
        <v>20</v>
      </c>
      <c r="F202" s="4" t="s">
        <v>202</v>
      </c>
    </row>
    <row r="203" spans="1:6" x14ac:dyDescent="0.3">
      <c r="A203" t="s">
        <v>729</v>
      </c>
      <c r="B203" t="s">
        <v>596</v>
      </c>
      <c r="C203">
        <v>95</v>
      </c>
      <c r="D203">
        <v>100</v>
      </c>
      <c r="E203">
        <v>10</v>
      </c>
      <c r="F203" s="4" t="s">
        <v>202</v>
      </c>
    </row>
    <row r="204" spans="1:6" x14ac:dyDescent="0.3">
      <c r="A204" t="s">
        <v>730</v>
      </c>
      <c r="B204" t="s">
        <v>596</v>
      </c>
      <c r="C204">
        <v>65</v>
      </c>
      <c r="D204">
        <v>100</v>
      </c>
      <c r="E204">
        <v>15</v>
      </c>
      <c r="F204" s="4" t="s">
        <v>202</v>
      </c>
    </row>
    <row r="205" spans="1:6" x14ac:dyDescent="0.3">
      <c r="A205" t="s">
        <v>731</v>
      </c>
      <c r="B205" t="s">
        <v>596</v>
      </c>
      <c r="C205">
        <v>90</v>
      </c>
      <c r="D205">
        <v>100</v>
      </c>
      <c r="E205">
        <v>10</v>
      </c>
      <c r="F205" s="4" t="s">
        <v>202</v>
      </c>
    </row>
    <row r="206" spans="1:6" x14ac:dyDescent="0.3">
      <c r="A206" t="s">
        <v>732</v>
      </c>
      <c r="B206" t="s">
        <v>595</v>
      </c>
      <c r="C206">
        <v>80</v>
      </c>
      <c r="D206">
        <v>85</v>
      </c>
      <c r="E206">
        <v>20</v>
      </c>
      <c r="F206" s="4" t="s">
        <v>202</v>
      </c>
    </row>
    <row r="207" spans="1:6" x14ac:dyDescent="0.3">
      <c r="A207" t="s">
        <v>733</v>
      </c>
      <c r="B207" t="s">
        <v>597</v>
      </c>
      <c r="C207" t="s">
        <v>106</v>
      </c>
      <c r="D207" s="2">
        <v>100</v>
      </c>
      <c r="E207">
        <v>5</v>
      </c>
      <c r="F207" s="4" t="s">
        <v>202</v>
      </c>
    </row>
    <row r="208" spans="1:6" x14ac:dyDescent="0.3">
      <c r="A208" t="s">
        <v>734</v>
      </c>
      <c r="B208" t="s">
        <v>597</v>
      </c>
      <c r="C208" t="s">
        <v>106</v>
      </c>
      <c r="D208">
        <v>60</v>
      </c>
      <c r="E208">
        <v>5</v>
      </c>
      <c r="F208" s="4" t="s">
        <v>202</v>
      </c>
    </row>
    <row r="209" spans="1:6" x14ac:dyDescent="0.3">
      <c r="A209" t="s">
        <v>735</v>
      </c>
      <c r="B209" t="s">
        <v>597</v>
      </c>
      <c r="C209" s="2" t="s">
        <v>106</v>
      </c>
      <c r="D209" t="s">
        <v>106</v>
      </c>
      <c r="E209">
        <v>25</v>
      </c>
      <c r="F209" s="4" t="s">
        <v>202</v>
      </c>
    </row>
    <row r="210" spans="1:6" x14ac:dyDescent="0.3">
      <c r="A210" t="s">
        <v>736</v>
      </c>
      <c r="B210" t="s">
        <v>595</v>
      </c>
      <c r="C210">
        <v>80</v>
      </c>
      <c r="D210">
        <v>100</v>
      </c>
      <c r="E210">
        <v>15</v>
      </c>
      <c r="F210" s="4" t="s">
        <v>203</v>
      </c>
    </row>
    <row r="211" spans="1:6" x14ac:dyDescent="0.3">
      <c r="A211" t="s">
        <v>737</v>
      </c>
      <c r="B211" t="s">
        <v>595</v>
      </c>
      <c r="C211">
        <v>80</v>
      </c>
      <c r="D211">
        <v>100</v>
      </c>
      <c r="E211">
        <v>10</v>
      </c>
      <c r="F211" s="4" t="s">
        <v>203</v>
      </c>
    </row>
    <row r="212" spans="1:6" x14ac:dyDescent="0.3">
      <c r="A212" t="s">
        <v>738</v>
      </c>
      <c r="B212" t="s">
        <v>597</v>
      </c>
      <c r="C212" s="2" t="s">
        <v>106</v>
      </c>
      <c r="D212">
        <v>100</v>
      </c>
      <c r="E212">
        <v>10</v>
      </c>
      <c r="F212" s="4" t="s">
        <v>203</v>
      </c>
    </row>
    <row r="213" spans="1:6" x14ac:dyDescent="0.3">
      <c r="A213" t="s">
        <v>739</v>
      </c>
      <c r="B213" t="s">
        <v>597</v>
      </c>
      <c r="C213" t="s">
        <v>106</v>
      </c>
      <c r="D213" t="s">
        <v>106</v>
      </c>
      <c r="E213">
        <v>10</v>
      </c>
      <c r="F213" s="4" t="s">
        <v>203</v>
      </c>
    </row>
    <row r="214" spans="1:6" x14ac:dyDescent="0.3">
      <c r="A214" t="s">
        <v>150</v>
      </c>
      <c r="B214" t="s">
        <v>595</v>
      </c>
      <c r="C214" s="2" t="s">
        <v>106</v>
      </c>
      <c r="D214" s="4">
        <v>100</v>
      </c>
      <c r="E214">
        <v>15</v>
      </c>
      <c r="F214" s="4" t="s">
        <v>203</v>
      </c>
    </row>
    <row r="215" spans="1:6" x14ac:dyDescent="0.3">
      <c r="A215" t="s">
        <v>740</v>
      </c>
      <c r="B215" t="s">
        <v>595</v>
      </c>
      <c r="C215">
        <v>20</v>
      </c>
      <c r="D215">
        <v>85</v>
      </c>
      <c r="E215">
        <v>10</v>
      </c>
      <c r="F215" s="4" t="s">
        <v>203</v>
      </c>
    </row>
    <row r="216" spans="1:6" x14ac:dyDescent="0.3">
      <c r="A216" t="s">
        <v>741</v>
      </c>
      <c r="B216" t="s">
        <v>595</v>
      </c>
      <c r="C216">
        <v>100</v>
      </c>
      <c r="D216">
        <v>80</v>
      </c>
      <c r="E216">
        <v>5</v>
      </c>
      <c r="F216" s="4" t="s">
        <v>203</v>
      </c>
    </row>
    <row r="217" spans="1:6" x14ac:dyDescent="0.3">
      <c r="A217" t="s">
        <v>742</v>
      </c>
      <c r="B217" t="s">
        <v>595</v>
      </c>
      <c r="C217">
        <v>85</v>
      </c>
      <c r="D217">
        <v>100</v>
      </c>
      <c r="E217">
        <v>10</v>
      </c>
      <c r="F217" s="4" t="s">
        <v>203</v>
      </c>
    </row>
    <row r="218" spans="1:6" x14ac:dyDescent="0.3">
      <c r="A218" t="s">
        <v>743</v>
      </c>
      <c r="B218" t="s">
        <v>595</v>
      </c>
      <c r="C218">
        <v>25</v>
      </c>
      <c r="D218">
        <v>90</v>
      </c>
      <c r="E218">
        <v>15</v>
      </c>
      <c r="F218" s="4" t="s">
        <v>203</v>
      </c>
    </row>
    <row r="219" spans="1:6" x14ac:dyDescent="0.3">
      <c r="A219" t="s">
        <v>744</v>
      </c>
      <c r="B219" t="s">
        <v>597</v>
      </c>
      <c r="C219" t="s">
        <v>106</v>
      </c>
      <c r="D219" t="s">
        <v>106</v>
      </c>
      <c r="E219">
        <v>10</v>
      </c>
      <c r="F219" s="4" t="s">
        <v>203</v>
      </c>
    </row>
    <row r="220" spans="1:6" x14ac:dyDescent="0.3">
      <c r="A220" t="s">
        <v>745</v>
      </c>
      <c r="B220" t="s">
        <v>595</v>
      </c>
      <c r="C220">
        <v>40</v>
      </c>
      <c r="D220">
        <v>100</v>
      </c>
      <c r="E220">
        <v>15</v>
      </c>
      <c r="F220" s="4" t="s">
        <v>203</v>
      </c>
    </row>
    <row r="221" spans="1:6" x14ac:dyDescent="0.3">
      <c r="A221" t="s">
        <v>746</v>
      </c>
      <c r="B221" t="s">
        <v>595</v>
      </c>
      <c r="C221">
        <v>100</v>
      </c>
      <c r="D221">
        <v>80</v>
      </c>
      <c r="E221">
        <v>5</v>
      </c>
      <c r="F221" s="4" t="s">
        <v>203</v>
      </c>
    </row>
    <row r="222" spans="1:6" x14ac:dyDescent="0.3">
      <c r="A222" t="s">
        <v>747</v>
      </c>
      <c r="B222" t="s">
        <v>595</v>
      </c>
      <c r="C222">
        <v>60</v>
      </c>
      <c r="D222">
        <v>100</v>
      </c>
      <c r="E222">
        <v>20</v>
      </c>
      <c r="F222" s="4" t="s">
        <v>203</v>
      </c>
    </row>
    <row r="223" spans="1:6" x14ac:dyDescent="0.3">
      <c r="A223" t="s">
        <v>748</v>
      </c>
      <c r="B223" t="s">
        <v>595</v>
      </c>
      <c r="C223">
        <v>60</v>
      </c>
      <c r="D223">
        <v>100</v>
      </c>
      <c r="E223">
        <v>25</v>
      </c>
      <c r="F223" s="4" t="s">
        <v>203</v>
      </c>
    </row>
    <row r="224" spans="1:6" x14ac:dyDescent="0.3">
      <c r="A224" t="s">
        <v>749</v>
      </c>
      <c r="B224" t="s">
        <v>597</v>
      </c>
      <c r="C224" t="s">
        <v>106</v>
      </c>
      <c r="D224" t="s">
        <v>106</v>
      </c>
      <c r="E224">
        <v>20</v>
      </c>
      <c r="F224" s="4" t="s">
        <v>203</v>
      </c>
    </row>
    <row r="225" spans="1:6" x14ac:dyDescent="0.3">
      <c r="A225" t="s">
        <v>750</v>
      </c>
      <c r="B225" t="s">
        <v>595</v>
      </c>
      <c r="C225">
        <v>70</v>
      </c>
      <c r="D225">
        <v>100</v>
      </c>
      <c r="E225">
        <v>10</v>
      </c>
      <c r="F225" s="4" t="s">
        <v>203</v>
      </c>
    </row>
    <row r="226" spans="1:6" x14ac:dyDescent="0.3">
      <c r="A226" t="s">
        <v>751</v>
      </c>
      <c r="B226" t="s">
        <v>595</v>
      </c>
      <c r="C226" s="2">
        <v>150</v>
      </c>
      <c r="D226" s="2" t="s">
        <v>106</v>
      </c>
      <c r="E226">
        <v>5</v>
      </c>
      <c r="F226" s="4" t="s">
        <v>203</v>
      </c>
    </row>
    <row r="227" spans="1:6" x14ac:dyDescent="0.3">
      <c r="A227" t="s">
        <v>752</v>
      </c>
      <c r="B227" t="s">
        <v>595</v>
      </c>
      <c r="C227">
        <v>50</v>
      </c>
      <c r="D227">
        <v>100</v>
      </c>
      <c r="E227">
        <v>10</v>
      </c>
      <c r="F227" s="4" t="s">
        <v>203</v>
      </c>
    </row>
    <row r="228" spans="1:6" x14ac:dyDescent="0.3">
      <c r="A228" t="s">
        <v>753</v>
      </c>
      <c r="B228" t="s">
        <v>595</v>
      </c>
      <c r="C228">
        <v>40</v>
      </c>
      <c r="D228">
        <v>100</v>
      </c>
      <c r="E228">
        <v>15</v>
      </c>
      <c r="F228" s="4" t="s">
        <v>204</v>
      </c>
    </row>
    <row r="229" spans="1:6" x14ac:dyDescent="0.3">
      <c r="A229" t="s">
        <v>754</v>
      </c>
      <c r="B229" t="s">
        <v>596</v>
      </c>
      <c r="C229">
        <v>65</v>
      </c>
      <c r="D229">
        <v>100</v>
      </c>
      <c r="E229">
        <v>20</v>
      </c>
      <c r="F229" s="4" t="s">
        <v>204</v>
      </c>
    </row>
    <row r="230" spans="1:6" x14ac:dyDescent="0.3">
      <c r="A230" t="s">
        <v>755</v>
      </c>
      <c r="B230" t="s">
        <v>595</v>
      </c>
      <c r="C230">
        <v>50</v>
      </c>
      <c r="D230">
        <v>90</v>
      </c>
      <c r="E230">
        <v>20</v>
      </c>
      <c r="F230" s="4" t="s">
        <v>204</v>
      </c>
    </row>
    <row r="231" spans="1:6" x14ac:dyDescent="0.3">
      <c r="A231" t="s">
        <v>756</v>
      </c>
      <c r="B231" t="s">
        <v>595</v>
      </c>
      <c r="C231">
        <v>70</v>
      </c>
      <c r="D231">
        <v>100</v>
      </c>
      <c r="E231">
        <v>15</v>
      </c>
      <c r="F231" s="4" t="s">
        <v>204</v>
      </c>
    </row>
    <row r="232" spans="1:6" x14ac:dyDescent="0.3">
      <c r="A232" t="s">
        <v>757</v>
      </c>
      <c r="B232" t="s">
        <v>595</v>
      </c>
      <c r="C232">
        <v>50</v>
      </c>
      <c r="D232">
        <v>100</v>
      </c>
      <c r="E232">
        <v>15</v>
      </c>
      <c r="F232" s="4" t="s">
        <v>204</v>
      </c>
    </row>
    <row r="233" spans="1:6" x14ac:dyDescent="0.3">
      <c r="A233" t="s">
        <v>758</v>
      </c>
      <c r="B233" t="s">
        <v>595</v>
      </c>
      <c r="C233">
        <v>60</v>
      </c>
      <c r="D233">
        <v>100</v>
      </c>
      <c r="E233">
        <v>10</v>
      </c>
      <c r="F233" s="4" t="s">
        <v>204</v>
      </c>
    </row>
    <row r="234" spans="1:6" x14ac:dyDescent="0.3">
      <c r="A234" t="s">
        <v>759</v>
      </c>
      <c r="B234" t="s">
        <v>597</v>
      </c>
      <c r="C234" s="2" t="s">
        <v>106</v>
      </c>
      <c r="D234" t="s">
        <v>106</v>
      </c>
      <c r="E234">
        <v>5</v>
      </c>
      <c r="F234" s="4" t="s">
        <v>204</v>
      </c>
    </row>
    <row r="235" spans="1:6" x14ac:dyDescent="0.3">
      <c r="A235" t="s">
        <v>760</v>
      </c>
      <c r="B235" t="s">
        <v>595</v>
      </c>
      <c r="C235">
        <v>80</v>
      </c>
      <c r="D235">
        <v>100</v>
      </c>
      <c r="E235">
        <v>5</v>
      </c>
      <c r="F235" s="4" t="s">
        <v>204</v>
      </c>
    </row>
    <row r="236" spans="1:6" x14ac:dyDescent="0.3">
      <c r="A236" t="s">
        <v>761</v>
      </c>
      <c r="B236" t="s">
        <v>595</v>
      </c>
      <c r="C236">
        <v>15</v>
      </c>
      <c r="D236">
        <v>90</v>
      </c>
      <c r="E236">
        <v>15</v>
      </c>
      <c r="F236" s="4" t="s">
        <v>204</v>
      </c>
    </row>
    <row r="237" spans="1:6" x14ac:dyDescent="0.3">
      <c r="A237" t="s">
        <v>762</v>
      </c>
      <c r="B237" t="s">
        <v>597</v>
      </c>
      <c r="C237" t="s">
        <v>106</v>
      </c>
      <c r="D237" t="s">
        <v>106</v>
      </c>
      <c r="E237">
        <v>10</v>
      </c>
      <c r="F237" s="4" t="s">
        <v>204</v>
      </c>
    </row>
    <row r="238" spans="1:6" x14ac:dyDescent="0.3">
      <c r="A238" t="s">
        <v>763</v>
      </c>
      <c r="B238" t="s">
        <v>596</v>
      </c>
      <c r="C238">
        <v>90</v>
      </c>
      <c r="D238">
        <v>100</v>
      </c>
      <c r="E238">
        <v>5</v>
      </c>
      <c r="F238" s="4" t="s">
        <v>204</v>
      </c>
    </row>
    <row r="239" spans="1:6" x14ac:dyDescent="0.3">
      <c r="A239" t="s">
        <v>764</v>
      </c>
      <c r="B239" t="s">
        <v>597</v>
      </c>
      <c r="C239" t="s">
        <v>106</v>
      </c>
      <c r="D239">
        <v>100</v>
      </c>
      <c r="E239">
        <v>10</v>
      </c>
      <c r="F239" s="4" t="s">
        <v>204</v>
      </c>
    </row>
    <row r="240" spans="1:6" x14ac:dyDescent="0.3">
      <c r="A240" t="s">
        <v>765</v>
      </c>
      <c r="B240" t="s">
        <v>595</v>
      </c>
      <c r="C240">
        <v>85</v>
      </c>
      <c r="D240">
        <v>100</v>
      </c>
      <c r="E240">
        <v>10</v>
      </c>
      <c r="F240" s="4" t="s">
        <v>204</v>
      </c>
    </row>
    <row r="241" spans="1:6" x14ac:dyDescent="0.3">
      <c r="A241" t="s">
        <v>766</v>
      </c>
      <c r="B241" t="s">
        <v>597</v>
      </c>
      <c r="C241" t="s">
        <v>106</v>
      </c>
      <c r="D241" t="s">
        <v>106</v>
      </c>
      <c r="E241">
        <v>10</v>
      </c>
      <c r="F241" s="4" t="s">
        <v>204</v>
      </c>
    </row>
    <row r="242" spans="1:6" x14ac:dyDescent="0.3">
      <c r="A242" t="s">
        <v>767</v>
      </c>
      <c r="B242" t="s">
        <v>595</v>
      </c>
      <c r="C242">
        <v>40</v>
      </c>
      <c r="D242" t="s">
        <v>106</v>
      </c>
      <c r="E242">
        <v>30</v>
      </c>
      <c r="F242" s="4" t="s">
        <v>204</v>
      </c>
    </row>
    <row r="243" spans="1:6" x14ac:dyDescent="0.3">
      <c r="A243" t="s">
        <v>768</v>
      </c>
      <c r="B243" t="s">
        <v>597</v>
      </c>
      <c r="C243" t="s">
        <v>106</v>
      </c>
      <c r="D243">
        <v>100</v>
      </c>
      <c r="E243">
        <v>40</v>
      </c>
      <c r="F243" s="4" t="s">
        <v>204</v>
      </c>
    </row>
    <row r="244" spans="1:6" x14ac:dyDescent="0.3">
      <c r="A244" t="s">
        <v>769</v>
      </c>
      <c r="B244" t="s">
        <v>597</v>
      </c>
      <c r="C244" t="s">
        <v>106</v>
      </c>
      <c r="D244" t="s">
        <v>106</v>
      </c>
      <c r="E244">
        <v>5</v>
      </c>
      <c r="F244" s="4" t="s">
        <v>204</v>
      </c>
    </row>
    <row r="245" spans="1:6" x14ac:dyDescent="0.3">
      <c r="A245" t="s">
        <v>770</v>
      </c>
      <c r="B245" t="s">
        <v>597</v>
      </c>
      <c r="C245" s="2" t="s">
        <v>106</v>
      </c>
      <c r="D245">
        <v>80</v>
      </c>
      <c r="E245">
        <v>20</v>
      </c>
      <c r="F245" s="4" t="s">
        <v>204</v>
      </c>
    </row>
    <row r="246" spans="1:6" x14ac:dyDescent="0.3">
      <c r="A246" t="s">
        <v>771</v>
      </c>
      <c r="B246" t="s">
        <v>596</v>
      </c>
      <c r="C246">
        <v>100</v>
      </c>
      <c r="D246">
        <v>100</v>
      </c>
      <c r="E246">
        <v>10</v>
      </c>
      <c r="F246" s="4" t="s">
        <v>205</v>
      </c>
    </row>
    <row r="247" spans="1:6" x14ac:dyDescent="0.3">
      <c r="A247" t="s">
        <v>772</v>
      </c>
      <c r="B247" t="s">
        <v>596</v>
      </c>
      <c r="C247">
        <v>70</v>
      </c>
      <c r="D247">
        <v>100</v>
      </c>
      <c r="E247">
        <v>10</v>
      </c>
      <c r="F247" s="4" t="s">
        <v>205</v>
      </c>
    </row>
    <row r="248" spans="1:6" x14ac:dyDescent="0.3">
      <c r="A248" t="s">
        <v>773</v>
      </c>
      <c r="B248" t="s">
        <v>597</v>
      </c>
      <c r="C248" t="s">
        <v>106</v>
      </c>
      <c r="D248">
        <v>100</v>
      </c>
      <c r="E248">
        <v>10</v>
      </c>
      <c r="F248" s="4" t="s">
        <v>205</v>
      </c>
    </row>
    <row r="249" spans="1:6" x14ac:dyDescent="0.3">
      <c r="A249" t="s">
        <v>774</v>
      </c>
      <c r="B249" t="s">
        <v>596</v>
      </c>
      <c r="C249">
        <v>50</v>
      </c>
      <c r="D249">
        <v>100</v>
      </c>
      <c r="E249">
        <v>25</v>
      </c>
      <c r="F249" s="4" t="s">
        <v>205</v>
      </c>
    </row>
    <row r="250" spans="1:6" x14ac:dyDescent="0.3">
      <c r="A250" t="s">
        <v>775</v>
      </c>
      <c r="B250" t="s">
        <v>597</v>
      </c>
      <c r="C250" t="s">
        <v>106</v>
      </c>
      <c r="D250">
        <v>100</v>
      </c>
      <c r="E250">
        <v>20</v>
      </c>
      <c r="F250" s="4" t="s">
        <v>205</v>
      </c>
    </row>
    <row r="251" spans="1:6" x14ac:dyDescent="0.3">
      <c r="A251" t="s">
        <v>776</v>
      </c>
      <c r="B251" t="s">
        <v>597</v>
      </c>
      <c r="C251" t="s">
        <v>106</v>
      </c>
      <c r="D251">
        <v>100</v>
      </c>
      <c r="E251">
        <v>20</v>
      </c>
      <c r="F251" s="4" t="s">
        <v>205</v>
      </c>
    </row>
    <row r="252" spans="1:6" x14ac:dyDescent="0.3">
      <c r="A252" t="s">
        <v>777</v>
      </c>
      <c r="B252" t="s">
        <v>595</v>
      </c>
      <c r="C252">
        <v>75</v>
      </c>
      <c r="D252" t="s">
        <v>106</v>
      </c>
      <c r="E252">
        <v>10</v>
      </c>
      <c r="F252" s="4" t="s">
        <v>205</v>
      </c>
    </row>
    <row r="253" spans="1:6" x14ac:dyDescent="0.3">
      <c r="A253" t="s">
        <v>778</v>
      </c>
      <c r="B253" t="s">
        <v>597</v>
      </c>
      <c r="C253" t="s">
        <v>106</v>
      </c>
      <c r="D253" t="s">
        <v>106</v>
      </c>
      <c r="E253">
        <v>5</v>
      </c>
      <c r="F253" s="4" t="s">
        <v>205</v>
      </c>
    </row>
    <row r="254" spans="1:6" x14ac:dyDescent="0.3">
      <c r="A254" t="s">
        <v>779</v>
      </c>
      <c r="B254" t="s">
        <v>596</v>
      </c>
      <c r="C254">
        <v>100</v>
      </c>
      <c r="D254">
        <v>75</v>
      </c>
      <c r="E254">
        <v>10</v>
      </c>
      <c r="F254" s="4" t="s">
        <v>205</v>
      </c>
    </row>
    <row r="255" spans="1:6" x14ac:dyDescent="0.3">
      <c r="A255" t="s">
        <v>780</v>
      </c>
      <c r="B255" t="s">
        <v>595</v>
      </c>
      <c r="C255">
        <v>75</v>
      </c>
      <c r="D255">
        <v>100</v>
      </c>
      <c r="E255">
        <v>5</v>
      </c>
      <c r="F255" s="4" t="s">
        <v>205</v>
      </c>
    </row>
    <row r="256" spans="1:6" x14ac:dyDescent="0.3">
      <c r="A256" t="s">
        <v>781</v>
      </c>
      <c r="B256" t="s">
        <v>597</v>
      </c>
      <c r="C256" t="s">
        <v>106</v>
      </c>
      <c r="D256" t="s">
        <v>106</v>
      </c>
      <c r="E256">
        <v>10</v>
      </c>
      <c r="F256" s="4" t="s">
        <v>205</v>
      </c>
    </row>
    <row r="257" spans="1:6" x14ac:dyDescent="0.3">
      <c r="A257" t="s">
        <v>782</v>
      </c>
      <c r="B257" t="s">
        <v>596</v>
      </c>
      <c r="C257">
        <v>120</v>
      </c>
      <c r="D257">
        <v>100</v>
      </c>
      <c r="E257">
        <v>5</v>
      </c>
      <c r="F257" s="4" t="s">
        <v>205</v>
      </c>
    </row>
    <row r="258" spans="1:6" x14ac:dyDescent="0.3">
      <c r="A258" t="s">
        <v>783</v>
      </c>
      <c r="B258" t="s">
        <v>596</v>
      </c>
      <c r="C258">
        <v>40</v>
      </c>
      <c r="D258">
        <v>100</v>
      </c>
      <c r="E258">
        <v>25</v>
      </c>
      <c r="F258" s="4" t="s">
        <v>206</v>
      </c>
    </row>
    <row r="259" spans="1:6" x14ac:dyDescent="0.3">
      <c r="A259" t="s">
        <v>784</v>
      </c>
      <c r="B259" t="s">
        <v>596</v>
      </c>
      <c r="C259">
        <v>120</v>
      </c>
      <c r="D259">
        <v>85</v>
      </c>
      <c r="E259">
        <v>5</v>
      </c>
      <c r="F259" s="4" t="s">
        <v>206</v>
      </c>
    </row>
    <row r="260" spans="1:6" x14ac:dyDescent="0.3">
      <c r="A260" t="s">
        <v>785</v>
      </c>
      <c r="B260" t="s">
        <v>597</v>
      </c>
      <c r="C260" t="s">
        <v>106</v>
      </c>
      <c r="D260" t="s">
        <v>106</v>
      </c>
      <c r="E260">
        <v>20</v>
      </c>
      <c r="F260" s="4" t="s">
        <v>206</v>
      </c>
    </row>
    <row r="261" spans="1:6" x14ac:dyDescent="0.3">
      <c r="A261" t="s">
        <v>786</v>
      </c>
      <c r="B261" t="s">
        <v>597</v>
      </c>
      <c r="C261" t="s">
        <v>106</v>
      </c>
      <c r="D261" s="2" t="s">
        <v>106</v>
      </c>
      <c r="E261">
        <v>10</v>
      </c>
      <c r="F261" s="4" t="s">
        <v>206</v>
      </c>
    </row>
    <row r="262" spans="1:6" x14ac:dyDescent="0.3">
      <c r="A262" t="s">
        <v>787</v>
      </c>
      <c r="B262" t="s">
        <v>595</v>
      </c>
      <c r="C262">
        <v>80</v>
      </c>
      <c r="D262">
        <v>90</v>
      </c>
      <c r="E262">
        <v>10</v>
      </c>
      <c r="F262" s="4" t="s">
        <v>206</v>
      </c>
    </row>
    <row r="263" spans="1:6" x14ac:dyDescent="0.3">
      <c r="A263" t="s">
        <v>788</v>
      </c>
      <c r="B263" t="s">
        <v>596</v>
      </c>
      <c r="C263">
        <v>80</v>
      </c>
      <c r="D263">
        <v>100</v>
      </c>
      <c r="E263">
        <v>10</v>
      </c>
      <c r="F263" s="4" t="s">
        <v>206</v>
      </c>
    </row>
    <row r="264" spans="1:6" x14ac:dyDescent="0.3">
      <c r="A264" t="s">
        <v>789</v>
      </c>
      <c r="B264" t="s">
        <v>596</v>
      </c>
      <c r="C264">
        <v>50</v>
      </c>
      <c r="D264">
        <v>100</v>
      </c>
      <c r="E264">
        <v>25</v>
      </c>
      <c r="F264" s="4" t="s">
        <v>206</v>
      </c>
    </row>
    <row r="265" spans="1:6" x14ac:dyDescent="0.3">
      <c r="A265" t="s">
        <v>790</v>
      </c>
      <c r="B265" t="s">
        <v>597</v>
      </c>
      <c r="C265" t="s">
        <v>106</v>
      </c>
      <c r="D265" t="s">
        <v>106</v>
      </c>
      <c r="E265">
        <v>15</v>
      </c>
      <c r="F265" s="4" t="s">
        <v>206</v>
      </c>
    </row>
    <row r="266" spans="1:6" x14ac:dyDescent="0.3">
      <c r="A266" t="s">
        <v>791</v>
      </c>
      <c r="B266" t="s">
        <v>596</v>
      </c>
      <c r="C266">
        <v>55</v>
      </c>
      <c r="D266">
        <v>90</v>
      </c>
      <c r="E266">
        <v>10</v>
      </c>
      <c r="F266" s="4" t="s">
        <v>206</v>
      </c>
    </row>
    <row r="267" spans="1:6" x14ac:dyDescent="0.3">
      <c r="A267" t="s">
        <v>792</v>
      </c>
      <c r="B267" t="s">
        <v>596</v>
      </c>
      <c r="C267">
        <v>140</v>
      </c>
      <c r="D267">
        <v>90</v>
      </c>
      <c r="E267">
        <v>10</v>
      </c>
      <c r="F267" s="4" t="s">
        <v>206</v>
      </c>
    </row>
    <row r="268" spans="1:6" x14ac:dyDescent="0.3">
      <c r="A268" t="s">
        <v>793</v>
      </c>
      <c r="B268" t="s">
        <v>595</v>
      </c>
      <c r="C268">
        <v>60</v>
      </c>
      <c r="D268">
        <v>100</v>
      </c>
      <c r="E268">
        <v>20</v>
      </c>
      <c r="F268" s="4" t="s">
        <v>207</v>
      </c>
    </row>
    <row r="269" spans="1:6" x14ac:dyDescent="0.3">
      <c r="A269" t="s">
        <v>794</v>
      </c>
      <c r="B269" t="s">
        <v>595</v>
      </c>
      <c r="C269">
        <v>80</v>
      </c>
      <c r="D269">
        <v>90</v>
      </c>
      <c r="E269">
        <v>10</v>
      </c>
      <c r="F269" s="4" t="s">
        <v>207</v>
      </c>
    </row>
    <row r="270" spans="1:6" x14ac:dyDescent="0.3">
      <c r="A270" t="s">
        <v>795</v>
      </c>
      <c r="B270" t="s">
        <v>595</v>
      </c>
      <c r="C270">
        <v>100</v>
      </c>
      <c r="D270">
        <v>80</v>
      </c>
      <c r="E270">
        <v>5</v>
      </c>
      <c r="F270" s="4" t="s">
        <v>207</v>
      </c>
    </row>
    <row r="271" spans="1:6" x14ac:dyDescent="0.3">
      <c r="A271" t="s">
        <v>796</v>
      </c>
      <c r="B271" t="s">
        <v>596</v>
      </c>
      <c r="C271">
        <v>90</v>
      </c>
      <c r="D271">
        <v>100</v>
      </c>
      <c r="E271">
        <v>10</v>
      </c>
      <c r="F271" s="4" t="s">
        <v>207</v>
      </c>
    </row>
    <row r="272" spans="1:6" x14ac:dyDescent="0.3">
      <c r="A272" t="s">
        <v>797</v>
      </c>
      <c r="B272" t="s">
        <v>597</v>
      </c>
      <c r="C272" s="2" t="s">
        <v>106</v>
      </c>
      <c r="D272">
        <v>100</v>
      </c>
      <c r="E272">
        <v>10</v>
      </c>
      <c r="F272" s="4" t="s">
        <v>207</v>
      </c>
    </row>
    <row r="273" spans="1:6" x14ac:dyDescent="0.3">
      <c r="A273" t="s">
        <v>798</v>
      </c>
      <c r="B273" t="s">
        <v>595</v>
      </c>
      <c r="C273">
        <v>50</v>
      </c>
      <c r="D273">
        <v>90</v>
      </c>
      <c r="E273">
        <v>25</v>
      </c>
      <c r="F273" s="4" t="s">
        <v>207</v>
      </c>
    </row>
    <row r="274" spans="1:6" x14ac:dyDescent="0.3">
      <c r="A274" t="s">
        <v>799</v>
      </c>
      <c r="B274" t="s">
        <v>595</v>
      </c>
      <c r="C274">
        <v>120</v>
      </c>
      <c r="D274">
        <v>100</v>
      </c>
      <c r="E274">
        <v>5</v>
      </c>
      <c r="F274" s="4" t="s">
        <v>207</v>
      </c>
    </row>
    <row r="275" spans="1:6" x14ac:dyDescent="0.3">
      <c r="A275" t="s">
        <v>800</v>
      </c>
      <c r="B275" t="s">
        <v>595</v>
      </c>
      <c r="C275">
        <v>80</v>
      </c>
      <c r="D275">
        <v>100</v>
      </c>
      <c r="E275">
        <v>15</v>
      </c>
      <c r="F275" s="4" t="s">
        <v>207</v>
      </c>
    </row>
    <row r="276" spans="1:6" x14ac:dyDescent="0.3">
      <c r="A276" t="s">
        <v>801</v>
      </c>
      <c r="B276" t="s">
        <v>596</v>
      </c>
      <c r="C276" t="s">
        <v>106</v>
      </c>
      <c r="D276">
        <v>100</v>
      </c>
      <c r="E276">
        <v>15</v>
      </c>
      <c r="F276" s="4" t="s">
        <v>208</v>
      </c>
    </row>
    <row r="277" spans="1:6" x14ac:dyDescent="0.3">
      <c r="A277" t="s">
        <v>802</v>
      </c>
      <c r="B277" t="s">
        <v>596</v>
      </c>
      <c r="C277">
        <v>20</v>
      </c>
      <c r="D277">
        <v>100</v>
      </c>
      <c r="E277">
        <v>25</v>
      </c>
      <c r="F277" s="4" t="s">
        <v>208</v>
      </c>
    </row>
    <row r="278" spans="1:6" x14ac:dyDescent="0.3">
      <c r="A278" t="s">
        <v>803</v>
      </c>
      <c r="B278" t="s">
        <v>597</v>
      </c>
      <c r="C278" t="s">
        <v>106</v>
      </c>
      <c r="D278">
        <v>75</v>
      </c>
      <c r="E278">
        <v>15</v>
      </c>
      <c r="F278" s="4" t="s">
        <v>208</v>
      </c>
    </row>
    <row r="279" spans="1:6" x14ac:dyDescent="0.3">
      <c r="A279" t="s">
        <v>804</v>
      </c>
      <c r="B279" t="s">
        <v>596</v>
      </c>
      <c r="C279">
        <v>50</v>
      </c>
      <c r="D279">
        <v>95</v>
      </c>
      <c r="E279">
        <v>20</v>
      </c>
      <c r="F279" s="4" t="s">
        <v>208</v>
      </c>
    </row>
    <row r="280" spans="1:6" x14ac:dyDescent="0.3">
      <c r="A280" t="s">
        <v>805</v>
      </c>
      <c r="B280" t="s">
        <v>596</v>
      </c>
      <c r="C280">
        <v>30</v>
      </c>
      <c r="D280">
        <v>100</v>
      </c>
      <c r="E280">
        <v>20</v>
      </c>
      <c r="F280" s="4" t="s">
        <v>208</v>
      </c>
    </row>
    <row r="281" spans="1:6" x14ac:dyDescent="0.3">
      <c r="A281" t="s">
        <v>806</v>
      </c>
      <c r="B281" t="s">
        <v>597</v>
      </c>
      <c r="C281" t="s">
        <v>106</v>
      </c>
      <c r="D281">
        <v>100</v>
      </c>
      <c r="E281">
        <v>20</v>
      </c>
      <c r="F281" s="4" t="s">
        <v>208</v>
      </c>
    </row>
    <row r="282" spans="1:6" x14ac:dyDescent="0.3">
      <c r="A282" t="s">
        <v>807</v>
      </c>
      <c r="B282" t="s">
        <v>596</v>
      </c>
      <c r="C282">
        <v>60</v>
      </c>
      <c r="D282">
        <v>100</v>
      </c>
      <c r="E282">
        <v>10</v>
      </c>
      <c r="F282" s="4" t="s">
        <v>208</v>
      </c>
    </row>
    <row r="283" spans="1:6" x14ac:dyDescent="0.3">
      <c r="A283" t="s">
        <v>808</v>
      </c>
      <c r="B283" t="s">
        <v>596</v>
      </c>
      <c r="C283">
        <v>50</v>
      </c>
      <c r="D283">
        <v>95</v>
      </c>
      <c r="E283">
        <v>10</v>
      </c>
      <c r="F283" s="4" t="s">
        <v>208</v>
      </c>
    </row>
    <row r="284" spans="1:6" x14ac:dyDescent="0.3">
      <c r="A284" t="s">
        <v>809</v>
      </c>
      <c r="B284" t="s">
        <v>596</v>
      </c>
      <c r="C284">
        <v>90</v>
      </c>
      <c r="D284">
        <v>100</v>
      </c>
      <c r="E284">
        <v>10</v>
      </c>
      <c r="F284" s="4" t="s">
        <v>208</v>
      </c>
    </row>
    <row r="285" spans="1:6" x14ac:dyDescent="0.3">
      <c r="A285" t="s">
        <v>810</v>
      </c>
      <c r="B285" t="s">
        <v>595</v>
      </c>
      <c r="C285">
        <v>80</v>
      </c>
      <c r="D285">
        <v>90</v>
      </c>
      <c r="E285">
        <v>10</v>
      </c>
      <c r="F285" s="4" t="s">
        <v>208</v>
      </c>
    </row>
    <row r="286" spans="1:6" x14ac:dyDescent="0.3">
      <c r="A286" t="s">
        <v>811</v>
      </c>
      <c r="B286" t="s">
        <v>596</v>
      </c>
      <c r="C286">
        <v>40</v>
      </c>
      <c r="D286">
        <v>100</v>
      </c>
      <c r="E286">
        <v>15</v>
      </c>
      <c r="F286" s="4" t="s">
        <v>208</v>
      </c>
    </row>
    <row r="287" spans="1:6" x14ac:dyDescent="0.3">
      <c r="A287" t="s">
        <v>812</v>
      </c>
      <c r="B287" t="s">
        <v>595</v>
      </c>
      <c r="C287">
        <v>65</v>
      </c>
      <c r="D287">
        <v>90</v>
      </c>
      <c r="E287">
        <v>10</v>
      </c>
      <c r="F287" s="4" t="s">
        <v>208</v>
      </c>
    </row>
    <row r="288" spans="1:6" x14ac:dyDescent="0.3">
      <c r="A288" t="s">
        <v>813</v>
      </c>
      <c r="B288" t="s">
        <v>596</v>
      </c>
      <c r="C288">
        <v>75</v>
      </c>
      <c r="D288">
        <v>90</v>
      </c>
      <c r="E288">
        <v>15</v>
      </c>
      <c r="F288" s="4" t="s">
        <v>208</v>
      </c>
    </row>
    <row r="289" spans="1:6" x14ac:dyDescent="0.3">
      <c r="A289" t="s">
        <v>814</v>
      </c>
      <c r="B289" t="s">
        <v>597</v>
      </c>
      <c r="C289" t="s">
        <v>106</v>
      </c>
      <c r="D289">
        <v>85</v>
      </c>
      <c r="E289">
        <v>5</v>
      </c>
      <c r="F289" s="4" t="s">
        <v>208</v>
      </c>
    </row>
    <row r="290" spans="1:6" x14ac:dyDescent="0.3">
      <c r="A290" t="s">
        <v>815</v>
      </c>
      <c r="B290" t="s">
        <v>595</v>
      </c>
      <c r="C290">
        <v>60</v>
      </c>
      <c r="D290" t="s">
        <v>106</v>
      </c>
      <c r="E290">
        <v>15</v>
      </c>
      <c r="F290" s="4" t="s">
        <v>208</v>
      </c>
    </row>
    <row r="291" spans="1:6" x14ac:dyDescent="0.3">
      <c r="A291" t="s">
        <v>816</v>
      </c>
      <c r="B291" t="s">
        <v>597</v>
      </c>
      <c r="C291" t="s">
        <v>106</v>
      </c>
      <c r="D291" t="s">
        <v>106</v>
      </c>
      <c r="E291">
        <v>5</v>
      </c>
      <c r="F291" s="4" t="s">
        <v>208</v>
      </c>
    </row>
    <row r="292" spans="1:6" x14ac:dyDescent="0.3">
      <c r="A292" t="s">
        <v>817</v>
      </c>
      <c r="B292" t="s">
        <v>596</v>
      </c>
      <c r="C292">
        <v>75</v>
      </c>
      <c r="D292">
        <v>100</v>
      </c>
      <c r="E292">
        <v>5</v>
      </c>
      <c r="F292" s="4" t="s">
        <v>208</v>
      </c>
    </row>
    <row r="293" spans="1:6" x14ac:dyDescent="0.3">
      <c r="A293" t="s">
        <v>818</v>
      </c>
      <c r="B293" t="s">
        <v>597</v>
      </c>
      <c r="C293" t="s">
        <v>106</v>
      </c>
      <c r="D293">
        <v>60</v>
      </c>
      <c r="E293">
        <v>5</v>
      </c>
      <c r="F293" s="4" t="s">
        <v>208</v>
      </c>
    </row>
    <row r="294" spans="1:6" x14ac:dyDescent="0.3">
      <c r="A294" t="s">
        <v>819</v>
      </c>
      <c r="B294" t="s">
        <v>596</v>
      </c>
      <c r="C294">
        <v>50</v>
      </c>
      <c r="D294">
        <v>100</v>
      </c>
      <c r="E294">
        <v>20</v>
      </c>
      <c r="F294" s="4" t="s">
        <v>209</v>
      </c>
    </row>
    <row r="295" spans="1:6" x14ac:dyDescent="0.3">
      <c r="A295" t="s">
        <v>820</v>
      </c>
      <c r="B295" t="s">
        <v>595</v>
      </c>
      <c r="C295">
        <v>70</v>
      </c>
      <c r="D295">
        <v>80</v>
      </c>
      <c r="E295">
        <v>15</v>
      </c>
      <c r="F295" s="4" t="s">
        <v>209</v>
      </c>
    </row>
    <row r="296" spans="1:6" x14ac:dyDescent="0.3">
      <c r="A296" t="s">
        <v>821</v>
      </c>
      <c r="B296" t="s">
        <v>595</v>
      </c>
      <c r="C296">
        <v>40</v>
      </c>
      <c r="D296">
        <v>100</v>
      </c>
      <c r="E296">
        <v>15</v>
      </c>
      <c r="F296" s="4" t="s">
        <v>209</v>
      </c>
    </row>
    <row r="297" spans="1:6" x14ac:dyDescent="0.3">
      <c r="A297" t="s">
        <v>822</v>
      </c>
      <c r="B297" t="s">
        <v>596</v>
      </c>
      <c r="C297">
        <v>150</v>
      </c>
      <c r="D297">
        <v>50</v>
      </c>
      <c r="E297">
        <v>5</v>
      </c>
      <c r="F297" s="4" t="s">
        <v>209</v>
      </c>
    </row>
    <row r="298" spans="1:6" x14ac:dyDescent="0.3">
      <c r="A298" t="s">
        <v>823</v>
      </c>
      <c r="B298" t="s">
        <v>597</v>
      </c>
      <c r="C298" s="2" t="s">
        <v>106</v>
      </c>
      <c r="D298" t="s">
        <v>106</v>
      </c>
      <c r="E298">
        <v>10</v>
      </c>
      <c r="F298" s="4" t="s">
        <v>209</v>
      </c>
    </row>
    <row r="299" spans="1:6" x14ac:dyDescent="0.3">
      <c r="A299" t="s">
        <v>824</v>
      </c>
      <c r="B299" t="s">
        <v>595</v>
      </c>
      <c r="C299">
        <v>55</v>
      </c>
      <c r="D299">
        <v>100</v>
      </c>
      <c r="E299">
        <v>10</v>
      </c>
      <c r="F299" s="4" t="s">
        <v>209</v>
      </c>
    </row>
    <row r="300" spans="1:6" x14ac:dyDescent="0.3">
      <c r="A300" t="s">
        <v>825</v>
      </c>
      <c r="B300" t="s">
        <v>595</v>
      </c>
      <c r="C300">
        <v>75</v>
      </c>
      <c r="D300">
        <v>100</v>
      </c>
      <c r="E300">
        <v>20</v>
      </c>
      <c r="F300" s="4" t="s">
        <v>209</v>
      </c>
    </row>
    <row r="301" spans="1:6" x14ac:dyDescent="0.3">
      <c r="A301" t="s">
        <v>826</v>
      </c>
      <c r="B301" t="s">
        <v>595</v>
      </c>
      <c r="C301">
        <v>100</v>
      </c>
      <c r="D301">
        <v>100</v>
      </c>
      <c r="E301">
        <v>5</v>
      </c>
      <c r="F301" s="4" t="s">
        <v>209</v>
      </c>
    </row>
    <row r="302" spans="1:6" x14ac:dyDescent="0.3">
      <c r="A302" t="s">
        <v>827</v>
      </c>
      <c r="B302" t="s">
        <v>597</v>
      </c>
      <c r="C302" t="s">
        <v>106</v>
      </c>
      <c r="D302" s="2" t="s">
        <v>106</v>
      </c>
      <c r="E302">
        <v>10</v>
      </c>
      <c r="F302" s="4" t="s">
        <v>209</v>
      </c>
    </row>
    <row r="303" spans="1:6" x14ac:dyDescent="0.3">
      <c r="A303" t="s">
        <v>828</v>
      </c>
      <c r="B303" t="s">
        <v>597</v>
      </c>
      <c r="C303" t="s">
        <v>106</v>
      </c>
      <c r="D303">
        <v>100</v>
      </c>
      <c r="E303">
        <v>10</v>
      </c>
      <c r="F303" s="4" t="s">
        <v>209</v>
      </c>
    </row>
    <row r="304" spans="1:6" x14ac:dyDescent="0.3">
      <c r="A304" t="s">
        <v>829</v>
      </c>
      <c r="B304" t="s">
        <v>597</v>
      </c>
      <c r="C304" t="s">
        <v>106</v>
      </c>
      <c r="D304" t="s">
        <v>106</v>
      </c>
      <c r="E304">
        <v>20</v>
      </c>
      <c r="F304" s="4" t="s">
        <v>209</v>
      </c>
    </row>
    <row r="305" spans="1:6" x14ac:dyDescent="0.3">
      <c r="A305" t="s">
        <v>830</v>
      </c>
      <c r="B305" t="s">
        <v>596</v>
      </c>
      <c r="C305">
        <v>90</v>
      </c>
      <c r="D305">
        <v>100</v>
      </c>
      <c r="E305">
        <v>10</v>
      </c>
      <c r="F305" s="4" t="s">
        <v>209</v>
      </c>
    </row>
    <row r="306" spans="1:6" x14ac:dyDescent="0.3">
      <c r="A306" t="s">
        <v>831</v>
      </c>
      <c r="B306" t="s">
        <v>596</v>
      </c>
      <c r="C306">
        <v>120</v>
      </c>
      <c r="D306">
        <v>60</v>
      </c>
      <c r="E306">
        <v>5</v>
      </c>
      <c r="F306" s="4" t="s">
        <v>209</v>
      </c>
    </row>
    <row r="307" spans="1:6" x14ac:dyDescent="0.3">
      <c r="A307" t="s">
        <v>832</v>
      </c>
      <c r="B307" t="s">
        <v>595</v>
      </c>
      <c r="C307">
        <v>80</v>
      </c>
      <c r="D307">
        <v>90</v>
      </c>
      <c r="E307">
        <v>10</v>
      </c>
      <c r="F307" s="4" t="s">
        <v>209</v>
      </c>
    </row>
    <row r="308" spans="1:6" x14ac:dyDescent="0.3">
      <c r="A308" t="s">
        <v>833</v>
      </c>
      <c r="B308" t="s">
        <v>597</v>
      </c>
      <c r="C308" t="s">
        <v>106</v>
      </c>
      <c r="D308" t="s">
        <v>106</v>
      </c>
      <c r="E308">
        <v>10</v>
      </c>
      <c r="F308" s="4" t="s">
        <v>209</v>
      </c>
    </row>
    <row r="309" spans="1:6" x14ac:dyDescent="0.3">
      <c r="A309" t="s">
        <v>834</v>
      </c>
      <c r="B309" t="s">
        <v>597</v>
      </c>
      <c r="C309" s="2" t="s">
        <v>106</v>
      </c>
      <c r="D309">
        <v>100</v>
      </c>
      <c r="E309">
        <v>25</v>
      </c>
      <c r="F309" s="4" t="s">
        <v>23</v>
      </c>
    </row>
    <row r="310" spans="1:6" x14ac:dyDescent="0.3">
      <c r="A310" t="s">
        <v>835</v>
      </c>
      <c r="B310" t="s">
        <v>596</v>
      </c>
      <c r="C310">
        <v>50</v>
      </c>
      <c r="D310">
        <v>100</v>
      </c>
      <c r="E310">
        <v>25</v>
      </c>
      <c r="F310" s="4" t="s">
        <v>23</v>
      </c>
    </row>
    <row r="311" spans="1:6" x14ac:dyDescent="0.3">
      <c r="A311" t="s">
        <v>836</v>
      </c>
      <c r="B311" t="s">
        <v>595</v>
      </c>
      <c r="C311">
        <v>40</v>
      </c>
      <c r="D311">
        <v>100</v>
      </c>
      <c r="E311">
        <v>20</v>
      </c>
      <c r="F311" s="4" t="s">
        <v>23</v>
      </c>
    </row>
    <row r="312" spans="1:6" x14ac:dyDescent="0.3">
      <c r="A312" t="s">
        <v>837</v>
      </c>
      <c r="B312" t="s">
        <v>595</v>
      </c>
      <c r="C312">
        <v>60</v>
      </c>
      <c r="D312" t="s">
        <v>106</v>
      </c>
      <c r="E312">
        <v>15</v>
      </c>
      <c r="F312" s="4" t="s">
        <v>23</v>
      </c>
    </row>
    <row r="313" spans="1:6" x14ac:dyDescent="0.3">
      <c r="A313" t="s">
        <v>838</v>
      </c>
      <c r="B313" t="s">
        <v>597</v>
      </c>
      <c r="C313" t="s">
        <v>106</v>
      </c>
      <c r="D313">
        <v>100</v>
      </c>
      <c r="E313">
        <v>20</v>
      </c>
      <c r="F313" s="4" t="s">
        <v>23</v>
      </c>
    </row>
    <row r="314" spans="1:6" x14ac:dyDescent="0.3">
      <c r="A314" t="s">
        <v>839</v>
      </c>
      <c r="B314" t="s">
        <v>597</v>
      </c>
      <c r="C314" t="s">
        <v>106</v>
      </c>
      <c r="D314">
        <v>100</v>
      </c>
      <c r="E314">
        <v>25</v>
      </c>
      <c r="F314" s="4" t="s">
        <v>23</v>
      </c>
    </row>
    <row r="315" spans="1:6" x14ac:dyDescent="0.3">
      <c r="A315" t="s">
        <v>840</v>
      </c>
      <c r="B315" t="s">
        <v>595</v>
      </c>
      <c r="C315" t="s">
        <v>106</v>
      </c>
      <c r="D315">
        <v>100</v>
      </c>
      <c r="E315">
        <v>30</v>
      </c>
      <c r="F315" s="4" t="s">
        <v>23</v>
      </c>
    </row>
    <row r="316" spans="1:6" x14ac:dyDescent="0.3">
      <c r="A316" t="s">
        <v>841</v>
      </c>
      <c r="B316" t="s">
        <v>596</v>
      </c>
      <c r="C316">
        <v>75</v>
      </c>
      <c r="D316">
        <v>100</v>
      </c>
      <c r="E316">
        <v>5</v>
      </c>
      <c r="F316" s="4" t="s">
        <v>23</v>
      </c>
    </row>
    <row r="317" spans="1:6" x14ac:dyDescent="0.3">
      <c r="A317" t="s">
        <v>842</v>
      </c>
      <c r="B317" t="s">
        <v>595</v>
      </c>
      <c r="C317">
        <v>80</v>
      </c>
      <c r="D317">
        <v>100</v>
      </c>
      <c r="E317">
        <v>10</v>
      </c>
      <c r="F317" t="s">
        <v>23</v>
      </c>
    </row>
    <row r="318" spans="1:6" x14ac:dyDescent="0.3">
      <c r="A318" t="s">
        <v>843</v>
      </c>
      <c r="B318" t="s">
        <v>595</v>
      </c>
      <c r="C318">
        <v>75</v>
      </c>
      <c r="D318">
        <v>100</v>
      </c>
      <c r="E318">
        <v>10</v>
      </c>
      <c r="F318" t="s">
        <v>23</v>
      </c>
    </row>
    <row r="319" spans="1:6" x14ac:dyDescent="0.3">
      <c r="A319" t="s">
        <v>844</v>
      </c>
      <c r="B319" t="s">
        <v>596</v>
      </c>
      <c r="C319">
        <v>100</v>
      </c>
      <c r="D319">
        <v>70</v>
      </c>
      <c r="E319">
        <v>10</v>
      </c>
      <c r="F319" t="s">
        <v>23</v>
      </c>
    </row>
    <row r="320" spans="1:6" x14ac:dyDescent="0.3">
      <c r="A320" t="s">
        <v>845</v>
      </c>
      <c r="B320" t="s">
        <v>597</v>
      </c>
      <c r="C320" t="s">
        <v>106</v>
      </c>
      <c r="D320" t="s">
        <v>106</v>
      </c>
      <c r="E320">
        <v>10</v>
      </c>
      <c r="F320" t="s">
        <v>23</v>
      </c>
    </row>
    <row r="321" spans="1:6" x14ac:dyDescent="0.3">
      <c r="A321" t="s">
        <v>846</v>
      </c>
      <c r="B321" t="s">
        <v>595</v>
      </c>
      <c r="C321">
        <v>95</v>
      </c>
      <c r="D321">
        <v>90</v>
      </c>
      <c r="E321">
        <v>5</v>
      </c>
      <c r="F321" t="s">
        <v>23</v>
      </c>
    </row>
    <row r="322" spans="1:6" x14ac:dyDescent="0.3">
      <c r="A322" t="s">
        <v>847</v>
      </c>
      <c r="B322" t="s">
        <v>597</v>
      </c>
      <c r="C322" t="s">
        <v>106</v>
      </c>
      <c r="D322">
        <v>100</v>
      </c>
      <c r="E322">
        <v>5</v>
      </c>
      <c r="F322" t="s">
        <v>23</v>
      </c>
    </row>
    <row r="323" spans="1:6" x14ac:dyDescent="0.3">
      <c r="A323" t="s">
        <v>848</v>
      </c>
      <c r="B323" t="s">
        <v>597</v>
      </c>
      <c r="C323" t="s">
        <v>106</v>
      </c>
      <c r="D323" t="s">
        <v>106</v>
      </c>
      <c r="E323">
        <v>5</v>
      </c>
      <c r="F323" t="s">
        <v>23</v>
      </c>
    </row>
    <row r="324" spans="1:6" x14ac:dyDescent="0.3">
      <c r="A324" t="s">
        <v>849</v>
      </c>
      <c r="B324" t="s">
        <v>597</v>
      </c>
      <c r="C324" t="s">
        <v>106</v>
      </c>
      <c r="D324">
        <v>100</v>
      </c>
      <c r="E324">
        <v>5</v>
      </c>
      <c r="F324" t="s">
        <v>23</v>
      </c>
    </row>
    <row r="325" spans="1:6" x14ac:dyDescent="0.3">
      <c r="A325" t="s">
        <v>850</v>
      </c>
      <c r="B325" t="s">
        <v>597</v>
      </c>
      <c r="C325" t="s">
        <v>106</v>
      </c>
      <c r="D325">
        <v>75</v>
      </c>
      <c r="E325">
        <v>10</v>
      </c>
      <c r="F325" t="s">
        <v>23</v>
      </c>
    </row>
    <row r="326" spans="1:6" x14ac:dyDescent="0.3">
      <c r="A326" t="s">
        <v>851</v>
      </c>
      <c r="B326" t="s">
        <v>595</v>
      </c>
      <c r="C326">
        <v>40</v>
      </c>
      <c r="D326">
        <v>100</v>
      </c>
      <c r="E326">
        <v>10</v>
      </c>
      <c r="F326" t="s">
        <v>23</v>
      </c>
    </row>
    <row r="327" spans="1:6" x14ac:dyDescent="0.3">
      <c r="A327" t="s">
        <v>852</v>
      </c>
      <c r="B327" t="s">
        <v>595</v>
      </c>
      <c r="C327">
        <v>45</v>
      </c>
      <c r="D327">
        <v>100</v>
      </c>
      <c r="E327">
        <v>10</v>
      </c>
      <c r="F327" t="s">
        <v>23</v>
      </c>
    </row>
    <row r="328" spans="1:6" x14ac:dyDescent="0.3">
      <c r="A328" t="s">
        <v>853</v>
      </c>
      <c r="B328" t="s">
        <v>596</v>
      </c>
      <c r="C328">
        <v>80</v>
      </c>
      <c r="D328">
        <v>100</v>
      </c>
      <c r="E328">
        <v>25</v>
      </c>
      <c r="F328" t="s">
        <v>23</v>
      </c>
    </row>
    <row r="329" spans="1:6" x14ac:dyDescent="0.3">
      <c r="A329" t="s">
        <v>854</v>
      </c>
      <c r="B329" t="s">
        <v>596</v>
      </c>
      <c r="C329">
        <v>70</v>
      </c>
      <c r="D329">
        <v>100</v>
      </c>
      <c r="E329">
        <v>10</v>
      </c>
      <c r="F329" t="s">
        <v>23</v>
      </c>
    </row>
    <row r="330" spans="1:6" x14ac:dyDescent="0.3">
      <c r="A330" t="s">
        <v>855</v>
      </c>
      <c r="B330" t="s">
        <v>595</v>
      </c>
      <c r="C330">
        <v>40</v>
      </c>
      <c r="D330">
        <v>100</v>
      </c>
      <c r="E330">
        <v>30</v>
      </c>
      <c r="F330" t="s">
        <v>210</v>
      </c>
    </row>
    <row r="331" spans="1:6" x14ac:dyDescent="0.3">
      <c r="A331" t="s">
        <v>856</v>
      </c>
      <c r="B331" t="s">
        <v>597</v>
      </c>
      <c r="C331" s="2" t="s">
        <v>106</v>
      </c>
      <c r="D331">
        <v>80</v>
      </c>
      <c r="E331">
        <v>20</v>
      </c>
      <c r="F331" t="s">
        <v>210</v>
      </c>
    </row>
    <row r="332" spans="1:6" x14ac:dyDescent="0.3">
      <c r="A332" t="s">
        <v>857</v>
      </c>
      <c r="B332" t="s">
        <v>595</v>
      </c>
      <c r="C332">
        <v>40</v>
      </c>
      <c r="D332">
        <v>90</v>
      </c>
      <c r="E332">
        <v>20</v>
      </c>
      <c r="F332" t="s">
        <v>210</v>
      </c>
    </row>
    <row r="333" spans="1:6" x14ac:dyDescent="0.3">
      <c r="A333" t="s">
        <v>858</v>
      </c>
      <c r="B333" t="s">
        <v>595</v>
      </c>
      <c r="C333">
        <v>70</v>
      </c>
      <c r="D333">
        <v>100</v>
      </c>
      <c r="E333">
        <v>15</v>
      </c>
      <c r="F333" t="s">
        <v>210</v>
      </c>
    </row>
    <row r="334" spans="1:6" x14ac:dyDescent="0.3">
      <c r="A334" t="s">
        <v>859</v>
      </c>
      <c r="B334" t="s">
        <v>597</v>
      </c>
      <c r="C334" t="s">
        <v>106</v>
      </c>
      <c r="D334" t="s">
        <v>106</v>
      </c>
      <c r="E334">
        <v>10</v>
      </c>
      <c r="F334" t="s">
        <v>210</v>
      </c>
    </row>
    <row r="335" spans="1:6" x14ac:dyDescent="0.3">
      <c r="A335" t="s">
        <v>860</v>
      </c>
      <c r="B335" t="s">
        <v>595</v>
      </c>
      <c r="C335">
        <v>65</v>
      </c>
      <c r="D335">
        <v>90</v>
      </c>
      <c r="E335">
        <v>15</v>
      </c>
      <c r="F335" t="s">
        <v>210</v>
      </c>
    </row>
    <row r="336" spans="1:6" x14ac:dyDescent="0.3">
      <c r="A336" t="s">
        <v>861</v>
      </c>
      <c r="B336" t="s">
        <v>597</v>
      </c>
      <c r="C336" t="s">
        <v>106</v>
      </c>
      <c r="D336">
        <v>100</v>
      </c>
      <c r="E336">
        <v>20</v>
      </c>
      <c r="F336" t="s">
        <v>210</v>
      </c>
    </row>
    <row r="337" spans="1:6" x14ac:dyDescent="0.3">
      <c r="A337" t="s">
        <v>862</v>
      </c>
      <c r="B337" t="s">
        <v>597</v>
      </c>
      <c r="C337" t="s">
        <v>106</v>
      </c>
      <c r="D337" t="s">
        <v>106</v>
      </c>
      <c r="E337">
        <v>20</v>
      </c>
      <c r="F337" t="s">
        <v>210</v>
      </c>
    </row>
    <row r="338" spans="1:6" x14ac:dyDescent="0.3">
      <c r="A338" t="s">
        <v>863</v>
      </c>
      <c r="B338" t="s">
        <v>596</v>
      </c>
      <c r="C338">
        <v>95</v>
      </c>
      <c r="D338">
        <v>100</v>
      </c>
      <c r="E338">
        <v>10</v>
      </c>
      <c r="F338" t="s">
        <v>210</v>
      </c>
    </row>
    <row r="339" spans="1:6" x14ac:dyDescent="0.3">
      <c r="A339" t="s">
        <v>864</v>
      </c>
      <c r="B339" t="s">
        <v>597</v>
      </c>
      <c r="C339" t="s">
        <v>106</v>
      </c>
      <c r="D339">
        <v>75</v>
      </c>
      <c r="E339">
        <v>35</v>
      </c>
      <c r="F339" t="s">
        <v>210</v>
      </c>
    </row>
    <row r="340" spans="1:6" x14ac:dyDescent="0.3">
      <c r="A340" t="s">
        <v>865</v>
      </c>
      <c r="B340" t="s">
        <v>597</v>
      </c>
      <c r="C340" t="s">
        <v>106</v>
      </c>
      <c r="D340">
        <v>100</v>
      </c>
      <c r="E340">
        <v>25</v>
      </c>
      <c r="F340" t="s">
        <v>210</v>
      </c>
    </row>
    <row r="341" spans="1:6" x14ac:dyDescent="0.3">
      <c r="A341" t="s">
        <v>866</v>
      </c>
      <c r="B341" t="s">
        <v>596</v>
      </c>
      <c r="C341">
        <v>65</v>
      </c>
      <c r="D341">
        <v>100</v>
      </c>
      <c r="E341">
        <v>10</v>
      </c>
      <c r="F341" t="s">
        <v>210</v>
      </c>
    </row>
    <row r="342" spans="1:6" x14ac:dyDescent="0.3">
      <c r="A342" t="s">
        <v>867</v>
      </c>
      <c r="B342" t="s">
        <v>596</v>
      </c>
      <c r="C342">
        <v>120</v>
      </c>
      <c r="D342">
        <v>90</v>
      </c>
      <c r="E342">
        <v>5</v>
      </c>
      <c r="F342" t="s">
        <v>210</v>
      </c>
    </row>
    <row r="343" spans="1:6" x14ac:dyDescent="0.3">
      <c r="A343" t="s">
        <v>868</v>
      </c>
      <c r="B343" t="s">
        <v>597</v>
      </c>
      <c r="C343" t="s">
        <v>106</v>
      </c>
      <c r="D343">
        <v>70</v>
      </c>
      <c r="E343">
        <v>25</v>
      </c>
      <c r="F343" t="s">
        <v>210</v>
      </c>
    </row>
    <row r="344" spans="1:6" x14ac:dyDescent="0.3">
      <c r="A344" t="s">
        <v>869</v>
      </c>
      <c r="B344" t="s">
        <v>596</v>
      </c>
      <c r="C344">
        <v>80</v>
      </c>
      <c r="D344">
        <v>100</v>
      </c>
      <c r="E344">
        <v>10</v>
      </c>
      <c r="F344" t="s">
        <v>210</v>
      </c>
    </row>
    <row r="345" spans="1:6" x14ac:dyDescent="0.3">
      <c r="A345" t="s">
        <v>870</v>
      </c>
      <c r="B345" t="s">
        <v>595</v>
      </c>
      <c r="C345">
        <v>85</v>
      </c>
      <c r="D345">
        <v>100</v>
      </c>
      <c r="E345">
        <v>10</v>
      </c>
      <c r="F345" t="s">
        <v>210</v>
      </c>
    </row>
    <row r="346" spans="1:6" x14ac:dyDescent="0.3">
      <c r="A346" t="s">
        <v>871</v>
      </c>
      <c r="B346" t="s">
        <v>597</v>
      </c>
      <c r="C346" t="s">
        <v>106</v>
      </c>
      <c r="D346" t="s">
        <v>106</v>
      </c>
      <c r="E346">
        <v>5</v>
      </c>
      <c r="F346" t="s">
        <v>211</v>
      </c>
    </row>
    <row r="347" spans="1:6" x14ac:dyDescent="0.3">
      <c r="A347" t="s">
        <v>872</v>
      </c>
      <c r="B347" t="s">
        <v>596</v>
      </c>
      <c r="C347">
        <v>100</v>
      </c>
      <c r="D347">
        <v>100</v>
      </c>
      <c r="E347">
        <v>10</v>
      </c>
      <c r="F347" t="s">
        <v>211</v>
      </c>
    </row>
    <row r="348" spans="1:6" x14ac:dyDescent="0.3">
      <c r="A348" t="s">
        <v>873</v>
      </c>
      <c r="B348" t="s">
        <v>595</v>
      </c>
      <c r="C348">
        <v>30</v>
      </c>
      <c r="D348">
        <v>100</v>
      </c>
      <c r="E348">
        <v>5</v>
      </c>
      <c r="F348" t="s">
        <v>211</v>
      </c>
    </row>
    <row r="349" spans="1:6" x14ac:dyDescent="0.3">
      <c r="A349" t="s">
        <v>874</v>
      </c>
      <c r="B349" t="s">
        <v>597</v>
      </c>
      <c r="C349" t="s">
        <v>106</v>
      </c>
      <c r="D349" s="2" t="s">
        <v>106</v>
      </c>
      <c r="E349">
        <v>1</v>
      </c>
      <c r="F349" t="s">
        <v>211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Y13"/>
  <sheetViews>
    <sheetView topLeftCell="A6" zoomScale="70" zoomScaleNormal="70" workbookViewId="0">
      <selection activeCell="A12" sqref="A12"/>
    </sheetView>
  </sheetViews>
  <sheetFormatPr defaultRowHeight="14.4" x14ac:dyDescent="0.3"/>
  <cols>
    <col min="1" max="1" width="24.88671875" customWidth="1"/>
    <col min="6" max="6" width="10.109375" customWidth="1"/>
    <col min="8" max="8" width="16" customWidth="1"/>
    <col min="15" max="15" width="19.44140625" customWidth="1"/>
    <col min="22" max="22" width="13.21875" customWidth="1"/>
  </cols>
  <sheetData>
    <row r="1" spans="1:25" ht="14.4" customHeight="1" x14ac:dyDescent="0.3">
      <c r="A1" t="s">
        <v>35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 t="s">
        <v>35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 t="s">
        <v>35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 t="s">
        <v>35</v>
      </c>
      <c r="W1">
        <v>1.1000000000000001</v>
      </c>
      <c r="X1" s="2">
        <v>6</v>
      </c>
      <c r="Y1" s="144">
        <v>4</v>
      </c>
    </row>
    <row r="2" spans="1:25" x14ac:dyDescent="0.3">
      <c r="A2" t="s">
        <v>26</v>
      </c>
      <c r="B2">
        <v>0</v>
      </c>
      <c r="C2">
        <v>10</v>
      </c>
      <c r="D2">
        <v>5</v>
      </c>
      <c r="E2">
        <v>0</v>
      </c>
      <c r="F2">
        <v>0</v>
      </c>
      <c r="G2">
        <v>0</v>
      </c>
      <c r="H2" t="s">
        <v>36</v>
      </c>
      <c r="I2">
        <v>0</v>
      </c>
      <c r="J2">
        <v>0</v>
      </c>
      <c r="K2">
        <v>-10</v>
      </c>
      <c r="L2">
        <v>0</v>
      </c>
      <c r="M2">
        <v>-10</v>
      </c>
      <c r="N2">
        <v>10</v>
      </c>
      <c r="O2" t="s">
        <v>219</v>
      </c>
      <c r="P2">
        <v>0</v>
      </c>
      <c r="Q2">
        <v>5</v>
      </c>
      <c r="R2">
        <v>10</v>
      </c>
      <c r="S2">
        <v>-5</v>
      </c>
      <c r="T2">
        <v>-10</v>
      </c>
      <c r="U2">
        <v>0</v>
      </c>
      <c r="V2" t="s">
        <v>3</v>
      </c>
      <c r="W2">
        <v>1.1000000000000001</v>
      </c>
      <c r="X2" s="2">
        <v>5</v>
      </c>
      <c r="Y2" s="144">
        <v>3.5</v>
      </c>
    </row>
    <row r="3" spans="1:25" x14ac:dyDescent="0.3">
      <c r="A3" t="s">
        <v>28</v>
      </c>
      <c r="B3">
        <v>0</v>
      </c>
      <c r="C3">
        <v>-20</v>
      </c>
      <c r="D3">
        <v>-20</v>
      </c>
      <c r="E3">
        <v>0</v>
      </c>
      <c r="F3">
        <v>0</v>
      </c>
      <c r="G3">
        <v>15</v>
      </c>
      <c r="H3" t="s">
        <v>37</v>
      </c>
      <c r="I3">
        <v>0</v>
      </c>
      <c r="J3">
        <v>0</v>
      </c>
      <c r="K3">
        <v>0</v>
      </c>
      <c r="L3">
        <v>0</v>
      </c>
      <c r="M3">
        <v>15</v>
      </c>
      <c r="N3">
        <v>5</v>
      </c>
      <c r="O3" t="s">
        <v>221</v>
      </c>
      <c r="P3">
        <v>7</v>
      </c>
      <c r="Q3">
        <v>7</v>
      </c>
      <c r="R3">
        <v>-7</v>
      </c>
      <c r="S3">
        <v>0</v>
      </c>
      <c r="T3">
        <v>0</v>
      </c>
      <c r="U3">
        <v>0</v>
      </c>
      <c r="V3" t="s">
        <v>634</v>
      </c>
      <c r="W3">
        <v>1.1000000000000001</v>
      </c>
      <c r="X3" s="2">
        <v>4</v>
      </c>
      <c r="Y3" s="144">
        <v>3</v>
      </c>
    </row>
    <row r="4" spans="1:25" x14ac:dyDescent="0.3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10</v>
      </c>
      <c r="H4" t="s">
        <v>38</v>
      </c>
      <c r="I4">
        <v>0</v>
      </c>
      <c r="J4">
        <v>-5</v>
      </c>
      <c r="K4">
        <v>8</v>
      </c>
      <c r="L4">
        <v>0</v>
      </c>
      <c r="M4">
        <v>0</v>
      </c>
      <c r="N4">
        <v>5</v>
      </c>
      <c r="O4" t="s">
        <v>220</v>
      </c>
      <c r="P4">
        <v>-20</v>
      </c>
      <c r="Q4">
        <v>0</v>
      </c>
      <c r="R4">
        <v>0</v>
      </c>
      <c r="S4">
        <v>0</v>
      </c>
      <c r="T4">
        <v>0</v>
      </c>
      <c r="U4">
        <v>20</v>
      </c>
      <c r="V4" t="s">
        <v>635</v>
      </c>
      <c r="W4">
        <v>1.1000000000000001</v>
      </c>
      <c r="X4" s="2">
        <v>3</v>
      </c>
      <c r="Y4" s="144">
        <v>2.5</v>
      </c>
    </row>
    <row r="5" spans="1:25" x14ac:dyDescent="0.3">
      <c r="A5" t="s">
        <v>29</v>
      </c>
      <c r="B5">
        <v>0</v>
      </c>
      <c r="C5">
        <v>0</v>
      </c>
      <c r="D5">
        <v>6</v>
      </c>
      <c r="E5">
        <v>0</v>
      </c>
      <c r="F5">
        <v>6</v>
      </c>
      <c r="G5">
        <v>6</v>
      </c>
      <c r="H5" t="s">
        <v>39</v>
      </c>
      <c r="I5">
        <v>-10</v>
      </c>
      <c r="J5">
        <v>-10</v>
      </c>
      <c r="K5">
        <v>-10</v>
      </c>
      <c r="L5">
        <v>-10</v>
      </c>
      <c r="M5">
        <v>-10</v>
      </c>
      <c r="N5">
        <v>-10</v>
      </c>
      <c r="O5" t="s">
        <v>222</v>
      </c>
      <c r="P5">
        <v>0</v>
      </c>
      <c r="Q5">
        <v>-20</v>
      </c>
      <c r="R5">
        <v>20</v>
      </c>
      <c r="S5">
        <v>-20</v>
      </c>
      <c r="T5">
        <v>20</v>
      </c>
      <c r="U5">
        <v>0</v>
      </c>
      <c r="V5" t="s">
        <v>636</v>
      </c>
      <c r="W5">
        <v>1.1000000000000001</v>
      </c>
      <c r="X5" s="2">
        <v>2</v>
      </c>
      <c r="Y5" s="144">
        <v>2</v>
      </c>
    </row>
    <row r="6" spans="1:25" x14ac:dyDescent="0.3">
      <c r="A6" t="s">
        <v>30</v>
      </c>
      <c r="B6">
        <v>15</v>
      </c>
      <c r="C6">
        <v>0</v>
      </c>
      <c r="D6">
        <v>-5</v>
      </c>
      <c r="E6">
        <v>0</v>
      </c>
      <c r="F6">
        <v>0</v>
      </c>
      <c r="G6">
        <v>0</v>
      </c>
      <c r="H6" t="s">
        <v>40</v>
      </c>
      <c r="I6">
        <v>10</v>
      </c>
      <c r="J6">
        <v>8</v>
      </c>
      <c r="K6">
        <v>0</v>
      </c>
      <c r="L6">
        <v>0</v>
      </c>
      <c r="M6">
        <v>0</v>
      </c>
      <c r="N6">
        <v>0</v>
      </c>
      <c r="O6" t="s">
        <v>225</v>
      </c>
      <c r="P6">
        <v>0</v>
      </c>
      <c r="Q6">
        <v>15</v>
      </c>
      <c r="R6">
        <v>0</v>
      </c>
      <c r="S6">
        <v>15</v>
      </c>
      <c r="T6">
        <v>0</v>
      </c>
      <c r="U6">
        <v>-15</v>
      </c>
      <c r="V6" t="s">
        <v>637</v>
      </c>
      <c r="W6">
        <v>1.1000000000000001</v>
      </c>
      <c r="X6" s="2">
        <v>1</v>
      </c>
      <c r="Y6" s="144">
        <v>1.5</v>
      </c>
    </row>
    <row r="7" spans="1:25" x14ac:dyDescent="0.3">
      <c r="A7" t="s">
        <v>31</v>
      </c>
      <c r="B7">
        <v>0</v>
      </c>
      <c r="C7">
        <v>8</v>
      </c>
      <c r="D7">
        <v>0</v>
      </c>
      <c r="E7">
        <v>-8</v>
      </c>
      <c r="F7">
        <v>8</v>
      </c>
      <c r="G7">
        <v>0</v>
      </c>
      <c r="H7" t="s">
        <v>41</v>
      </c>
      <c r="I7">
        <v>8</v>
      </c>
      <c r="J7">
        <v>0</v>
      </c>
      <c r="K7">
        <v>0</v>
      </c>
      <c r="L7">
        <v>0</v>
      </c>
      <c r="M7">
        <v>0</v>
      </c>
      <c r="N7">
        <v>8</v>
      </c>
      <c r="O7" t="s">
        <v>223</v>
      </c>
      <c r="P7">
        <v>0</v>
      </c>
      <c r="Q7">
        <v>8</v>
      </c>
      <c r="R7">
        <v>0</v>
      </c>
      <c r="S7">
        <v>0</v>
      </c>
      <c r="T7">
        <v>0</v>
      </c>
      <c r="U7">
        <v>5</v>
      </c>
      <c r="V7" t="s">
        <v>8</v>
      </c>
      <c r="W7">
        <v>1.1000000000000001</v>
      </c>
      <c r="X7" s="2">
        <v>0</v>
      </c>
      <c r="Y7" s="144">
        <v>1</v>
      </c>
    </row>
    <row r="8" spans="1:25" x14ac:dyDescent="0.3">
      <c r="A8" t="s">
        <v>32</v>
      </c>
      <c r="B8">
        <v>8</v>
      </c>
      <c r="C8">
        <v>0</v>
      </c>
      <c r="D8">
        <v>0</v>
      </c>
      <c r="E8">
        <v>8</v>
      </c>
      <c r="F8">
        <v>0</v>
      </c>
      <c r="G8">
        <v>0</v>
      </c>
      <c r="H8" t="s">
        <v>42</v>
      </c>
      <c r="I8">
        <v>7</v>
      </c>
      <c r="J8">
        <v>0</v>
      </c>
      <c r="K8">
        <v>0</v>
      </c>
      <c r="L8">
        <v>7</v>
      </c>
      <c r="M8">
        <v>7</v>
      </c>
      <c r="N8">
        <v>0</v>
      </c>
      <c r="O8" t="s">
        <v>224</v>
      </c>
      <c r="P8">
        <v>0</v>
      </c>
      <c r="Q8">
        <v>10</v>
      </c>
      <c r="R8">
        <v>0</v>
      </c>
      <c r="S8">
        <v>10</v>
      </c>
      <c r="T8">
        <v>0</v>
      </c>
      <c r="U8">
        <v>0</v>
      </c>
      <c r="X8">
        <v>-1</v>
      </c>
      <c r="Y8" s="144">
        <f>2/3</f>
        <v>0.66666666666666663</v>
      </c>
    </row>
    <row r="9" spans="1:25" x14ac:dyDescent="0.3">
      <c r="A9" t="s">
        <v>33</v>
      </c>
      <c r="B9">
        <v>0</v>
      </c>
      <c r="C9">
        <v>0</v>
      </c>
      <c r="D9">
        <v>10</v>
      </c>
      <c r="E9">
        <v>10</v>
      </c>
      <c r="F9">
        <v>0</v>
      </c>
      <c r="G9">
        <v>-8</v>
      </c>
      <c r="H9" t="s">
        <v>217</v>
      </c>
      <c r="I9">
        <v>0</v>
      </c>
      <c r="J9">
        <v>7</v>
      </c>
      <c r="K9">
        <v>0</v>
      </c>
      <c r="L9">
        <v>0</v>
      </c>
      <c r="M9">
        <v>0</v>
      </c>
      <c r="N9">
        <v>5</v>
      </c>
      <c r="O9" t="s">
        <v>226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X9">
        <v>-2</v>
      </c>
      <c r="Y9" s="144">
        <f>2/4</f>
        <v>0.5</v>
      </c>
    </row>
    <row r="10" spans="1:25" x14ac:dyDescent="0.3">
      <c r="A10" t="s">
        <v>34</v>
      </c>
      <c r="B10">
        <v>15</v>
      </c>
      <c r="C10">
        <v>-5</v>
      </c>
      <c r="D10">
        <v>0</v>
      </c>
      <c r="E10">
        <v>0</v>
      </c>
      <c r="F10">
        <v>0</v>
      </c>
      <c r="G10">
        <v>0</v>
      </c>
      <c r="H10" t="s">
        <v>218</v>
      </c>
      <c r="I10">
        <v>6</v>
      </c>
      <c r="J10">
        <v>6</v>
      </c>
      <c r="K10">
        <v>6</v>
      </c>
      <c r="L10">
        <v>6</v>
      </c>
      <c r="M10">
        <v>6</v>
      </c>
      <c r="N10">
        <v>-20</v>
      </c>
      <c r="O10" t="s">
        <v>195</v>
      </c>
      <c r="P10">
        <v>-10</v>
      </c>
      <c r="Q10">
        <v>0</v>
      </c>
      <c r="R10">
        <v>0</v>
      </c>
      <c r="S10">
        <v>15</v>
      </c>
      <c r="T10">
        <v>0</v>
      </c>
      <c r="U10">
        <v>0</v>
      </c>
      <c r="X10">
        <v>-3</v>
      </c>
      <c r="Y10" s="144">
        <f>2/5</f>
        <v>0.4</v>
      </c>
    </row>
    <row r="11" spans="1:25" x14ac:dyDescent="0.3">
      <c r="A11" t="s">
        <v>913</v>
      </c>
      <c r="B11">
        <v>0</v>
      </c>
      <c r="C11">
        <v>0</v>
      </c>
      <c r="D11">
        <v>0</v>
      </c>
      <c r="E11">
        <v>10</v>
      </c>
      <c r="F11">
        <v>5</v>
      </c>
      <c r="G11">
        <v>0</v>
      </c>
      <c r="O11" t="s">
        <v>227</v>
      </c>
      <c r="P11">
        <v>0</v>
      </c>
      <c r="Q11">
        <v>0</v>
      </c>
      <c r="R11">
        <v>15</v>
      </c>
      <c r="S11">
        <v>0</v>
      </c>
      <c r="T11">
        <v>15</v>
      </c>
      <c r="U11">
        <v>0</v>
      </c>
      <c r="X11">
        <v>-4</v>
      </c>
      <c r="Y11" s="144">
        <f>2/6</f>
        <v>0.33333333333333331</v>
      </c>
    </row>
    <row r="12" spans="1:25" x14ac:dyDescent="0.3">
      <c r="A12" t="s">
        <v>216</v>
      </c>
      <c r="B12">
        <v>0</v>
      </c>
      <c r="C12">
        <v>20</v>
      </c>
      <c r="D12">
        <v>0</v>
      </c>
      <c r="E12">
        <v>20</v>
      </c>
      <c r="F12">
        <v>0</v>
      </c>
      <c r="G12">
        <v>10</v>
      </c>
      <c r="O12" t="s">
        <v>228</v>
      </c>
      <c r="P12">
        <v>0</v>
      </c>
      <c r="Q12">
        <v>0</v>
      </c>
      <c r="R12">
        <v>0</v>
      </c>
      <c r="S12">
        <v>0</v>
      </c>
      <c r="T12">
        <v>0</v>
      </c>
      <c r="U12">
        <v>10</v>
      </c>
      <c r="X12">
        <v>-5</v>
      </c>
      <c r="Y12" s="144">
        <f>2/7</f>
        <v>0.2857142857142857</v>
      </c>
    </row>
    <row r="13" spans="1:25" x14ac:dyDescent="0.3">
      <c r="O13" t="s">
        <v>229</v>
      </c>
      <c r="P13">
        <v>-7</v>
      </c>
      <c r="Q13">
        <v>7</v>
      </c>
      <c r="R13">
        <v>0</v>
      </c>
      <c r="S13">
        <v>7</v>
      </c>
      <c r="T13">
        <v>0</v>
      </c>
      <c r="U13">
        <v>7</v>
      </c>
      <c r="X13">
        <v>-6</v>
      </c>
      <c r="Y13" s="144">
        <f>2/8</f>
        <v>0.25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71"/>
  <sheetViews>
    <sheetView workbookViewId="0">
      <selection activeCell="A11" sqref="A11"/>
    </sheetView>
  </sheetViews>
  <sheetFormatPr defaultRowHeight="14.4" x14ac:dyDescent="0.3"/>
  <cols>
    <col min="1" max="1" width="24.6640625" customWidth="1"/>
    <col min="2" max="2" width="20.21875" customWidth="1"/>
  </cols>
  <sheetData>
    <row r="1" spans="1:1" x14ac:dyDescent="0.3">
      <c r="A1" t="s">
        <v>35</v>
      </c>
    </row>
    <row r="2" spans="1:1" x14ac:dyDescent="0.3">
      <c r="A2" s="2" t="s">
        <v>44</v>
      </c>
    </row>
    <row r="3" spans="1:1" x14ac:dyDescent="0.3">
      <c r="A3" t="s">
        <v>43</v>
      </c>
    </row>
    <row r="4" spans="1:1" x14ac:dyDescent="0.3">
      <c r="A4" t="s">
        <v>45</v>
      </c>
    </row>
    <row r="5" spans="1:1" x14ac:dyDescent="0.3">
      <c r="A5" t="s">
        <v>46</v>
      </c>
    </row>
    <row r="6" spans="1:1" x14ac:dyDescent="0.3">
      <c r="A6" t="s">
        <v>47</v>
      </c>
    </row>
    <row r="7" spans="1:1" x14ac:dyDescent="0.3">
      <c r="A7" t="s">
        <v>48</v>
      </c>
    </row>
    <row r="8" spans="1:1" x14ac:dyDescent="0.3">
      <c r="A8" t="s">
        <v>49</v>
      </c>
    </row>
    <row r="9" spans="1:1" x14ac:dyDescent="0.3">
      <c r="A9" t="s">
        <v>885</v>
      </c>
    </row>
    <row r="10" spans="1:1" x14ac:dyDescent="0.3">
      <c r="A10" t="s">
        <v>894</v>
      </c>
    </row>
    <row r="11" spans="1:1" x14ac:dyDescent="0.3">
      <c r="A11" t="s">
        <v>50</v>
      </c>
    </row>
    <row r="12" spans="1:1" x14ac:dyDescent="0.3">
      <c r="A12" t="s">
        <v>51</v>
      </c>
    </row>
    <row r="13" spans="1:1" x14ac:dyDescent="0.3">
      <c r="A13" t="s">
        <v>52</v>
      </c>
    </row>
    <row r="14" spans="1:1" x14ac:dyDescent="0.3">
      <c r="A14" t="s">
        <v>53</v>
      </c>
    </row>
    <row r="15" spans="1:1" x14ac:dyDescent="0.3">
      <c r="A15" t="s">
        <v>54</v>
      </c>
    </row>
    <row r="16" spans="1:1" x14ac:dyDescent="0.3">
      <c r="A16" t="s">
        <v>886</v>
      </c>
    </row>
    <row r="17" spans="1:1" x14ac:dyDescent="0.3">
      <c r="A17" t="s">
        <v>55</v>
      </c>
    </row>
    <row r="18" spans="1:1" x14ac:dyDescent="0.3">
      <c r="A18" t="s">
        <v>56</v>
      </c>
    </row>
    <row r="19" spans="1:1" x14ac:dyDescent="0.3">
      <c r="A19" t="s">
        <v>57</v>
      </c>
    </row>
    <row r="20" spans="1:1" x14ac:dyDescent="0.3">
      <c r="A20" t="s">
        <v>59</v>
      </c>
    </row>
    <row r="21" spans="1:1" x14ac:dyDescent="0.3">
      <c r="A21" t="s">
        <v>58</v>
      </c>
    </row>
    <row r="22" spans="1:1" x14ac:dyDescent="0.3">
      <c r="A22" t="s">
        <v>61</v>
      </c>
    </row>
    <row r="23" spans="1:1" x14ac:dyDescent="0.3">
      <c r="A23" t="s">
        <v>62</v>
      </c>
    </row>
    <row r="24" spans="1:1" x14ac:dyDescent="0.3">
      <c r="A24" t="s">
        <v>63</v>
      </c>
    </row>
    <row r="25" spans="1:1" x14ac:dyDescent="0.3">
      <c r="A25" t="s">
        <v>64</v>
      </c>
    </row>
    <row r="26" spans="1:1" x14ac:dyDescent="0.3">
      <c r="A26" t="s">
        <v>65</v>
      </c>
    </row>
    <row r="27" spans="1:1" x14ac:dyDescent="0.3">
      <c r="A27" t="s">
        <v>66</v>
      </c>
    </row>
    <row r="28" spans="1:1" x14ac:dyDescent="0.3">
      <c r="A28" t="s">
        <v>67</v>
      </c>
    </row>
    <row r="29" spans="1:1" x14ac:dyDescent="0.3">
      <c r="A29" t="s">
        <v>68</v>
      </c>
    </row>
    <row r="30" spans="1:1" x14ac:dyDescent="0.3">
      <c r="A30" t="s">
        <v>69</v>
      </c>
    </row>
    <row r="31" spans="1:1" x14ac:dyDescent="0.3">
      <c r="A31" t="s">
        <v>70</v>
      </c>
    </row>
    <row r="32" spans="1:1" x14ac:dyDescent="0.3">
      <c r="A32" t="s">
        <v>71</v>
      </c>
    </row>
    <row r="33" spans="1:1" x14ac:dyDescent="0.3">
      <c r="A33" t="s">
        <v>72</v>
      </c>
    </row>
    <row r="34" spans="1:1" x14ac:dyDescent="0.3">
      <c r="A34" t="s">
        <v>73</v>
      </c>
    </row>
    <row r="35" spans="1:1" x14ac:dyDescent="0.3">
      <c r="A35" t="s">
        <v>74</v>
      </c>
    </row>
    <row r="36" spans="1:1" x14ac:dyDescent="0.3">
      <c r="A36" t="s">
        <v>75</v>
      </c>
    </row>
    <row r="37" spans="1:1" x14ac:dyDescent="0.3">
      <c r="A37" t="s">
        <v>76</v>
      </c>
    </row>
    <row r="38" spans="1:1" x14ac:dyDescent="0.3">
      <c r="A38" t="s">
        <v>77</v>
      </c>
    </row>
    <row r="39" spans="1:1" x14ac:dyDescent="0.3">
      <c r="A39" t="s">
        <v>78</v>
      </c>
    </row>
    <row r="40" spans="1:1" x14ac:dyDescent="0.3">
      <c r="A40" t="s">
        <v>104</v>
      </c>
    </row>
    <row r="41" spans="1:1" x14ac:dyDescent="0.3">
      <c r="A41" t="s">
        <v>81</v>
      </c>
    </row>
    <row r="42" spans="1:1" x14ac:dyDescent="0.3">
      <c r="A42" t="s">
        <v>80</v>
      </c>
    </row>
    <row r="43" spans="1:1" x14ac:dyDescent="0.3">
      <c r="A43" t="s">
        <v>79</v>
      </c>
    </row>
    <row r="44" spans="1:1" x14ac:dyDescent="0.3">
      <c r="A44" t="s">
        <v>82</v>
      </c>
    </row>
    <row r="45" spans="1:1" x14ac:dyDescent="0.3">
      <c r="A45" t="s">
        <v>83</v>
      </c>
    </row>
    <row r="46" spans="1:1" x14ac:dyDescent="0.3">
      <c r="A46" t="s">
        <v>84</v>
      </c>
    </row>
    <row r="47" spans="1:1" x14ac:dyDescent="0.3">
      <c r="A47" t="s">
        <v>85</v>
      </c>
    </row>
    <row r="48" spans="1:1" x14ac:dyDescent="0.3">
      <c r="A48" t="s">
        <v>86</v>
      </c>
    </row>
    <row r="49" spans="1:1" x14ac:dyDescent="0.3">
      <c r="A49" t="s">
        <v>87</v>
      </c>
    </row>
    <row r="50" spans="1:1" x14ac:dyDescent="0.3">
      <c r="A50" t="s">
        <v>88</v>
      </c>
    </row>
    <row r="51" spans="1:1" x14ac:dyDescent="0.3">
      <c r="A51" t="s">
        <v>89</v>
      </c>
    </row>
    <row r="52" spans="1:1" x14ac:dyDescent="0.3">
      <c r="A52" t="s">
        <v>90</v>
      </c>
    </row>
    <row r="53" spans="1:1" x14ac:dyDescent="0.3">
      <c r="A53" t="s">
        <v>91</v>
      </c>
    </row>
    <row r="54" spans="1:1" x14ac:dyDescent="0.3">
      <c r="A54" t="s">
        <v>92</v>
      </c>
    </row>
    <row r="55" spans="1:1" x14ac:dyDescent="0.3">
      <c r="A55" t="s">
        <v>93</v>
      </c>
    </row>
    <row r="56" spans="1:1" x14ac:dyDescent="0.3">
      <c r="A56" t="s">
        <v>94</v>
      </c>
    </row>
    <row r="57" spans="1:1" x14ac:dyDescent="0.3">
      <c r="A57" t="s">
        <v>95</v>
      </c>
    </row>
    <row r="58" spans="1:1" x14ac:dyDescent="0.3">
      <c r="A58" t="s">
        <v>96</v>
      </c>
    </row>
    <row r="59" spans="1:1" x14ac:dyDescent="0.3">
      <c r="A59" t="s">
        <v>97</v>
      </c>
    </row>
    <row r="60" spans="1:1" x14ac:dyDescent="0.3">
      <c r="A60" t="s">
        <v>98</v>
      </c>
    </row>
    <row r="61" spans="1:1" x14ac:dyDescent="0.3">
      <c r="A61" t="s">
        <v>99</v>
      </c>
    </row>
    <row r="62" spans="1:1" x14ac:dyDescent="0.3">
      <c r="A62" t="s">
        <v>100</v>
      </c>
    </row>
    <row r="63" spans="1:1" x14ac:dyDescent="0.3">
      <c r="A63" t="s">
        <v>101</v>
      </c>
    </row>
    <row r="64" spans="1:1" x14ac:dyDescent="0.3">
      <c r="A64" t="s">
        <v>102</v>
      </c>
    </row>
    <row r="65" spans="1:1" x14ac:dyDescent="0.3">
      <c r="A65" t="s">
        <v>103</v>
      </c>
    </row>
    <row r="66" spans="1:1" x14ac:dyDescent="0.3">
      <c r="A66" t="s">
        <v>880</v>
      </c>
    </row>
    <row r="67" spans="1:1" x14ac:dyDescent="0.3">
      <c r="A67" t="s">
        <v>878</v>
      </c>
    </row>
    <row r="68" spans="1:1" x14ac:dyDescent="0.3">
      <c r="A68" t="s">
        <v>881</v>
      </c>
    </row>
    <row r="69" spans="1:1" x14ac:dyDescent="0.3">
      <c r="A69" t="s">
        <v>882</v>
      </c>
    </row>
    <row r="70" spans="1:1" x14ac:dyDescent="0.3">
      <c r="A70" t="s">
        <v>883</v>
      </c>
    </row>
    <row r="71" spans="1:1" x14ac:dyDescent="0.3">
      <c r="A71" t="s">
        <v>884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W46"/>
  <sheetViews>
    <sheetView topLeftCell="A23" zoomScale="70" zoomScaleNormal="70" workbookViewId="0">
      <selection activeCell="Q35" sqref="Q35"/>
    </sheetView>
  </sheetViews>
  <sheetFormatPr defaultRowHeight="14.4" x14ac:dyDescent="0.3"/>
  <cols>
    <col min="1" max="1" width="3.88671875" customWidth="1"/>
  </cols>
  <sheetData>
    <row r="1" spans="1:23" ht="19.2" customHeight="1" x14ac:dyDescent="0.5">
      <c r="C1" s="200" t="s">
        <v>213</v>
      </c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</row>
    <row r="2" spans="1:23" ht="14.4" customHeight="1" x14ac:dyDescent="0.3">
      <c r="A2" s="6"/>
      <c r="C2" s="7" t="s">
        <v>196</v>
      </c>
      <c r="D2" s="8" t="s">
        <v>197</v>
      </c>
      <c r="E2" s="9" t="s">
        <v>21</v>
      </c>
      <c r="F2" s="10" t="s">
        <v>24</v>
      </c>
      <c r="G2" s="11" t="s">
        <v>198</v>
      </c>
      <c r="H2" s="12" t="s">
        <v>22</v>
      </c>
      <c r="I2" s="13" t="s">
        <v>199</v>
      </c>
      <c r="J2" s="14" t="s">
        <v>200</v>
      </c>
      <c r="K2" s="15" t="s">
        <v>201</v>
      </c>
      <c r="L2" s="16" t="s">
        <v>202</v>
      </c>
      <c r="M2" s="17" t="s">
        <v>203</v>
      </c>
      <c r="N2" s="18" t="s">
        <v>204</v>
      </c>
      <c r="O2" s="19" t="s">
        <v>205</v>
      </c>
      <c r="P2" s="25" t="s">
        <v>206</v>
      </c>
      <c r="Q2" s="13" t="s">
        <v>207</v>
      </c>
      <c r="R2" s="20" t="s">
        <v>208</v>
      </c>
      <c r="S2" s="21" t="s">
        <v>209</v>
      </c>
      <c r="T2" s="22" t="s">
        <v>23</v>
      </c>
      <c r="U2" s="23" t="s">
        <v>210</v>
      </c>
      <c r="V2" s="24" t="s">
        <v>211</v>
      </c>
      <c r="W2" t="s">
        <v>35</v>
      </c>
    </row>
    <row r="3" spans="1:23" x14ac:dyDescent="0.3">
      <c r="A3" s="201" t="s">
        <v>212</v>
      </c>
      <c r="B3" s="7" t="s">
        <v>196</v>
      </c>
      <c r="C3" s="26">
        <v>1</v>
      </c>
      <c r="D3" s="26">
        <v>1</v>
      </c>
      <c r="E3" s="26">
        <v>1</v>
      </c>
      <c r="F3" s="26">
        <v>1</v>
      </c>
      <c r="G3" s="26">
        <v>1</v>
      </c>
      <c r="H3" s="26">
        <v>1</v>
      </c>
      <c r="I3" s="26">
        <v>1</v>
      </c>
      <c r="J3" s="26">
        <v>1</v>
      </c>
      <c r="K3" s="26">
        <v>1</v>
      </c>
      <c r="L3" s="26">
        <v>1</v>
      </c>
      <c r="M3" s="26">
        <v>1</v>
      </c>
      <c r="N3" s="26">
        <v>1</v>
      </c>
      <c r="O3" s="26">
        <v>1</v>
      </c>
      <c r="P3" s="26">
        <v>1</v>
      </c>
      <c r="Q3" s="27">
        <v>0.5</v>
      </c>
      <c r="R3" s="28">
        <v>0</v>
      </c>
      <c r="S3" s="26">
        <v>1</v>
      </c>
      <c r="T3" s="26">
        <v>1</v>
      </c>
      <c r="U3" s="26">
        <v>1</v>
      </c>
      <c r="V3" s="27">
        <v>0.5</v>
      </c>
      <c r="W3" s="84">
        <v>1</v>
      </c>
    </row>
    <row r="4" spans="1:23" x14ac:dyDescent="0.3">
      <c r="A4" s="201"/>
      <c r="B4" s="8" t="s">
        <v>197</v>
      </c>
      <c r="C4" s="26">
        <v>1</v>
      </c>
      <c r="D4" s="27">
        <v>0.5</v>
      </c>
      <c r="E4" s="27">
        <v>0.5</v>
      </c>
      <c r="F4" s="29">
        <v>2</v>
      </c>
      <c r="G4" s="26">
        <v>1</v>
      </c>
      <c r="H4" s="29">
        <v>2</v>
      </c>
      <c r="I4" s="26"/>
      <c r="J4" s="29">
        <v>2</v>
      </c>
      <c r="K4" s="27">
        <v>0.5</v>
      </c>
      <c r="L4" s="26">
        <v>1</v>
      </c>
      <c r="M4" s="26">
        <v>1</v>
      </c>
      <c r="N4" s="29">
        <v>2</v>
      </c>
      <c r="O4" s="26">
        <v>1</v>
      </c>
      <c r="P4" s="27">
        <v>0.5</v>
      </c>
      <c r="Q4" s="29">
        <v>2</v>
      </c>
      <c r="R4" s="26">
        <v>1</v>
      </c>
      <c r="S4" s="29">
        <v>2</v>
      </c>
      <c r="T4" s="26">
        <v>1</v>
      </c>
      <c r="U4" s="26">
        <v>1</v>
      </c>
      <c r="V4" s="27">
        <v>0.5</v>
      </c>
      <c r="W4" s="84">
        <v>1</v>
      </c>
    </row>
    <row r="5" spans="1:23" x14ac:dyDescent="0.3">
      <c r="A5" s="201"/>
      <c r="B5" s="9" t="s">
        <v>21</v>
      </c>
      <c r="C5" s="26">
        <v>1</v>
      </c>
      <c r="D5" s="29">
        <v>2</v>
      </c>
      <c r="E5" s="27">
        <v>0.5</v>
      </c>
      <c r="F5" s="27">
        <v>0.5</v>
      </c>
      <c r="G5" s="26">
        <v>1</v>
      </c>
      <c r="H5" s="26">
        <v>1</v>
      </c>
      <c r="I5" s="26"/>
      <c r="J5" s="26"/>
      <c r="K5" s="29">
        <v>2</v>
      </c>
      <c r="L5" s="26">
        <v>1</v>
      </c>
      <c r="M5" s="26">
        <v>1</v>
      </c>
      <c r="N5" s="29">
        <v>2</v>
      </c>
      <c r="O5" s="26">
        <v>1</v>
      </c>
      <c r="P5" s="26">
        <v>1</v>
      </c>
      <c r="Q5" s="26">
        <v>1</v>
      </c>
      <c r="R5" s="26">
        <v>1</v>
      </c>
      <c r="S5" s="26">
        <v>1</v>
      </c>
      <c r="T5" s="26">
        <v>1</v>
      </c>
      <c r="U5" s="26">
        <v>1</v>
      </c>
      <c r="V5" s="27">
        <v>0.5</v>
      </c>
      <c r="W5" s="84">
        <v>1</v>
      </c>
    </row>
    <row r="6" spans="1:23" x14ac:dyDescent="0.3">
      <c r="A6" s="201"/>
      <c r="B6" s="10" t="s">
        <v>24</v>
      </c>
      <c r="C6" s="26">
        <v>1</v>
      </c>
      <c r="D6" s="27">
        <v>0.5</v>
      </c>
      <c r="E6" s="29">
        <v>2</v>
      </c>
      <c r="F6" s="27">
        <v>0.5</v>
      </c>
      <c r="G6" s="26">
        <v>1</v>
      </c>
      <c r="H6" s="26">
        <v>1</v>
      </c>
      <c r="I6" s="27">
        <v>0.5</v>
      </c>
      <c r="J6" s="27">
        <v>0.5</v>
      </c>
      <c r="K6" s="29">
        <v>2</v>
      </c>
      <c r="L6" s="26">
        <v>1</v>
      </c>
      <c r="M6" s="26">
        <v>1</v>
      </c>
      <c r="N6" s="26">
        <v>1</v>
      </c>
      <c r="O6" s="29">
        <v>2</v>
      </c>
      <c r="P6" s="26">
        <v>1</v>
      </c>
      <c r="Q6" s="27">
        <v>0.5</v>
      </c>
      <c r="R6" s="26">
        <v>1</v>
      </c>
      <c r="S6" s="26">
        <v>1</v>
      </c>
      <c r="T6" s="26">
        <v>1</v>
      </c>
      <c r="U6" s="26">
        <v>1</v>
      </c>
      <c r="V6" s="27">
        <v>0.5</v>
      </c>
      <c r="W6" s="85">
        <v>1</v>
      </c>
    </row>
    <row r="7" spans="1:23" x14ac:dyDescent="0.3">
      <c r="A7" s="201"/>
      <c r="B7" s="11" t="s">
        <v>198</v>
      </c>
      <c r="C7" s="26">
        <v>1</v>
      </c>
      <c r="D7" s="26">
        <v>1</v>
      </c>
      <c r="E7" s="29">
        <v>2</v>
      </c>
      <c r="F7" s="27">
        <v>0.5</v>
      </c>
      <c r="G7" s="27">
        <v>0.5</v>
      </c>
      <c r="H7" s="29">
        <v>2</v>
      </c>
      <c r="I7" s="29">
        <v>2</v>
      </c>
      <c r="J7" s="29">
        <v>2</v>
      </c>
      <c r="K7" s="28">
        <v>0</v>
      </c>
      <c r="L7" s="26">
        <v>1</v>
      </c>
      <c r="M7" s="26">
        <v>1</v>
      </c>
      <c r="N7" s="27">
        <v>0.5</v>
      </c>
      <c r="O7" s="26">
        <v>1</v>
      </c>
      <c r="P7" s="27">
        <v>0.5</v>
      </c>
      <c r="Q7" s="26">
        <v>1</v>
      </c>
      <c r="R7" s="26">
        <v>1</v>
      </c>
      <c r="S7" s="26">
        <v>1</v>
      </c>
      <c r="T7" s="26">
        <v>1</v>
      </c>
      <c r="U7" s="26">
        <v>1</v>
      </c>
      <c r="V7" s="27">
        <v>0.5</v>
      </c>
      <c r="W7" s="85">
        <v>1</v>
      </c>
    </row>
    <row r="8" spans="1:23" x14ac:dyDescent="0.3">
      <c r="A8" s="201"/>
      <c r="B8" s="12" t="s">
        <v>22</v>
      </c>
      <c r="C8" s="26">
        <v>1</v>
      </c>
      <c r="D8" s="27">
        <v>0.5</v>
      </c>
      <c r="E8" s="26">
        <v>1</v>
      </c>
      <c r="F8" s="26">
        <v>1</v>
      </c>
      <c r="G8" s="26">
        <v>1</v>
      </c>
      <c r="H8" s="29">
        <v>2</v>
      </c>
      <c r="I8" s="26">
        <v>1</v>
      </c>
      <c r="J8" s="29">
        <v>2</v>
      </c>
      <c r="K8" s="26">
        <v>1</v>
      </c>
      <c r="L8" s="26">
        <v>1</v>
      </c>
      <c r="M8" s="27">
        <v>0.5</v>
      </c>
      <c r="N8" s="29">
        <v>2</v>
      </c>
      <c r="O8" s="26">
        <v>1</v>
      </c>
      <c r="P8" s="26">
        <v>1</v>
      </c>
      <c r="Q8" s="27">
        <v>0.5</v>
      </c>
      <c r="R8" s="26">
        <v>1</v>
      </c>
      <c r="S8" s="26">
        <v>1</v>
      </c>
      <c r="T8" s="29">
        <v>2</v>
      </c>
      <c r="U8" s="26">
        <v>1</v>
      </c>
      <c r="V8" s="27">
        <v>0.5</v>
      </c>
      <c r="W8" s="85">
        <v>1</v>
      </c>
    </row>
    <row r="9" spans="1:23" x14ac:dyDescent="0.3">
      <c r="A9" s="201"/>
      <c r="B9" s="13" t="s">
        <v>199</v>
      </c>
      <c r="C9" s="26">
        <v>1</v>
      </c>
      <c r="D9" s="26">
        <v>1</v>
      </c>
      <c r="E9" s="26">
        <v>1</v>
      </c>
      <c r="F9" s="29">
        <v>2</v>
      </c>
      <c r="G9" s="27">
        <v>0.5</v>
      </c>
      <c r="H9" s="26">
        <v>1</v>
      </c>
      <c r="I9" s="26">
        <v>1</v>
      </c>
      <c r="J9" s="29">
        <v>2</v>
      </c>
      <c r="K9" s="26">
        <v>1</v>
      </c>
      <c r="L9" s="26">
        <v>1</v>
      </c>
      <c r="M9" s="29">
        <v>2</v>
      </c>
      <c r="N9" s="26">
        <v>1</v>
      </c>
      <c r="O9" s="26">
        <v>1</v>
      </c>
      <c r="P9" s="26">
        <v>1</v>
      </c>
      <c r="Q9" s="27">
        <v>0.5</v>
      </c>
      <c r="R9" s="26">
        <v>1</v>
      </c>
      <c r="S9" s="26">
        <v>1</v>
      </c>
      <c r="T9" s="26">
        <v>1</v>
      </c>
      <c r="U9" s="27">
        <v>0.5</v>
      </c>
      <c r="V9" s="26">
        <v>1</v>
      </c>
      <c r="W9" s="85">
        <v>1</v>
      </c>
    </row>
    <row r="10" spans="1:23" x14ac:dyDescent="0.3">
      <c r="A10" s="201"/>
      <c r="B10" s="14" t="s">
        <v>200</v>
      </c>
      <c r="C10" s="26">
        <v>1</v>
      </c>
      <c r="D10" s="27">
        <v>0.5</v>
      </c>
      <c r="E10" s="26">
        <v>1</v>
      </c>
      <c r="F10" s="29">
        <v>2</v>
      </c>
      <c r="G10" s="26">
        <v>1</v>
      </c>
      <c r="H10" s="27">
        <v>0.5</v>
      </c>
      <c r="I10" s="27">
        <v>0.5</v>
      </c>
      <c r="J10" s="26">
        <v>1</v>
      </c>
      <c r="K10" s="26">
        <v>1</v>
      </c>
      <c r="L10" s="29">
        <v>2</v>
      </c>
      <c r="M10" s="27">
        <v>0.5</v>
      </c>
      <c r="N10" s="29">
        <v>2</v>
      </c>
      <c r="O10" s="26">
        <v>1</v>
      </c>
      <c r="P10" s="26">
        <v>1</v>
      </c>
      <c r="Q10" s="27">
        <v>0.5</v>
      </c>
      <c r="R10" s="26">
        <v>1</v>
      </c>
      <c r="S10" s="26">
        <v>1</v>
      </c>
      <c r="T10" s="26">
        <v>1</v>
      </c>
      <c r="U10" s="27">
        <v>0.5</v>
      </c>
      <c r="V10" s="26">
        <v>1</v>
      </c>
      <c r="W10" s="85">
        <v>1</v>
      </c>
    </row>
    <row r="11" spans="1:23" x14ac:dyDescent="0.3">
      <c r="A11" s="201"/>
      <c r="B11" s="15" t="s">
        <v>201</v>
      </c>
      <c r="C11" s="26">
        <v>1</v>
      </c>
      <c r="D11" s="29">
        <v>2</v>
      </c>
      <c r="E11" s="26">
        <v>1</v>
      </c>
      <c r="F11" s="27">
        <v>0.5</v>
      </c>
      <c r="G11" s="29">
        <v>2</v>
      </c>
      <c r="H11" s="26">
        <v>1</v>
      </c>
      <c r="I11" s="28">
        <v>0</v>
      </c>
      <c r="J11" s="27">
        <v>0.5</v>
      </c>
      <c r="K11" s="26">
        <v>1</v>
      </c>
      <c r="L11" s="26">
        <v>1</v>
      </c>
      <c r="M11" s="26">
        <v>1</v>
      </c>
      <c r="N11" s="26">
        <v>1</v>
      </c>
      <c r="O11" s="26">
        <v>1</v>
      </c>
      <c r="P11" s="29">
        <v>2</v>
      </c>
      <c r="Q11" s="29">
        <v>2</v>
      </c>
      <c r="R11" s="26">
        <v>1</v>
      </c>
      <c r="S11" s="26">
        <v>1</v>
      </c>
      <c r="T11" s="26">
        <v>1</v>
      </c>
      <c r="U11" s="29">
        <v>2</v>
      </c>
      <c r="V11" s="26">
        <v>1</v>
      </c>
      <c r="W11" s="85">
        <v>1</v>
      </c>
    </row>
    <row r="12" spans="1:23" x14ac:dyDescent="0.3">
      <c r="A12" s="201"/>
      <c r="B12" s="16" t="s">
        <v>202</v>
      </c>
      <c r="C12" s="26">
        <v>1</v>
      </c>
      <c r="D12" s="26">
        <v>1</v>
      </c>
      <c r="E12" s="26">
        <v>1</v>
      </c>
      <c r="F12" s="26">
        <v>1</v>
      </c>
      <c r="G12" s="26">
        <v>1</v>
      </c>
      <c r="H12" s="29">
        <v>2</v>
      </c>
      <c r="I12" s="26">
        <v>1</v>
      </c>
      <c r="J12" s="26">
        <v>1</v>
      </c>
      <c r="K12" s="26">
        <v>1</v>
      </c>
      <c r="L12" s="27">
        <v>0.5</v>
      </c>
      <c r="M12" s="29">
        <v>2</v>
      </c>
      <c r="N12" s="26">
        <v>1</v>
      </c>
      <c r="O12" s="26">
        <v>1</v>
      </c>
      <c r="P12" s="29">
        <v>2</v>
      </c>
      <c r="Q12" s="27">
        <v>0.5</v>
      </c>
      <c r="R12" s="27">
        <v>0.5</v>
      </c>
      <c r="S12" s="26">
        <v>1</v>
      </c>
      <c r="T12" s="28">
        <v>0</v>
      </c>
      <c r="U12" s="29">
        <v>2</v>
      </c>
      <c r="V12" s="26">
        <v>1</v>
      </c>
      <c r="W12" s="85">
        <v>1</v>
      </c>
    </row>
    <row r="13" spans="1:23" x14ac:dyDescent="0.3">
      <c r="A13" s="201"/>
      <c r="B13" s="17" t="s">
        <v>203</v>
      </c>
      <c r="C13" s="29">
        <v>2</v>
      </c>
      <c r="D13" s="26">
        <v>1</v>
      </c>
      <c r="E13" s="26">
        <v>1</v>
      </c>
      <c r="F13" s="26">
        <v>1</v>
      </c>
      <c r="G13" s="26">
        <v>1</v>
      </c>
      <c r="H13" s="26">
        <v>1</v>
      </c>
      <c r="I13" s="27">
        <v>0.5</v>
      </c>
      <c r="J13" s="27">
        <v>0.5</v>
      </c>
      <c r="K13" s="26">
        <v>1</v>
      </c>
      <c r="L13" s="27">
        <v>0.5</v>
      </c>
      <c r="M13" s="26">
        <v>1</v>
      </c>
      <c r="N13" s="26">
        <v>1</v>
      </c>
      <c r="O13" s="26">
        <v>1</v>
      </c>
      <c r="P13" s="29">
        <v>2</v>
      </c>
      <c r="Q13" s="29">
        <v>2</v>
      </c>
      <c r="R13" s="28">
        <v>0</v>
      </c>
      <c r="S13" s="29">
        <v>2</v>
      </c>
      <c r="T13" s="26">
        <v>1</v>
      </c>
      <c r="U13" s="27">
        <v>0.5</v>
      </c>
      <c r="V13" s="26">
        <v>1</v>
      </c>
      <c r="W13" s="85">
        <v>1</v>
      </c>
    </row>
    <row r="14" spans="1:23" x14ac:dyDescent="0.3">
      <c r="A14" s="201"/>
      <c r="B14" s="18" t="s">
        <v>204</v>
      </c>
      <c r="C14" s="26">
        <v>1</v>
      </c>
      <c r="D14" s="27">
        <v>0.5</v>
      </c>
      <c r="E14" s="26">
        <v>1</v>
      </c>
      <c r="F14" s="27">
        <v>0.5</v>
      </c>
      <c r="G14" s="26">
        <v>1</v>
      </c>
      <c r="H14" s="27">
        <v>0.5</v>
      </c>
      <c r="I14" s="26">
        <v>1</v>
      </c>
      <c r="J14" s="26">
        <v>1</v>
      </c>
      <c r="K14" s="26">
        <v>1</v>
      </c>
      <c r="L14" s="29">
        <v>2</v>
      </c>
      <c r="M14" s="29">
        <v>2</v>
      </c>
      <c r="N14" s="26">
        <v>1</v>
      </c>
      <c r="O14" s="26">
        <v>1</v>
      </c>
      <c r="P14" s="26">
        <v>1</v>
      </c>
      <c r="Q14" s="26">
        <v>1</v>
      </c>
      <c r="R14" s="27">
        <v>0.5</v>
      </c>
      <c r="S14" s="26">
        <v>1</v>
      </c>
      <c r="T14" s="26">
        <v>1</v>
      </c>
      <c r="U14" s="26">
        <v>1</v>
      </c>
      <c r="V14" s="29">
        <v>2</v>
      </c>
      <c r="W14" s="85">
        <v>1</v>
      </c>
    </row>
    <row r="15" spans="1:23" x14ac:dyDescent="0.3">
      <c r="A15" s="201"/>
      <c r="B15" s="19" t="s">
        <v>205</v>
      </c>
      <c r="C15" s="26">
        <v>1</v>
      </c>
      <c r="D15" s="26">
        <v>1</v>
      </c>
      <c r="E15" s="26">
        <v>1</v>
      </c>
      <c r="F15" s="27">
        <v>0.5</v>
      </c>
      <c r="G15" s="26">
        <v>1</v>
      </c>
      <c r="H15" s="26">
        <v>1</v>
      </c>
      <c r="I15" s="26">
        <v>1</v>
      </c>
      <c r="J15" s="26">
        <v>1</v>
      </c>
      <c r="K15" s="26">
        <v>1</v>
      </c>
      <c r="L15" s="26">
        <v>1</v>
      </c>
      <c r="M15" s="26">
        <v>1</v>
      </c>
      <c r="N15" s="26">
        <v>1</v>
      </c>
      <c r="O15" s="27">
        <v>0.5</v>
      </c>
      <c r="P15" s="27">
        <v>0.5</v>
      </c>
      <c r="Q15" s="26">
        <v>1</v>
      </c>
      <c r="R15" s="29">
        <v>2</v>
      </c>
      <c r="S15" s="26">
        <v>1</v>
      </c>
      <c r="T15" s="29">
        <v>2</v>
      </c>
      <c r="U15" s="26">
        <v>1</v>
      </c>
      <c r="V15" s="29">
        <v>2</v>
      </c>
      <c r="W15" s="85">
        <v>1</v>
      </c>
    </row>
    <row r="16" spans="1:23" x14ac:dyDescent="0.3">
      <c r="A16" s="201"/>
      <c r="B16" s="25" t="s">
        <v>206</v>
      </c>
      <c r="C16" s="26">
        <v>1</v>
      </c>
      <c r="D16" s="26">
        <v>1</v>
      </c>
      <c r="E16" s="27">
        <v>0.5</v>
      </c>
      <c r="F16" s="26">
        <v>1</v>
      </c>
      <c r="G16" s="29">
        <v>2</v>
      </c>
      <c r="H16" s="26">
        <v>1</v>
      </c>
      <c r="I16" s="26">
        <v>1</v>
      </c>
      <c r="J16" s="26">
        <v>1</v>
      </c>
      <c r="K16" s="27">
        <v>0.5</v>
      </c>
      <c r="L16" s="26">
        <v>1</v>
      </c>
      <c r="M16" s="26">
        <v>1</v>
      </c>
      <c r="N16" s="26">
        <v>1</v>
      </c>
      <c r="O16" s="26">
        <v>1</v>
      </c>
      <c r="P16" s="26">
        <v>1</v>
      </c>
      <c r="Q16" s="26">
        <v>1</v>
      </c>
      <c r="R16" s="29">
        <v>2</v>
      </c>
      <c r="S16" s="27">
        <v>0.5</v>
      </c>
      <c r="T16" s="26">
        <v>1</v>
      </c>
      <c r="U16" s="26">
        <v>1</v>
      </c>
      <c r="V16" s="29">
        <v>2</v>
      </c>
      <c r="W16" s="85">
        <v>1</v>
      </c>
    </row>
    <row r="17" spans="1:23" x14ac:dyDescent="0.3">
      <c r="A17" s="201"/>
      <c r="B17" s="13" t="s">
        <v>207</v>
      </c>
      <c r="C17" s="26">
        <v>1</v>
      </c>
      <c r="D17" s="27">
        <v>0.5</v>
      </c>
      <c r="E17" s="27">
        <v>0.5</v>
      </c>
      <c r="F17" s="26">
        <v>1</v>
      </c>
      <c r="G17" s="26">
        <v>1</v>
      </c>
      <c r="H17" s="26">
        <v>1</v>
      </c>
      <c r="I17" s="26">
        <v>1</v>
      </c>
      <c r="J17" s="26">
        <v>1</v>
      </c>
      <c r="K17" s="26">
        <v>1</v>
      </c>
      <c r="L17" s="26">
        <v>1</v>
      </c>
      <c r="M17" s="26">
        <v>1</v>
      </c>
      <c r="N17" s="26">
        <v>1</v>
      </c>
      <c r="O17" s="26">
        <v>1</v>
      </c>
      <c r="P17" s="29">
        <v>2</v>
      </c>
      <c r="Q17" s="27">
        <v>0.5</v>
      </c>
      <c r="R17" s="26">
        <v>1</v>
      </c>
      <c r="S17" s="29">
        <v>2</v>
      </c>
      <c r="T17" s="26">
        <v>1</v>
      </c>
      <c r="U17" s="26">
        <v>1</v>
      </c>
      <c r="V17" s="26">
        <v>1</v>
      </c>
      <c r="W17" s="85">
        <v>1</v>
      </c>
    </row>
    <row r="18" spans="1:23" x14ac:dyDescent="0.3">
      <c r="A18" s="201"/>
      <c r="B18" s="20" t="s">
        <v>208</v>
      </c>
      <c r="C18" s="28">
        <v>0</v>
      </c>
      <c r="D18" s="26">
        <v>1</v>
      </c>
      <c r="E18" s="26">
        <v>1</v>
      </c>
      <c r="F18" s="26">
        <v>1</v>
      </c>
      <c r="G18" s="26">
        <v>1</v>
      </c>
      <c r="H18" s="26">
        <v>1</v>
      </c>
      <c r="I18" s="26">
        <v>1</v>
      </c>
      <c r="J18" s="26">
        <v>1</v>
      </c>
      <c r="K18" s="26">
        <v>1</v>
      </c>
      <c r="L18" s="29">
        <v>2</v>
      </c>
      <c r="M18" s="26">
        <v>1</v>
      </c>
      <c r="N18" s="26">
        <v>1</v>
      </c>
      <c r="O18" s="28">
        <v>0</v>
      </c>
      <c r="P18" s="27">
        <v>0.5</v>
      </c>
      <c r="Q18" s="26">
        <v>1</v>
      </c>
      <c r="R18" s="29">
        <v>2</v>
      </c>
      <c r="S18" s="26">
        <v>1</v>
      </c>
      <c r="T18" s="27">
        <v>1</v>
      </c>
      <c r="U18" s="26">
        <v>1</v>
      </c>
      <c r="V18" s="26">
        <v>1</v>
      </c>
      <c r="W18" s="85">
        <v>1</v>
      </c>
    </row>
    <row r="19" spans="1:23" x14ac:dyDescent="0.3">
      <c r="A19" s="201"/>
      <c r="B19" s="21" t="s">
        <v>209</v>
      </c>
      <c r="C19" s="26">
        <v>1</v>
      </c>
      <c r="D19" s="29">
        <v>2</v>
      </c>
      <c r="E19" s="27">
        <v>0.5</v>
      </c>
      <c r="F19" s="29">
        <v>2</v>
      </c>
      <c r="G19" s="26">
        <v>1</v>
      </c>
      <c r="H19" s="26">
        <v>1</v>
      </c>
      <c r="I19" s="29">
        <v>2</v>
      </c>
      <c r="J19" s="26">
        <v>1</v>
      </c>
      <c r="K19" s="29">
        <v>2</v>
      </c>
      <c r="L19" s="26">
        <v>1</v>
      </c>
      <c r="M19" s="26">
        <v>1</v>
      </c>
      <c r="N19" s="26">
        <v>1</v>
      </c>
      <c r="O19" s="26">
        <v>1</v>
      </c>
      <c r="P19" s="26">
        <v>1</v>
      </c>
      <c r="Q19" s="27">
        <v>0.5</v>
      </c>
      <c r="R19" s="26">
        <v>1</v>
      </c>
      <c r="S19" s="27">
        <v>0.5</v>
      </c>
      <c r="T19" s="26">
        <v>1</v>
      </c>
      <c r="U19" s="26">
        <v>1</v>
      </c>
      <c r="V19" s="26">
        <v>1</v>
      </c>
      <c r="W19" s="85">
        <v>1</v>
      </c>
    </row>
    <row r="20" spans="1:23" x14ac:dyDescent="0.3">
      <c r="A20" s="201"/>
      <c r="B20" s="22" t="s">
        <v>23</v>
      </c>
      <c r="C20" s="26">
        <v>1</v>
      </c>
      <c r="D20" s="26">
        <v>1</v>
      </c>
      <c r="E20" s="26">
        <v>1</v>
      </c>
      <c r="F20" s="26">
        <v>1</v>
      </c>
      <c r="G20" s="26">
        <v>1</v>
      </c>
      <c r="H20" s="26">
        <v>1</v>
      </c>
      <c r="I20" s="26">
        <v>1</v>
      </c>
      <c r="J20" s="26">
        <v>1</v>
      </c>
      <c r="K20" s="26">
        <v>1</v>
      </c>
      <c r="L20" s="29">
        <v>2</v>
      </c>
      <c r="M20" s="26">
        <v>1</v>
      </c>
      <c r="N20" s="27">
        <v>0.5</v>
      </c>
      <c r="O20" s="29">
        <v>2</v>
      </c>
      <c r="P20" s="26">
        <v>1</v>
      </c>
      <c r="Q20" s="26">
        <v>1</v>
      </c>
      <c r="R20" s="26">
        <v>1</v>
      </c>
      <c r="S20" s="26">
        <v>1</v>
      </c>
      <c r="T20" s="27">
        <v>0.5</v>
      </c>
      <c r="U20" s="26">
        <v>1</v>
      </c>
      <c r="V20" s="26">
        <v>1</v>
      </c>
      <c r="W20" s="85">
        <v>1</v>
      </c>
    </row>
    <row r="21" spans="1:23" x14ac:dyDescent="0.3">
      <c r="A21" s="201"/>
      <c r="B21" s="23" t="s">
        <v>210</v>
      </c>
      <c r="C21" s="26">
        <v>1</v>
      </c>
      <c r="D21" s="26">
        <v>1</v>
      </c>
      <c r="E21" s="29">
        <v>2</v>
      </c>
      <c r="F21" s="29">
        <v>2</v>
      </c>
      <c r="G21" s="26">
        <v>1</v>
      </c>
      <c r="H21" s="26">
        <v>1</v>
      </c>
      <c r="I21" s="29">
        <v>2</v>
      </c>
      <c r="J21" s="26">
        <v>1</v>
      </c>
      <c r="K21" s="27">
        <v>0.5</v>
      </c>
      <c r="L21" s="26">
        <v>1</v>
      </c>
      <c r="M21" s="26">
        <v>1</v>
      </c>
      <c r="N21" s="26">
        <v>1</v>
      </c>
      <c r="O21" s="26">
        <v>1</v>
      </c>
      <c r="P21" s="28">
        <v>0</v>
      </c>
      <c r="Q21" s="28">
        <v>0</v>
      </c>
      <c r="R21" s="27">
        <v>0.5</v>
      </c>
      <c r="S21" s="26">
        <v>1</v>
      </c>
      <c r="T21" s="26">
        <v>1</v>
      </c>
      <c r="U21" s="27">
        <v>0.5</v>
      </c>
      <c r="V21" s="26">
        <v>1</v>
      </c>
      <c r="W21" s="85">
        <v>1</v>
      </c>
    </row>
    <row r="22" spans="1:23" x14ac:dyDescent="0.3">
      <c r="A22" s="201"/>
      <c r="B22" s="24" t="s">
        <v>211</v>
      </c>
      <c r="C22" s="26">
        <v>1</v>
      </c>
      <c r="D22" s="26">
        <v>1</v>
      </c>
      <c r="E22" s="26">
        <v>1</v>
      </c>
      <c r="F22" s="26">
        <v>1</v>
      </c>
      <c r="G22" s="26">
        <v>1</v>
      </c>
      <c r="H22" s="26">
        <v>1</v>
      </c>
      <c r="I22" s="26">
        <v>1</v>
      </c>
      <c r="J22" s="26">
        <v>1</v>
      </c>
      <c r="K22" s="26">
        <v>1</v>
      </c>
      <c r="L22" s="26">
        <v>1</v>
      </c>
      <c r="M22" s="26">
        <v>1</v>
      </c>
      <c r="N22" s="27">
        <v>0.5</v>
      </c>
      <c r="O22" s="26">
        <v>1</v>
      </c>
      <c r="P22" s="27">
        <v>0.5</v>
      </c>
      <c r="Q22" s="26">
        <v>1</v>
      </c>
      <c r="R22" s="26">
        <v>1</v>
      </c>
      <c r="S22" s="26">
        <v>1</v>
      </c>
      <c r="T22" s="26">
        <v>1</v>
      </c>
      <c r="U22" s="26">
        <v>1</v>
      </c>
      <c r="V22" s="29">
        <v>2</v>
      </c>
      <c r="W22" s="85">
        <v>1</v>
      </c>
    </row>
    <row r="24" spans="1:23" ht="25.8" x14ac:dyDescent="0.5">
      <c r="C24" s="200" t="s">
        <v>212</v>
      </c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</row>
    <row r="25" spans="1:23" x14ac:dyDescent="0.3">
      <c r="A25" s="6"/>
      <c r="C25" s="7" t="s">
        <v>196</v>
      </c>
      <c r="D25" s="8" t="s">
        <v>197</v>
      </c>
      <c r="E25" s="9" t="s">
        <v>21</v>
      </c>
      <c r="F25" s="10" t="s">
        <v>24</v>
      </c>
      <c r="G25" s="11" t="s">
        <v>198</v>
      </c>
      <c r="H25" s="12" t="s">
        <v>22</v>
      </c>
      <c r="I25" s="13" t="s">
        <v>199</v>
      </c>
      <c r="J25" s="14" t="s">
        <v>200</v>
      </c>
      <c r="K25" s="15" t="s">
        <v>201</v>
      </c>
      <c r="L25" s="16" t="s">
        <v>202</v>
      </c>
      <c r="M25" s="17" t="s">
        <v>203</v>
      </c>
      <c r="N25" s="18" t="s">
        <v>204</v>
      </c>
      <c r="O25" s="19" t="s">
        <v>205</v>
      </c>
      <c r="P25" s="25" t="s">
        <v>206</v>
      </c>
      <c r="Q25" s="13" t="s">
        <v>207</v>
      </c>
      <c r="R25" s="20" t="s">
        <v>208</v>
      </c>
      <c r="S25" s="21" t="s">
        <v>209</v>
      </c>
      <c r="T25" s="22" t="s">
        <v>23</v>
      </c>
      <c r="U25" s="23" t="s">
        <v>210</v>
      </c>
      <c r="V25" s="24" t="s">
        <v>211</v>
      </c>
    </row>
    <row r="26" spans="1:23" x14ac:dyDescent="0.3">
      <c r="A26" s="201" t="s">
        <v>215</v>
      </c>
      <c r="B26" s="7" t="s">
        <v>196</v>
      </c>
      <c r="C26" s="30">
        <v>1</v>
      </c>
      <c r="D26" s="26">
        <v>1</v>
      </c>
      <c r="E26" s="26">
        <v>1</v>
      </c>
      <c r="F26" s="26">
        <v>1</v>
      </c>
      <c r="G26" s="26">
        <v>1</v>
      </c>
      <c r="H26" s="26">
        <v>1</v>
      </c>
      <c r="I26" s="26">
        <v>1</v>
      </c>
      <c r="J26" s="26">
        <v>1</v>
      </c>
      <c r="K26" s="26">
        <v>1</v>
      </c>
      <c r="L26" s="26">
        <v>1</v>
      </c>
      <c r="M26" s="29">
        <v>2</v>
      </c>
      <c r="N26" s="26">
        <v>1</v>
      </c>
      <c r="O26" s="26">
        <v>1</v>
      </c>
      <c r="P26" s="26">
        <v>1</v>
      </c>
      <c r="Q26" s="26">
        <v>1</v>
      </c>
      <c r="R26" s="28">
        <v>0</v>
      </c>
      <c r="S26" s="26">
        <v>1</v>
      </c>
      <c r="T26" s="26">
        <v>1</v>
      </c>
      <c r="U26" s="26">
        <v>1</v>
      </c>
      <c r="V26" s="26">
        <v>1</v>
      </c>
    </row>
    <row r="27" spans="1:23" x14ac:dyDescent="0.3">
      <c r="A27" s="201"/>
      <c r="B27" s="8" t="s">
        <v>197</v>
      </c>
      <c r="C27" s="26">
        <v>1</v>
      </c>
      <c r="D27" s="27">
        <v>0.5</v>
      </c>
      <c r="E27" s="29">
        <v>2</v>
      </c>
      <c r="F27" s="27">
        <v>0.5</v>
      </c>
      <c r="G27" s="26">
        <v>1</v>
      </c>
      <c r="H27" s="27">
        <v>0.5</v>
      </c>
      <c r="I27" s="26">
        <v>1</v>
      </c>
      <c r="J27" s="27">
        <v>0.5</v>
      </c>
      <c r="K27" s="29">
        <v>2</v>
      </c>
      <c r="L27" s="26">
        <v>1</v>
      </c>
      <c r="M27" s="26">
        <v>1</v>
      </c>
      <c r="N27" s="27">
        <v>0.5</v>
      </c>
      <c r="O27" s="26">
        <v>1</v>
      </c>
      <c r="P27" s="26">
        <v>1</v>
      </c>
      <c r="Q27" s="27">
        <v>0.5</v>
      </c>
      <c r="R27" s="26">
        <v>1</v>
      </c>
      <c r="S27" s="29">
        <v>2</v>
      </c>
      <c r="T27" s="26">
        <v>1</v>
      </c>
      <c r="U27" s="26">
        <v>1</v>
      </c>
      <c r="V27" s="26">
        <v>1</v>
      </c>
    </row>
    <row r="28" spans="1:23" x14ac:dyDescent="0.3">
      <c r="A28" s="201"/>
      <c r="B28" s="9" t="s">
        <v>21</v>
      </c>
      <c r="C28" s="26">
        <v>1</v>
      </c>
      <c r="D28" s="27">
        <v>0.5</v>
      </c>
      <c r="E28" s="27">
        <v>0.5</v>
      </c>
      <c r="F28" s="29">
        <v>2</v>
      </c>
      <c r="G28" s="29">
        <v>2</v>
      </c>
      <c r="H28" s="26">
        <v>1</v>
      </c>
      <c r="I28" s="26">
        <v>1</v>
      </c>
      <c r="J28" s="26">
        <v>1</v>
      </c>
      <c r="K28" s="26">
        <v>1</v>
      </c>
      <c r="L28" s="26">
        <v>1</v>
      </c>
      <c r="M28" s="26">
        <v>1</v>
      </c>
      <c r="N28" s="26">
        <v>1</v>
      </c>
      <c r="O28" s="26">
        <v>1</v>
      </c>
      <c r="P28" s="27">
        <v>0.5</v>
      </c>
      <c r="Q28" s="27">
        <v>0.5</v>
      </c>
      <c r="R28" s="26">
        <v>1</v>
      </c>
      <c r="S28" s="27">
        <v>0.5</v>
      </c>
      <c r="T28" s="26">
        <v>1</v>
      </c>
      <c r="U28" s="29">
        <v>2</v>
      </c>
      <c r="V28" s="26">
        <v>1</v>
      </c>
    </row>
    <row r="29" spans="1:23" x14ac:dyDescent="0.3">
      <c r="A29" s="201"/>
      <c r="B29" s="10" t="s">
        <v>24</v>
      </c>
      <c r="C29" s="26">
        <v>1</v>
      </c>
      <c r="D29" s="29">
        <v>2</v>
      </c>
      <c r="E29" s="27">
        <v>0.5</v>
      </c>
      <c r="F29" s="27">
        <v>0.5</v>
      </c>
      <c r="G29" s="27">
        <v>0.5</v>
      </c>
      <c r="H29" s="26">
        <v>1</v>
      </c>
      <c r="I29" s="29">
        <v>2</v>
      </c>
      <c r="J29" s="29">
        <v>2</v>
      </c>
      <c r="K29" s="27">
        <v>0.5</v>
      </c>
      <c r="L29" s="26">
        <v>1</v>
      </c>
      <c r="M29" s="26">
        <v>1</v>
      </c>
      <c r="N29" s="27">
        <v>0.5</v>
      </c>
      <c r="O29" s="27">
        <v>0.5</v>
      </c>
      <c r="P29" s="26">
        <v>1</v>
      </c>
      <c r="Q29" s="26">
        <v>1</v>
      </c>
      <c r="R29" s="26">
        <v>1</v>
      </c>
      <c r="S29" s="29">
        <v>2</v>
      </c>
      <c r="T29" s="26">
        <v>1</v>
      </c>
      <c r="U29" s="29">
        <v>2</v>
      </c>
      <c r="V29" s="26">
        <v>1</v>
      </c>
    </row>
    <row r="30" spans="1:23" x14ac:dyDescent="0.3">
      <c r="A30" s="201"/>
      <c r="B30" s="11" t="s">
        <v>198</v>
      </c>
      <c r="C30" s="26">
        <v>1</v>
      </c>
      <c r="D30" s="26">
        <v>1</v>
      </c>
      <c r="E30" s="26">
        <v>1</v>
      </c>
      <c r="F30" s="26">
        <v>1</v>
      </c>
      <c r="G30" s="27">
        <v>0.5</v>
      </c>
      <c r="H30" s="26">
        <v>1</v>
      </c>
      <c r="I30" s="27">
        <v>0.5</v>
      </c>
      <c r="J30" s="26">
        <v>1</v>
      </c>
      <c r="K30" s="29">
        <v>2</v>
      </c>
      <c r="L30" s="26">
        <v>1</v>
      </c>
      <c r="M30" s="26">
        <v>1</v>
      </c>
      <c r="N30" s="26">
        <v>1</v>
      </c>
      <c r="O30" s="27">
        <v>0.5</v>
      </c>
      <c r="P30" s="29">
        <v>2</v>
      </c>
      <c r="Q30" s="27">
        <v>0.5</v>
      </c>
      <c r="R30" s="26">
        <v>1</v>
      </c>
      <c r="S30" s="26">
        <v>1</v>
      </c>
      <c r="T30" s="26">
        <v>1</v>
      </c>
      <c r="U30" s="26">
        <v>1</v>
      </c>
      <c r="V30" s="26">
        <v>1</v>
      </c>
    </row>
    <row r="31" spans="1:23" x14ac:dyDescent="0.3">
      <c r="A31" s="201"/>
      <c r="B31" s="12" t="s">
        <v>22</v>
      </c>
      <c r="C31" s="26">
        <v>1</v>
      </c>
      <c r="D31" s="29">
        <v>2</v>
      </c>
      <c r="E31" s="26">
        <v>1</v>
      </c>
      <c r="F31" s="26">
        <v>1</v>
      </c>
      <c r="G31" s="29">
        <v>2</v>
      </c>
      <c r="H31" s="29">
        <v>2</v>
      </c>
      <c r="I31" s="26">
        <v>1</v>
      </c>
      <c r="J31" s="27">
        <v>0.5</v>
      </c>
      <c r="K31" s="26">
        <v>1</v>
      </c>
      <c r="L31" s="29">
        <v>2</v>
      </c>
      <c r="M31" s="26">
        <v>1</v>
      </c>
      <c r="N31" s="27">
        <v>0.5</v>
      </c>
      <c r="O31" s="26">
        <v>1</v>
      </c>
      <c r="P31" s="26">
        <v>1</v>
      </c>
      <c r="Q31" s="26">
        <v>1</v>
      </c>
      <c r="R31" s="26">
        <v>1</v>
      </c>
      <c r="S31" s="26">
        <v>1</v>
      </c>
      <c r="T31" s="26">
        <v>1</v>
      </c>
      <c r="U31" s="26">
        <v>1</v>
      </c>
      <c r="V31" s="26">
        <v>1</v>
      </c>
    </row>
    <row r="32" spans="1:23" x14ac:dyDescent="0.3">
      <c r="A32" s="201"/>
      <c r="B32" s="13" t="s">
        <v>199</v>
      </c>
      <c r="C32" s="26">
        <v>1</v>
      </c>
      <c r="D32" s="26">
        <v>1</v>
      </c>
      <c r="E32" s="26">
        <v>1</v>
      </c>
      <c r="F32" s="27">
        <v>0.5</v>
      </c>
      <c r="G32" s="29">
        <v>2</v>
      </c>
      <c r="H32" s="26">
        <v>1</v>
      </c>
      <c r="I32" s="26">
        <v>1</v>
      </c>
      <c r="J32" s="27">
        <v>0.5</v>
      </c>
      <c r="K32" s="28">
        <v>0</v>
      </c>
      <c r="L32" s="26">
        <v>1</v>
      </c>
      <c r="M32" s="27">
        <v>0.5</v>
      </c>
      <c r="N32" s="26">
        <v>1</v>
      </c>
      <c r="O32" s="26">
        <v>1</v>
      </c>
      <c r="P32" s="26">
        <v>1</v>
      </c>
      <c r="Q32" s="26">
        <v>1</v>
      </c>
      <c r="R32" s="26">
        <v>1</v>
      </c>
      <c r="S32" s="29">
        <v>2</v>
      </c>
      <c r="T32" s="26">
        <v>1</v>
      </c>
      <c r="U32" s="29">
        <v>2</v>
      </c>
      <c r="V32" s="26">
        <v>1</v>
      </c>
    </row>
    <row r="33" spans="1:22" x14ac:dyDescent="0.3">
      <c r="A33" s="201"/>
      <c r="B33" s="14" t="s">
        <v>200</v>
      </c>
      <c r="C33" s="26">
        <v>1</v>
      </c>
      <c r="D33" s="29">
        <v>2</v>
      </c>
      <c r="E33" s="26">
        <v>1</v>
      </c>
      <c r="F33" s="27">
        <v>0.5</v>
      </c>
      <c r="G33" s="29">
        <v>2</v>
      </c>
      <c r="H33" s="29">
        <v>2</v>
      </c>
      <c r="I33" s="29">
        <v>2</v>
      </c>
      <c r="J33" s="26">
        <v>1</v>
      </c>
      <c r="K33" s="27">
        <v>0.5</v>
      </c>
      <c r="L33" s="26">
        <v>1</v>
      </c>
      <c r="M33" s="27">
        <v>0.5</v>
      </c>
      <c r="N33" s="26">
        <v>1</v>
      </c>
      <c r="O33" s="26">
        <v>1</v>
      </c>
      <c r="P33" s="26">
        <v>1</v>
      </c>
      <c r="Q33" s="26">
        <v>1</v>
      </c>
      <c r="R33" s="26">
        <v>1</v>
      </c>
      <c r="S33" s="26">
        <v>1</v>
      </c>
      <c r="T33" s="26">
        <v>1</v>
      </c>
      <c r="U33" s="26">
        <v>1</v>
      </c>
      <c r="V33" s="26">
        <v>1</v>
      </c>
    </row>
    <row r="34" spans="1:22" x14ac:dyDescent="0.3">
      <c r="A34" s="201"/>
      <c r="B34" s="15" t="s">
        <v>201</v>
      </c>
      <c r="C34" s="26">
        <v>1</v>
      </c>
      <c r="D34" s="27">
        <v>0.5</v>
      </c>
      <c r="E34" s="29">
        <v>2</v>
      </c>
      <c r="F34" s="29">
        <v>2</v>
      </c>
      <c r="G34" s="28">
        <v>0</v>
      </c>
      <c r="H34" s="26">
        <v>1</v>
      </c>
      <c r="I34" s="26">
        <v>1</v>
      </c>
      <c r="J34" s="26">
        <v>1</v>
      </c>
      <c r="K34" s="26">
        <v>1</v>
      </c>
      <c r="L34" s="26">
        <v>1</v>
      </c>
      <c r="M34" s="26">
        <v>1</v>
      </c>
      <c r="N34" s="26">
        <v>1</v>
      </c>
      <c r="O34" s="26">
        <v>1</v>
      </c>
      <c r="P34" s="27">
        <v>0.5</v>
      </c>
      <c r="Q34" s="30">
        <v>1</v>
      </c>
      <c r="R34" s="26">
        <v>1</v>
      </c>
      <c r="S34" s="29">
        <v>2</v>
      </c>
      <c r="T34" s="26">
        <v>1</v>
      </c>
      <c r="U34" s="27">
        <v>0.5</v>
      </c>
      <c r="V34" s="26">
        <v>1</v>
      </c>
    </row>
    <row r="35" spans="1:22" x14ac:dyDescent="0.3">
      <c r="A35" s="201"/>
      <c r="B35" s="16" t="s">
        <v>202</v>
      </c>
      <c r="C35" s="26">
        <v>1</v>
      </c>
      <c r="D35" s="30">
        <v>1</v>
      </c>
      <c r="E35" s="26">
        <v>1</v>
      </c>
      <c r="F35" s="26">
        <v>1</v>
      </c>
      <c r="G35" s="26">
        <v>1</v>
      </c>
      <c r="H35" s="26">
        <v>1</v>
      </c>
      <c r="I35" s="26">
        <v>1</v>
      </c>
      <c r="J35" s="29">
        <v>2</v>
      </c>
      <c r="K35" s="26">
        <v>1</v>
      </c>
      <c r="L35" s="27">
        <v>0.5</v>
      </c>
      <c r="M35" s="27">
        <v>0.5</v>
      </c>
      <c r="N35" s="29">
        <v>2</v>
      </c>
      <c r="O35" s="26">
        <v>1</v>
      </c>
      <c r="P35" s="26">
        <v>1</v>
      </c>
      <c r="Q35" s="26">
        <v>1</v>
      </c>
      <c r="R35" s="29">
        <v>2</v>
      </c>
      <c r="S35" s="26">
        <v>1</v>
      </c>
      <c r="T35" s="29">
        <v>2</v>
      </c>
      <c r="U35" s="26">
        <v>1</v>
      </c>
      <c r="V35" s="26">
        <v>1</v>
      </c>
    </row>
    <row r="36" spans="1:22" x14ac:dyDescent="0.3">
      <c r="A36" s="201"/>
      <c r="B36" s="17" t="s">
        <v>203</v>
      </c>
      <c r="C36" s="26">
        <v>1</v>
      </c>
      <c r="D36" s="26">
        <v>1</v>
      </c>
      <c r="E36" s="26">
        <v>1</v>
      </c>
      <c r="F36" s="26">
        <v>1</v>
      </c>
      <c r="G36" s="26">
        <v>1</v>
      </c>
      <c r="H36" s="27">
        <v>0.5</v>
      </c>
      <c r="I36" s="29">
        <v>2</v>
      </c>
      <c r="J36" s="27">
        <v>0.5</v>
      </c>
      <c r="K36" s="26">
        <v>1</v>
      </c>
      <c r="L36" s="29">
        <v>2</v>
      </c>
      <c r="M36" s="26">
        <v>1</v>
      </c>
      <c r="N36" s="29">
        <v>2</v>
      </c>
      <c r="O36" s="26">
        <v>1</v>
      </c>
      <c r="P36" s="26">
        <v>1</v>
      </c>
      <c r="Q36" s="26">
        <v>1</v>
      </c>
      <c r="R36" s="26">
        <v>1</v>
      </c>
      <c r="S36" s="26">
        <v>1</v>
      </c>
      <c r="T36" s="26">
        <v>1</v>
      </c>
      <c r="U36" s="26">
        <v>1</v>
      </c>
      <c r="V36" s="26">
        <v>1</v>
      </c>
    </row>
    <row r="37" spans="1:22" x14ac:dyDescent="0.3">
      <c r="A37" s="201"/>
      <c r="B37" s="18" t="s">
        <v>204</v>
      </c>
      <c r="C37" s="26">
        <v>1</v>
      </c>
      <c r="D37" s="29">
        <v>2</v>
      </c>
      <c r="E37" s="29">
        <v>2</v>
      </c>
      <c r="F37" s="26">
        <v>1</v>
      </c>
      <c r="G37" s="27">
        <v>0.5</v>
      </c>
      <c r="H37" s="29">
        <v>2</v>
      </c>
      <c r="I37" s="26">
        <v>1</v>
      </c>
      <c r="J37" s="29">
        <v>2</v>
      </c>
      <c r="K37" s="26">
        <v>1</v>
      </c>
      <c r="L37" s="26">
        <v>1</v>
      </c>
      <c r="M37" s="26">
        <v>1</v>
      </c>
      <c r="N37" s="26">
        <v>1</v>
      </c>
      <c r="O37" s="26">
        <v>1</v>
      </c>
      <c r="P37" s="26">
        <v>1</v>
      </c>
      <c r="Q37" s="26">
        <v>1</v>
      </c>
      <c r="R37" s="26">
        <v>1</v>
      </c>
      <c r="S37" s="26">
        <v>1</v>
      </c>
      <c r="T37" s="27">
        <v>0.5</v>
      </c>
      <c r="U37" s="26">
        <v>1</v>
      </c>
      <c r="V37" s="27">
        <v>0.5</v>
      </c>
    </row>
    <row r="38" spans="1:22" x14ac:dyDescent="0.3">
      <c r="A38" s="201"/>
      <c r="B38" s="19" t="s">
        <v>205</v>
      </c>
      <c r="C38" s="26">
        <v>1</v>
      </c>
      <c r="D38" s="26">
        <v>1</v>
      </c>
      <c r="E38" s="26">
        <v>1</v>
      </c>
      <c r="F38" s="29">
        <v>2</v>
      </c>
      <c r="G38" s="26">
        <v>1</v>
      </c>
      <c r="H38" s="26">
        <v>1</v>
      </c>
      <c r="I38" s="26">
        <v>1</v>
      </c>
      <c r="J38" s="26">
        <v>1</v>
      </c>
      <c r="K38" s="26">
        <v>1</v>
      </c>
      <c r="L38" s="26">
        <v>1</v>
      </c>
      <c r="M38" s="26">
        <v>1</v>
      </c>
      <c r="N38" s="26">
        <v>1</v>
      </c>
      <c r="O38" s="27">
        <v>0.5</v>
      </c>
      <c r="P38" s="26">
        <v>1</v>
      </c>
      <c r="Q38" s="26">
        <v>1</v>
      </c>
      <c r="R38" s="28">
        <v>0</v>
      </c>
      <c r="S38" s="26">
        <v>1</v>
      </c>
      <c r="T38" s="29">
        <v>2</v>
      </c>
      <c r="U38" s="26">
        <v>1</v>
      </c>
      <c r="V38" s="26">
        <v>1</v>
      </c>
    </row>
    <row r="39" spans="1:22" x14ac:dyDescent="0.3">
      <c r="A39" s="201"/>
      <c r="B39" s="25" t="s">
        <v>206</v>
      </c>
      <c r="C39" s="26">
        <v>1</v>
      </c>
      <c r="D39" s="27">
        <v>0.5</v>
      </c>
      <c r="E39" s="26">
        <v>1</v>
      </c>
      <c r="F39" s="26">
        <v>1</v>
      </c>
      <c r="G39" s="27">
        <v>0.5</v>
      </c>
      <c r="H39" s="26">
        <v>1</v>
      </c>
      <c r="I39" s="26">
        <v>1</v>
      </c>
      <c r="J39" s="26">
        <v>1</v>
      </c>
      <c r="K39" s="29">
        <v>2</v>
      </c>
      <c r="L39" s="29">
        <v>2</v>
      </c>
      <c r="M39" s="29">
        <v>2</v>
      </c>
      <c r="N39" s="26">
        <v>1</v>
      </c>
      <c r="O39" s="27">
        <v>0.5</v>
      </c>
      <c r="P39" s="26">
        <v>1</v>
      </c>
      <c r="Q39" s="29">
        <v>2</v>
      </c>
      <c r="R39" s="27">
        <v>0.5</v>
      </c>
      <c r="S39" s="26">
        <v>1</v>
      </c>
      <c r="T39" s="26">
        <v>1</v>
      </c>
      <c r="U39" s="28">
        <v>0</v>
      </c>
      <c r="V39" s="27">
        <v>0.5</v>
      </c>
    </row>
    <row r="40" spans="1:22" x14ac:dyDescent="0.3">
      <c r="A40" s="201"/>
      <c r="B40" s="13" t="s">
        <v>207</v>
      </c>
      <c r="C40" s="27">
        <v>0.5</v>
      </c>
      <c r="D40" s="26">
        <v>1</v>
      </c>
      <c r="E40" s="26">
        <v>1</v>
      </c>
      <c r="F40" s="27">
        <v>0.5</v>
      </c>
      <c r="G40" s="26">
        <v>1</v>
      </c>
      <c r="H40" s="27">
        <v>0.5</v>
      </c>
      <c r="I40" s="27">
        <v>0.5</v>
      </c>
      <c r="J40" s="27">
        <v>0.5</v>
      </c>
      <c r="K40" s="29">
        <v>2</v>
      </c>
      <c r="L40" s="27">
        <v>0.5</v>
      </c>
      <c r="M40" s="29">
        <v>2</v>
      </c>
      <c r="N40" s="26">
        <v>1</v>
      </c>
      <c r="O40" s="26">
        <v>1</v>
      </c>
      <c r="P40" s="26">
        <v>1</v>
      </c>
      <c r="Q40" s="27">
        <v>0.5</v>
      </c>
      <c r="R40" s="30">
        <v>1</v>
      </c>
      <c r="S40" s="27">
        <v>0.5</v>
      </c>
      <c r="T40" s="26">
        <v>1</v>
      </c>
      <c r="U40" s="28">
        <v>0</v>
      </c>
      <c r="V40" s="26">
        <v>1</v>
      </c>
    </row>
    <row r="41" spans="1:22" x14ac:dyDescent="0.3">
      <c r="A41" s="201"/>
      <c r="B41" s="20" t="s">
        <v>208</v>
      </c>
      <c r="C41" s="28">
        <v>0</v>
      </c>
      <c r="D41" s="26">
        <v>1</v>
      </c>
      <c r="E41" s="26">
        <v>1</v>
      </c>
      <c r="F41" s="26">
        <v>1</v>
      </c>
      <c r="G41" s="26">
        <v>1</v>
      </c>
      <c r="H41" s="26">
        <v>1</v>
      </c>
      <c r="I41" s="26">
        <v>1</v>
      </c>
      <c r="J41" s="26">
        <v>1</v>
      </c>
      <c r="K41" s="26">
        <v>1</v>
      </c>
      <c r="L41" s="27">
        <v>0.5</v>
      </c>
      <c r="M41" s="28">
        <v>0</v>
      </c>
      <c r="N41" s="27">
        <v>0.5</v>
      </c>
      <c r="O41" s="29">
        <v>2</v>
      </c>
      <c r="P41" s="29">
        <v>2</v>
      </c>
      <c r="Q41" s="26">
        <v>1</v>
      </c>
      <c r="R41" s="29">
        <v>2</v>
      </c>
      <c r="S41" s="30">
        <v>1</v>
      </c>
      <c r="T41" s="29">
        <v>2</v>
      </c>
      <c r="U41" s="27">
        <v>0.5</v>
      </c>
      <c r="V41" s="26">
        <v>1</v>
      </c>
    </row>
    <row r="42" spans="1:22" x14ac:dyDescent="0.3">
      <c r="A42" s="201"/>
      <c r="B42" s="21" t="s">
        <v>209</v>
      </c>
      <c r="C42" s="26">
        <v>1</v>
      </c>
      <c r="D42" s="29">
        <v>2</v>
      </c>
      <c r="E42" s="26">
        <v>1</v>
      </c>
      <c r="F42" s="26">
        <v>1</v>
      </c>
      <c r="G42" s="26">
        <v>1</v>
      </c>
      <c r="H42" s="26">
        <v>1</v>
      </c>
      <c r="I42" s="26">
        <v>1</v>
      </c>
      <c r="J42" s="26">
        <v>1</v>
      </c>
      <c r="K42" s="26">
        <v>1</v>
      </c>
      <c r="L42" s="30">
        <v>1</v>
      </c>
      <c r="M42" s="29">
        <v>2</v>
      </c>
      <c r="N42" s="26">
        <v>1</v>
      </c>
      <c r="O42" s="30">
        <v>1</v>
      </c>
      <c r="P42" s="30">
        <v>1</v>
      </c>
      <c r="Q42" s="29">
        <v>2</v>
      </c>
      <c r="R42" s="30">
        <v>1</v>
      </c>
      <c r="S42" s="27">
        <v>0.5</v>
      </c>
      <c r="T42" s="30">
        <v>1</v>
      </c>
      <c r="U42" s="30">
        <v>1</v>
      </c>
      <c r="V42" s="26">
        <v>1</v>
      </c>
    </row>
    <row r="43" spans="1:22" x14ac:dyDescent="0.3">
      <c r="A43" s="201"/>
      <c r="B43" s="22" t="s">
        <v>23</v>
      </c>
      <c r="C43" s="26">
        <v>1</v>
      </c>
      <c r="D43" s="30">
        <v>1</v>
      </c>
      <c r="E43" s="30">
        <v>1</v>
      </c>
      <c r="F43" s="30">
        <v>1</v>
      </c>
      <c r="G43" s="30">
        <v>1</v>
      </c>
      <c r="H43" s="29">
        <v>2</v>
      </c>
      <c r="I43" s="30">
        <v>1</v>
      </c>
      <c r="J43" s="30">
        <v>1</v>
      </c>
      <c r="K43" s="30">
        <v>1</v>
      </c>
      <c r="L43" s="28">
        <v>0</v>
      </c>
      <c r="M43" s="30">
        <v>1</v>
      </c>
      <c r="N43" s="30">
        <v>1</v>
      </c>
      <c r="O43" s="29">
        <v>2</v>
      </c>
      <c r="P43" s="30">
        <v>1</v>
      </c>
      <c r="Q43" s="30">
        <v>1</v>
      </c>
      <c r="R43" s="27">
        <v>0.5</v>
      </c>
      <c r="S43" s="30">
        <v>1</v>
      </c>
      <c r="T43" s="27">
        <v>0.5</v>
      </c>
      <c r="U43" s="30">
        <v>1</v>
      </c>
      <c r="V43" s="30">
        <v>1</v>
      </c>
    </row>
    <row r="44" spans="1:22" x14ac:dyDescent="0.3">
      <c r="A44" s="201"/>
      <c r="B44" s="23" t="s">
        <v>210</v>
      </c>
      <c r="C44" s="26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27">
        <v>0.5</v>
      </c>
      <c r="J44" s="27">
        <v>0.5</v>
      </c>
      <c r="K44" s="29">
        <v>2</v>
      </c>
      <c r="L44" s="29">
        <v>2</v>
      </c>
      <c r="M44" s="27">
        <v>0.5</v>
      </c>
      <c r="N44" s="30">
        <v>1</v>
      </c>
      <c r="O44" s="30">
        <v>1</v>
      </c>
      <c r="P44" s="30">
        <v>1</v>
      </c>
      <c r="Q44" s="30">
        <v>1</v>
      </c>
      <c r="R44" s="30">
        <v>1</v>
      </c>
      <c r="S44" s="30">
        <v>1</v>
      </c>
      <c r="T44" s="30">
        <v>1</v>
      </c>
      <c r="U44" s="27">
        <v>0.5</v>
      </c>
      <c r="V44" s="30">
        <v>1</v>
      </c>
    </row>
    <row r="45" spans="1:22" x14ac:dyDescent="0.3">
      <c r="A45" s="201"/>
      <c r="B45" s="24" t="s">
        <v>211</v>
      </c>
      <c r="C45" s="27">
        <v>0.5</v>
      </c>
      <c r="D45" s="27">
        <v>0.5</v>
      </c>
      <c r="E45" s="27">
        <v>0.5</v>
      </c>
      <c r="F45" s="27">
        <v>0.5</v>
      </c>
      <c r="G45" s="27">
        <v>0.5</v>
      </c>
      <c r="H45" s="27">
        <v>0.5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29">
        <v>2</v>
      </c>
      <c r="O45" s="29">
        <v>2</v>
      </c>
      <c r="P45" s="29">
        <v>2</v>
      </c>
      <c r="Q45" s="30">
        <v>1</v>
      </c>
      <c r="R45" s="30">
        <v>1</v>
      </c>
      <c r="S45" s="30">
        <v>1</v>
      </c>
      <c r="T45" s="30">
        <v>1</v>
      </c>
      <c r="U45" s="30">
        <v>1</v>
      </c>
      <c r="V45" s="29">
        <v>2</v>
      </c>
    </row>
    <row r="46" spans="1:22" x14ac:dyDescent="0.3">
      <c r="B46" s="31" t="s">
        <v>35</v>
      </c>
      <c r="C46" s="26">
        <v>1</v>
      </c>
      <c r="D46" s="32">
        <v>1</v>
      </c>
      <c r="E46" s="32">
        <v>1</v>
      </c>
      <c r="F46" s="32">
        <v>1</v>
      </c>
      <c r="G46" s="32">
        <v>1</v>
      </c>
      <c r="H46" s="32">
        <v>1</v>
      </c>
      <c r="I46" s="32">
        <v>1</v>
      </c>
      <c r="J46" s="32">
        <v>1</v>
      </c>
      <c r="K46" s="32">
        <v>1</v>
      </c>
      <c r="L46" s="32">
        <v>1</v>
      </c>
      <c r="M46" s="32">
        <v>1</v>
      </c>
      <c r="N46" s="32">
        <v>1</v>
      </c>
      <c r="O46" s="30">
        <v>1</v>
      </c>
      <c r="P46" s="30">
        <v>1</v>
      </c>
      <c r="Q46" s="30">
        <v>1</v>
      </c>
      <c r="R46" s="30">
        <v>1</v>
      </c>
      <c r="S46" s="30">
        <v>1</v>
      </c>
      <c r="T46" s="30">
        <v>1</v>
      </c>
      <c r="U46" s="30">
        <v>1</v>
      </c>
      <c r="V46" s="30">
        <v>1</v>
      </c>
    </row>
  </sheetData>
  <mergeCells count="4">
    <mergeCell ref="C1:V1"/>
    <mergeCell ref="A3:A22"/>
    <mergeCell ref="C24:V24"/>
    <mergeCell ref="A26:A4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173</vt:i4>
      </vt:variant>
    </vt:vector>
  </HeadingPairs>
  <TitlesOfParts>
    <vt:vector size="183" baseType="lpstr">
      <vt:lpstr>NEWS n' Instructions</vt:lpstr>
      <vt:lpstr>TeamBuilder</vt:lpstr>
      <vt:lpstr>Inspection</vt:lpstr>
      <vt:lpstr>Export Haha No Import</vt:lpstr>
      <vt:lpstr>Doodlepedia</vt:lpstr>
      <vt:lpstr>Moves</vt:lpstr>
      <vt:lpstr>Equipments</vt:lpstr>
      <vt:lpstr>Held Items</vt:lpstr>
      <vt:lpstr>Type Chart</vt:lpstr>
      <vt:lpstr>Scrapped Features</vt:lpstr>
      <vt:lpstr>AbyssentTr</vt:lpstr>
      <vt:lpstr>AgotoadTr</vt:lpstr>
      <vt:lpstr>AmphipyreTr</vt:lpstr>
      <vt:lpstr>AngerlerTr</vt:lpstr>
      <vt:lpstr>AntenaflightTr</vt:lpstr>
      <vt:lpstr>AppluffTr</vt:lpstr>
      <vt:lpstr>ApurritionTr</vt:lpstr>
      <vt:lpstr>ArchoposTr</vt:lpstr>
      <vt:lpstr>ArchumaTr</vt:lpstr>
      <vt:lpstr>AsparkTr</vt:lpstr>
      <vt:lpstr>BeetalTr</vt:lpstr>
      <vt:lpstr>BengaluxTr</vt:lpstr>
      <vt:lpstr>BionoticTr</vt:lpstr>
      <vt:lpstr>BlossafaunTr</vt:lpstr>
      <vt:lpstr>BonikrowTr</vt:lpstr>
      <vt:lpstr>BorbekTr</vt:lpstr>
      <vt:lpstr>BorboTr</vt:lpstr>
      <vt:lpstr>BoulduoTr</vt:lpstr>
      <vt:lpstr>BunsweetTr</vt:lpstr>
      <vt:lpstr>BunswirlTr</vt:lpstr>
      <vt:lpstr>CacmeowTr</vt:lpstr>
      <vt:lpstr>CalamanderTr</vt:lpstr>
      <vt:lpstr>CandeigonTr</vt:lpstr>
      <vt:lpstr>CandygriefTr</vt:lpstr>
      <vt:lpstr>CaramellowTr</vt:lpstr>
      <vt:lpstr>CerebopodTr</vt:lpstr>
      <vt:lpstr>ChronosTr</vt:lpstr>
      <vt:lpstr>ClangutangTr</vt:lpstr>
      <vt:lpstr>ClankeyTr</vt:lpstr>
      <vt:lpstr>CoaltTr</vt:lpstr>
      <vt:lpstr>CocosquidTr</vt:lpstr>
      <vt:lpstr>CorrolizardTr</vt:lpstr>
      <vt:lpstr>CryoteraTr</vt:lpstr>
      <vt:lpstr>CrystikTr</vt:lpstr>
      <vt:lpstr>DaefernoTr</vt:lpstr>
      <vt:lpstr>DjinnekoTr</vt:lpstr>
      <vt:lpstr>DrakothreadTr</vt:lpstr>
      <vt:lpstr>DramaskTr</vt:lpstr>
      <vt:lpstr>ElektielTr</vt:lpstr>
      <vt:lpstr>EndovulTr</vt:lpstr>
      <vt:lpstr>ExovulTr</vt:lpstr>
      <vt:lpstr>FaunsproutTr</vt:lpstr>
      <vt:lpstr>FlaskitTr</vt:lpstr>
      <vt:lpstr>FlittumTr</vt:lpstr>
      <vt:lpstr>FrigaleTr</vt:lpstr>
      <vt:lpstr>FruitoadTr</vt:lpstr>
      <vt:lpstr>FStaligantTr</vt:lpstr>
      <vt:lpstr>FurzenTr</vt:lpstr>
      <vt:lpstr>GeckgooTr</vt:lpstr>
      <vt:lpstr>GeminTr</vt:lpstr>
      <vt:lpstr>GigarlicTr</vt:lpstr>
      <vt:lpstr>GlimmewTr</vt:lpstr>
      <vt:lpstr>GlowcatTr</vt:lpstr>
      <vt:lpstr>GlubbieTr</vt:lpstr>
      <vt:lpstr>GlummishTr</vt:lpstr>
      <vt:lpstr>GomuttTr</vt:lpstr>
      <vt:lpstr>GowattTr</vt:lpstr>
      <vt:lpstr>GrimeleonTr</vt:lpstr>
      <vt:lpstr>GrimsugarTr</vt:lpstr>
      <vt:lpstr>GroatoTr</vt:lpstr>
      <vt:lpstr>GrufflinTr</vt:lpstr>
      <vt:lpstr>GummeliaTr</vt:lpstr>
      <vt:lpstr>HeatzaTr</vt:lpstr>
      <vt:lpstr>HenchumTr</vt:lpstr>
      <vt:lpstr>HorbeastTr</vt:lpstr>
      <vt:lpstr>HumbiscusTr</vt:lpstr>
      <vt:lpstr>ImplingTr</vt:lpstr>
      <vt:lpstr>IncineliskTr</vt:lpstr>
      <vt:lpstr>IndigooTr</vt:lpstr>
      <vt:lpstr>JelluminousTr</vt:lpstr>
      <vt:lpstr>JunipyroTr</vt:lpstr>
      <vt:lpstr>KelpieTr</vt:lpstr>
      <vt:lpstr>KelpimerTr</vt:lpstr>
      <vt:lpstr>KibaraTr</vt:lpstr>
      <vt:lpstr>KidereTr</vt:lpstr>
      <vt:lpstr>KitsenTr</vt:lpstr>
      <vt:lpstr>KlickiTr</vt:lpstr>
      <vt:lpstr>KlydaskunkTr</vt:lpstr>
      <vt:lpstr>KowosuTr</vt:lpstr>
      <vt:lpstr>LarvennaeTr</vt:lpstr>
      <vt:lpstr>LeapoTr</vt:lpstr>
      <vt:lpstr>LeazarTr</vt:lpstr>
      <vt:lpstr>LevilenTr</vt:lpstr>
      <vt:lpstr>LilbulbTr</vt:lpstr>
      <vt:lpstr>LouisTr</vt:lpstr>
      <vt:lpstr>LumilineTr</vt:lpstr>
      <vt:lpstr>MaelzuriTr</vt:lpstr>
      <vt:lpstr>MagmotodeTr</vt:lpstr>
      <vt:lpstr>MalotrickTr</vt:lpstr>
      <vt:lpstr>MarigrimmTr</vt:lpstr>
      <vt:lpstr>MarshoreTr</vt:lpstr>
      <vt:lpstr>MaskomedyTr</vt:lpstr>
      <vt:lpstr>MaskrowTr</vt:lpstr>
      <vt:lpstr>MawthraTr</vt:lpstr>
      <vt:lpstr>MedikrowTr</vt:lpstr>
      <vt:lpstr>MegortlesTr</vt:lpstr>
      <vt:lpstr>MeltimawTr</vt:lpstr>
      <vt:lpstr>MetalytraTr</vt:lpstr>
      <vt:lpstr>MoldTr</vt:lpstr>
      <vt:lpstr>MonoluggTr</vt:lpstr>
      <vt:lpstr>MossTr</vt:lpstr>
      <vt:lpstr>MourveilTr</vt:lpstr>
      <vt:lpstr>MoyaiTr</vt:lpstr>
      <vt:lpstr>MStaligantTr</vt:lpstr>
      <vt:lpstr>MuncheezTr</vt:lpstr>
      <vt:lpstr>MuttishTr</vt:lpstr>
      <vt:lpstr>NeedlingTr</vt:lpstr>
      <vt:lpstr>NibblenTr</vt:lpstr>
      <vt:lpstr>NoxvulTr</vt:lpstr>
      <vt:lpstr>OctonutTr</vt:lpstr>
      <vt:lpstr>PandishiTr</vt:lpstr>
      <vt:lpstr>PartybugTr</vt:lpstr>
      <vt:lpstr>PebblettTr</vt:lpstr>
      <vt:lpstr>PlipoTr</vt:lpstr>
      <vt:lpstr>PolargeistTr</vt:lpstr>
      <vt:lpstr>PompaboarTr</vt:lpstr>
      <vt:lpstr>PricklesTr</vt:lpstr>
      <vt:lpstr>PupskeyTr</vt:lpstr>
      <vt:lpstr>RiffratTr</vt:lpstr>
      <vt:lpstr>RoscoonTr</vt:lpstr>
      <vt:lpstr>RosebugTr</vt:lpstr>
      <vt:lpstr>RuffireTr</vt:lpstr>
      <vt:lpstr>SchiwiTr</vt:lpstr>
      <vt:lpstr>SerrafinTr</vt:lpstr>
      <vt:lpstr>ShadarkTr</vt:lpstr>
      <vt:lpstr>SharazorTr</vt:lpstr>
      <vt:lpstr>SharpupTr</vt:lpstr>
      <vt:lpstr>SheldoTr</vt:lpstr>
      <vt:lpstr>ShmellowTr</vt:lpstr>
      <vt:lpstr>ShyceTr</vt:lpstr>
      <vt:lpstr>SkadeanTr</vt:lpstr>
      <vt:lpstr>SkorpentTr</vt:lpstr>
      <vt:lpstr>SkrappeyTr</vt:lpstr>
      <vt:lpstr>SlibbleTr</vt:lpstr>
      <vt:lpstr>SnobatTr</vt:lpstr>
      <vt:lpstr>SnortlesTr</vt:lpstr>
      <vt:lpstr>SomberockTr</vt:lpstr>
      <vt:lpstr>SpectatikTr</vt:lpstr>
      <vt:lpstr>SpiraryuTr</vt:lpstr>
      <vt:lpstr>SpirasolTr</vt:lpstr>
      <vt:lpstr>SpiriceTr</vt:lpstr>
      <vt:lpstr>SpringlingTr</vt:lpstr>
      <vt:lpstr>SpunnyTr</vt:lpstr>
      <vt:lpstr>SquedTr</vt:lpstr>
      <vt:lpstr>SquellyTr</vt:lpstr>
      <vt:lpstr>SquonkTr</vt:lpstr>
      <vt:lpstr>StatikeetTr</vt:lpstr>
      <vt:lpstr>SwoptarTr</vt:lpstr>
      <vt:lpstr>TabboltTr</vt:lpstr>
      <vt:lpstr>TadappleTr</vt:lpstr>
      <vt:lpstr>TerrumaTr</vt:lpstr>
      <vt:lpstr>TheaterrorTr</vt:lpstr>
      <vt:lpstr>ThornetTr</vt:lpstr>
      <vt:lpstr>TortlesTr</vt:lpstr>
      <vt:lpstr>ToxipupaTr</vt:lpstr>
      <vt:lpstr>TsumoTr</vt:lpstr>
      <vt:lpstr>TufflazeTr</vt:lpstr>
      <vt:lpstr>TulennaTr</vt:lpstr>
      <vt:lpstr>TwigonTr</vt:lpstr>
      <vt:lpstr>VipemberTr</vt:lpstr>
      <vt:lpstr>VixalorTr</vt:lpstr>
      <vt:lpstr>VoltatooTr</vt:lpstr>
      <vt:lpstr>VoltenchantTr</vt:lpstr>
      <vt:lpstr>VulliableTr</vt:lpstr>
      <vt:lpstr>WebennaeTr</vt:lpstr>
      <vt:lpstr>WigletTr</vt:lpstr>
      <vt:lpstr>WispTr</vt:lpstr>
      <vt:lpstr>WolfreezeTr</vt:lpstr>
      <vt:lpstr>WvyarnTr</vt:lpstr>
      <vt:lpstr>WydlingTr</vt:lpstr>
      <vt:lpstr>XenoxiousTr</vt:lpstr>
      <vt:lpstr>YagoatTr</vt:lpstr>
      <vt:lpstr>ZapoeriaTr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2022-08-09T12:21:32Z</dcterms:created>
  <dcterms:modified xsi:type="dcterms:W3CDTF">2022-09-22T15:49:03Z</dcterms:modified>
</cp:coreProperties>
</file>