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p\Desktop\10Alytics\Week 3\"/>
    </mc:Choice>
  </mc:AlternateContent>
  <bookViews>
    <workbookView xWindow="0" yWindow="0" windowWidth="24000" windowHeight="9615" firstSheet="3" activeTab="7"/>
  </bookViews>
  <sheets>
    <sheet name="Naive Approach" sheetId="1" r:id="rId1"/>
    <sheet name="Moving Average" sheetId="2" r:id="rId2"/>
    <sheet name="Exponential Smoothing" sheetId="3" r:id="rId3"/>
    <sheet name="Simple Linear Regression" sheetId="4" r:id="rId4"/>
    <sheet name="Sheet1" sheetId="7" r:id="rId5"/>
    <sheet name="Forecast Sheet" sheetId="5" r:id="rId6"/>
    <sheet name="Forecst.Linear Function" sheetId="6" r:id="rId7"/>
    <sheet name="Recommendations " sheetId="8" r:id="rId8"/>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8" i="2" l="1"/>
  <c r="C9" i="2"/>
  <c r="E9" i="6" l="1"/>
  <c r="K9" i="6" l="1"/>
  <c r="K6" i="6"/>
  <c r="K5" i="6"/>
  <c r="K4" i="6"/>
  <c r="H6" i="6"/>
  <c r="H7" i="6"/>
  <c r="H8" i="6"/>
  <c r="H9" i="6"/>
  <c r="H10" i="6"/>
  <c r="H11" i="6"/>
  <c r="H12" i="6"/>
  <c r="H13" i="6"/>
  <c r="H14" i="6"/>
  <c r="H15" i="6"/>
  <c r="H16" i="6"/>
  <c r="H5" i="6"/>
  <c r="G6" i="6"/>
  <c r="G7" i="6"/>
  <c r="G8" i="6"/>
  <c r="G9" i="6"/>
  <c r="G10" i="6"/>
  <c r="G11" i="6"/>
  <c r="G12" i="6"/>
  <c r="G13" i="6"/>
  <c r="G14" i="6"/>
  <c r="G15" i="6"/>
  <c r="G16" i="6"/>
  <c r="G5" i="6"/>
  <c r="F6" i="6"/>
  <c r="F7" i="6"/>
  <c r="F8" i="6"/>
  <c r="F9" i="6"/>
  <c r="F10" i="6"/>
  <c r="F11" i="6"/>
  <c r="F12" i="6"/>
  <c r="F13" i="6"/>
  <c r="F14" i="6"/>
  <c r="F15" i="6"/>
  <c r="F16" i="6"/>
  <c r="F5" i="6"/>
  <c r="E6" i="6"/>
  <c r="E7" i="6"/>
  <c r="E8" i="6"/>
  <c r="E10" i="6"/>
  <c r="E11" i="6"/>
  <c r="E12" i="6"/>
  <c r="E13" i="6"/>
  <c r="E14" i="6"/>
  <c r="E15" i="6"/>
  <c r="E16" i="6"/>
  <c r="E5" i="6"/>
  <c r="D27" i="6"/>
  <c r="D6" i="6"/>
  <c r="D7" i="6"/>
  <c r="D8" i="6"/>
  <c r="D9" i="6"/>
  <c r="D10" i="6"/>
  <c r="D11" i="6"/>
  <c r="D12" i="6"/>
  <c r="D13" i="6"/>
  <c r="D14" i="6"/>
  <c r="D15" i="6"/>
  <c r="D16" i="6"/>
  <c r="D5" i="6"/>
  <c r="O26" i="4" l="1"/>
  <c r="O27" i="4"/>
  <c r="O28" i="4"/>
  <c r="O29" i="4"/>
  <c r="O30" i="4"/>
  <c r="O31" i="4"/>
  <c r="O32" i="4"/>
  <c r="O33" i="4"/>
  <c r="O34" i="4"/>
  <c r="O35" i="4"/>
  <c r="O36" i="4"/>
  <c r="O37" i="4"/>
  <c r="O38" i="4"/>
  <c r="O39" i="4"/>
  <c r="O25" i="4"/>
  <c r="N26" i="4"/>
  <c r="P26" i="4" s="1"/>
  <c r="E26" i="4" s="1"/>
  <c r="F26" i="4" s="1"/>
  <c r="G26" i="4" s="1"/>
  <c r="H26" i="4" s="1"/>
  <c r="J26" i="4" s="1"/>
  <c r="N27" i="4"/>
  <c r="P27" i="4" s="1"/>
  <c r="E27" i="4" s="1"/>
  <c r="F27" i="4" s="1"/>
  <c r="G27" i="4" s="1"/>
  <c r="H27" i="4" s="1"/>
  <c r="J27" i="4" s="1"/>
  <c r="N28" i="4"/>
  <c r="P28" i="4" s="1"/>
  <c r="E28" i="4" s="1"/>
  <c r="F28" i="4" s="1"/>
  <c r="G28" i="4" s="1"/>
  <c r="H28" i="4" s="1"/>
  <c r="J28" i="4" s="1"/>
  <c r="N29" i="4"/>
  <c r="P29" i="4" s="1"/>
  <c r="E29" i="4" s="1"/>
  <c r="F29" i="4" s="1"/>
  <c r="G29" i="4" s="1"/>
  <c r="H29" i="4" s="1"/>
  <c r="I29" i="4" s="1"/>
  <c r="N30" i="4"/>
  <c r="P30" i="4" s="1"/>
  <c r="E30" i="4" s="1"/>
  <c r="F30" i="4" s="1"/>
  <c r="G30" i="4" s="1"/>
  <c r="H30" i="4" s="1"/>
  <c r="J30" i="4" s="1"/>
  <c r="N31" i="4"/>
  <c r="P31" i="4" s="1"/>
  <c r="E31" i="4" s="1"/>
  <c r="F31" i="4" s="1"/>
  <c r="G31" i="4" s="1"/>
  <c r="H31" i="4" s="1"/>
  <c r="J31" i="4" s="1"/>
  <c r="N32" i="4"/>
  <c r="P32" i="4" s="1"/>
  <c r="E32" i="4" s="1"/>
  <c r="F32" i="4" s="1"/>
  <c r="G32" i="4" s="1"/>
  <c r="H32" i="4" s="1"/>
  <c r="J32" i="4" s="1"/>
  <c r="N33" i="4"/>
  <c r="P33" i="4" s="1"/>
  <c r="E33" i="4" s="1"/>
  <c r="F33" i="4" s="1"/>
  <c r="G33" i="4" s="1"/>
  <c r="H33" i="4" s="1"/>
  <c r="J33" i="4" s="1"/>
  <c r="N34" i="4"/>
  <c r="P34" i="4" s="1"/>
  <c r="E34" i="4" s="1"/>
  <c r="F34" i="4" s="1"/>
  <c r="G34" i="4" s="1"/>
  <c r="H34" i="4" s="1"/>
  <c r="J34" i="4" s="1"/>
  <c r="N35" i="4"/>
  <c r="P35" i="4" s="1"/>
  <c r="E35" i="4" s="1"/>
  <c r="F35" i="4" s="1"/>
  <c r="G35" i="4" s="1"/>
  <c r="H35" i="4" s="1"/>
  <c r="J35" i="4" s="1"/>
  <c r="N36" i="4"/>
  <c r="P36" i="4" s="1"/>
  <c r="E36" i="4" s="1"/>
  <c r="F36" i="4" s="1"/>
  <c r="G36" i="4" s="1"/>
  <c r="H36" i="4" s="1"/>
  <c r="J36" i="4" s="1"/>
  <c r="N37" i="4"/>
  <c r="P37" i="4" s="1"/>
  <c r="E37" i="4" s="1"/>
  <c r="F37" i="4" s="1"/>
  <c r="G37" i="4" s="1"/>
  <c r="H37" i="4" s="1"/>
  <c r="I37" i="4" s="1"/>
  <c r="N38" i="4"/>
  <c r="P38" i="4" s="1"/>
  <c r="E38" i="4" s="1"/>
  <c r="F38" i="4" s="1"/>
  <c r="G38" i="4" s="1"/>
  <c r="H38" i="4" s="1"/>
  <c r="J38" i="4" s="1"/>
  <c r="N39" i="4"/>
  <c r="P39" i="4" s="1"/>
  <c r="E39" i="4" s="1"/>
  <c r="F39" i="4" s="1"/>
  <c r="G39" i="4" s="1"/>
  <c r="H39" i="4" s="1"/>
  <c r="J39" i="4" s="1"/>
  <c r="N25" i="4"/>
  <c r="P25" i="4" s="1"/>
  <c r="E25" i="4" s="1"/>
  <c r="F25" i="4" s="1"/>
  <c r="G25" i="4" s="1"/>
  <c r="H25" i="4" s="1"/>
  <c r="I25" i="4" s="1"/>
  <c r="D27" i="4"/>
  <c r="D28" i="4"/>
  <c r="D29" i="4"/>
  <c r="D30" i="4"/>
  <c r="D31" i="4"/>
  <c r="D32" i="4"/>
  <c r="D33" i="4"/>
  <c r="D34" i="4"/>
  <c r="D35" i="4"/>
  <c r="D36" i="4"/>
  <c r="D37" i="4"/>
  <c r="D38" i="4"/>
  <c r="D39" i="4"/>
  <c r="D26" i="4"/>
  <c r="D25" i="4"/>
  <c r="D23" i="4"/>
  <c r="B23" i="4"/>
  <c r="L12" i="4"/>
  <c r="L9" i="4"/>
  <c r="L8" i="4"/>
  <c r="L7" i="4"/>
  <c r="J6" i="4"/>
  <c r="J7" i="4"/>
  <c r="J8" i="4"/>
  <c r="J9" i="4"/>
  <c r="J10" i="4"/>
  <c r="J11" i="4"/>
  <c r="J12" i="4"/>
  <c r="J13" i="4"/>
  <c r="J14" i="4"/>
  <c r="J15" i="4"/>
  <c r="J16" i="4"/>
  <c r="J5" i="4"/>
  <c r="I6" i="4"/>
  <c r="I7" i="4"/>
  <c r="I8" i="4"/>
  <c r="I9" i="4"/>
  <c r="I10" i="4"/>
  <c r="I11" i="4"/>
  <c r="I12" i="4"/>
  <c r="I13" i="4"/>
  <c r="I14" i="4"/>
  <c r="I15" i="4"/>
  <c r="I16" i="4"/>
  <c r="I5" i="4"/>
  <c r="D5" i="4"/>
  <c r="O6" i="4"/>
  <c r="O7" i="4"/>
  <c r="O8" i="4"/>
  <c r="O9" i="4"/>
  <c r="O10" i="4"/>
  <c r="O11" i="4"/>
  <c r="O12" i="4"/>
  <c r="O13" i="4"/>
  <c r="O14" i="4"/>
  <c r="O15" i="4"/>
  <c r="O16" i="4"/>
  <c r="O5" i="4"/>
  <c r="N6" i="4"/>
  <c r="P6" i="4" s="1"/>
  <c r="E6" i="4" s="1"/>
  <c r="F6" i="4" s="1"/>
  <c r="G6" i="4" s="1"/>
  <c r="H6" i="4" s="1"/>
  <c r="N7" i="4"/>
  <c r="P7" i="4" s="1"/>
  <c r="E7" i="4" s="1"/>
  <c r="F7" i="4" s="1"/>
  <c r="G7" i="4" s="1"/>
  <c r="H7" i="4" s="1"/>
  <c r="N8" i="4"/>
  <c r="P8" i="4" s="1"/>
  <c r="E8" i="4" s="1"/>
  <c r="F8" i="4" s="1"/>
  <c r="G8" i="4" s="1"/>
  <c r="H8" i="4" s="1"/>
  <c r="N9" i="4"/>
  <c r="P9" i="4" s="1"/>
  <c r="E9" i="4" s="1"/>
  <c r="F9" i="4" s="1"/>
  <c r="G9" i="4" s="1"/>
  <c r="H9" i="4" s="1"/>
  <c r="N10" i="4"/>
  <c r="P10" i="4" s="1"/>
  <c r="E10" i="4" s="1"/>
  <c r="F10" i="4" s="1"/>
  <c r="G10" i="4" s="1"/>
  <c r="H10" i="4" s="1"/>
  <c r="N11" i="4"/>
  <c r="P11" i="4" s="1"/>
  <c r="E11" i="4" s="1"/>
  <c r="F11" i="4" s="1"/>
  <c r="G11" i="4" s="1"/>
  <c r="H11" i="4" s="1"/>
  <c r="N12" i="4"/>
  <c r="P12" i="4" s="1"/>
  <c r="E12" i="4" s="1"/>
  <c r="F12" i="4" s="1"/>
  <c r="G12" i="4" s="1"/>
  <c r="H12" i="4" s="1"/>
  <c r="N13" i="4"/>
  <c r="P13" i="4" s="1"/>
  <c r="E13" i="4" s="1"/>
  <c r="F13" i="4" s="1"/>
  <c r="G13" i="4" s="1"/>
  <c r="H13" i="4" s="1"/>
  <c r="N14" i="4"/>
  <c r="P14" i="4" s="1"/>
  <c r="E14" i="4" s="1"/>
  <c r="F14" i="4" s="1"/>
  <c r="G14" i="4" s="1"/>
  <c r="H14" i="4" s="1"/>
  <c r="N15" i="4"/>
  <c r="P15" i="4" s="1"/>
  <c r="E15" i="4" s="1"/>
  <c r="F15" i="4" s="1"/>
  <c r="G15" i="4" s="1"/>
  <c r="H15" i="4" s="1"/>
  <c r="N16" i="4"/>
  <c r="P16" i="4" s="1"/>
  <c r="E16" i="4" s="1"/>
  <c r="F16" i="4" s="1"/>
  <c r="G16" i="4" s="1"/>
  <c r="H16" i="4" s="1"/>
  <c r="N5" i="4"/>
  <c r="P5" i="4" s="1"/>
  <c r="E5" i="4" s="1"/>
  <c r="F5" i="4" s="1"/>
  <c r="G5" i="4" s="1"/>
  <c r="H5" i="4" s="1"/>
  <c r="D16" i="4"/>
  <c r="D15" i="4"/>
  <c r="D14" i="4"/>
  <c r="D13" i="4"/>
  <c r="D12" i="4"/>
  <c r="D11" i="4"/>
  <c r="D10" i="4"/>
  <c r="D9" i="4"/>
  <c r="D8" i="4"/>
  <c r="D7" i="4"/>
  <c r="D6" i="4"/>
  <c r="D3" i="4"/>
  <c r="B3" i="4"/>
  <c r="C14" i="7"/>
  <c r="H5" i="7"/>
  <c r="H3" i="7"/>
  <c r="H8" i="7"/>
  <c r="C15" i="7"/>
  <c r="H2" i="7"/>
  <c r="H6" i="7"/>
  <c r="C16" i="7"/>
  <c r="H7" i="7"/>
  <c r="H4" i="7"/>
  <c r="J37" i="4" l="1"/>
  <c r="J29" i="4"/>
  <c r="I33" i="4"/>
  <c r="I36" i="4"/>
  <c r="I32" i="4"/>
  <c r="I28" i="4"/>
  <c r="I39" i="4"/>
  <c r="I35" i="4"/>
  <c r="I31" i="4"/>
  <c r="I27" i="4"/>
  <c r="L27" i="4" s="1"/>
  <c r="I38" i="4"/>
  <c r="I34" i="4"/>
  <c r="I30" i="4"/>
  <c r="I26" i="4"/>
  <c r="L26" i="4"/>
  <c r="J25" i="4"/>
  <c r="E16" i="7"/>
  <c r="E14" i="7"/>
  <c r="D15" i="7"/>
  <c r="D16" i="7"/>
  <c r="D14" i="7"/>
  <c r="E15" i="7"/>
  <c r="L28" i="4" l="1"/>
  <c r="L31" i="4" s="1"/>
  <c r="J29" i="3"/>
  <c r="J26" i="3"/>
  <c r="J25" i="3"/>
  <c r="J24" i="3"/>
  <c r="G27" i="3"/>
  <c r="G28" i="3"/>
  <c r="G29" i="3"/>
  <c r="G30" i="3"/>
  <c r="G31" i="3"/>
  <c r="G32" i="3"/>
  <c r="G33" i="3"/>
  <c r="G34" i="3"/>
  <c r="G35" i="3"/>
  <c r="G36" i="3"/>
  <c r="G37" i="3"/>
  <c r="G38" i="3"/>
  <c r="G39" i="3"/>
  <c r="G26" i="3"/>
  <c r="F27" i="3"/>
  <c r="F28" i="3"/>
  <c r="F29" i="3"/>
  <c r="F30" i="3"/>
  <c r="F31" i="3"/>
  <c r="F32" i="3"/>
  <c r="F33" i="3"/>
  <c r="F34" i="3"/>
  <c r="F35" i="3"/>
  <c r="F36" i="3"/>
  <c r="F37" i="3"/>
  <c r="F38" i="3"/>
  <c r="F39" i="3"/>
  <c r="F26" i="3"/>
  <c r="E27" i="3"/>
  <c r="E28" i="3"/>
  <c r="E29" i="3"/>
  <c r="E30" i="3"/>
  <c r="E31" i="3"/>
  <c r="E32" i="3"/>
  <c r="E33" i="3"/>
  <c r="E34" i="3"/>
  <c r="E35" i="3"/>
  <c r="E36" i="3"/>
  <c r="E37" i="3"/>
  <c r="E38" i="3"/>
  <c r="E39" i="3"/>
  <c r="E26" i="3"/>
  <c r="D27" i="3"/>
  <c r="D28" i="3"/>
  <c r="D29" i="3"/>
  <c r="D30" i="3"/>
  <c r="D31" i="3"/>
  <c r="D32" i="3"/>
  <c r="D33" i="3"/>
  <c r="D34" i="3"/>
  <c r="D35" i="3"/>
  <c r="D36" i="3"/>
  <c r="D37" i="3"/>
  <c r="D38" i="3"/>
  <c r="D39" i="3"/>
  <c r="D26" i="3"/>
  <c r="J10" i="3"/>
  <c r="J7" i="3"/>
  <c r="J6" i="3"/>
  <c r="J5" i="3"/>
  <c r="G7" i="3"/>
  <c r="G8" i="3"/>
  <c r="G9" i="3"/>
  <c r="G10" i="3"/>
  <c r="G11" i="3"/>
  <c r="G12" i="3"/>
  <c r="G13" i="3"/>
  <c r="G14" i="3"/>
  <c r="G15" i="3"/>
  <c r="G16" i="3"/>
  <c r="G6" i="3"/>
  <c r="F7" i="3"/>
  <c r="F8" i="3"/>
  <c r="F9" i="3"/>
  <c r="F10" i="3"/>
  <c r="F11" i="3"/>
  <c r="F12" i="3"/>
  <c r="F13" i="3"/>
  <c r="F14" i="3"/>
  <c r="F15" i="3"/>
  <c r="F16" i="3"/>
  <c r="F6" i="3"/>
  <c r="E7" i="3"/>
  <c r="E8" i="3"/>
  <c r="E9" i="3"/>
  <c r="E10" i="3"/>
  <c r="E11" i="3"/>
  <c r="E12" i="3"/>
  <c r="E13" i="3"/>
  <c r="E14" i="3"/>
  <c r="E15" i="3"/>
  <c r="E16" i="3"/>
  <c r="E6" i="3"/>
  <c r="D7" i="3"/>
  <c r="D8" i="3"/>
  <c r="D9" i="3"/>
  <c r="D10" i="3"/>
  <c r="D11" i="3"/>
  <c r="D12" i="3"/>
  <c r="D13" i="3"/>
  <c r="D14" i="3"/>
  <c r="D15" i="3"/>
  <c r="D16" i="3"/>
  <c r="D6" i="3"/>
  <c r="C27" i="3"/>
  <c r="C28" i="3" s="1"/>
  <c r="C29" i="3" s="1"/>
  <c r="C30" i="3" s="1"/>
  <c r="C31" i="3" s="1"/>
  <c r="C32" i="3" s="1"/>
  <c r="C33" i="3" s="1"/>
  <c r="C34" i="3" s="1"/>
  <c r="C35" i="3" s="1"/>
  <c r="C36" i="3" s="1"/>
  <c r="C37" i="3" s="1"/>
  <c r="C38" i="3" s="1"/>
  <c r="C39" i="3" s="1"/>
  <c r="C26" i="3"/>
  <c r="C7" i="3"/>
  <c r="C6" i="3"/>
  <c r="C8" i="3"/>
  <c r="C9" i="3" s="1"/>
  <c r="C10" i="3" s="1"/>
  <c r="C11" i="3" s="1"/>
  <c r="C12" i="3" s="1"/>
  <c r="C13" i="3" s="1"/>
  <c r="C14" i="3" s="1"/>
  <c r="C15" i="3" s="1"/>
  <c r="C16" i="3" s="1"/>
  <c r="C28" i="2" l="1"/>
  <c r="D28" i="2" s="1"/>
  <c r="E28" i="2" s="1"/>
  <c r="C29" i="2"/>
  <c r="D29" i="2" s="1"/>
  <c r="E29" i="2" s="1"/>
  <c r="C30" i="2"/>
  <c r="D30" i="2" s="1"/>
  <c r="E30" i="2" s="1"/>
  <c r="C31" i="2"/>
  <c r="C32" i="2"/>
  <c r="D32" i="2" s="1"/>
  <c r="E32" i="2" s="1"/>
  <c r="C33" i="2"/>
  <c r="D33" i="2" s="1"/>
  <c r="E33" i="2" s="1"/>
  <c r="C34" i="2"/>
  <c r="D34" i="2" s="1"/>
  <c r="E34" i="2" s="1"/>
  <c r="C35" i="2"/>
  <c r="C36" i="2"/>
  <c r="D36" i="2" s="1"/>
  <c r="E36" i="2" s="1"/>
  <c r="C37" i="2"/>
  <c r="D37" i="2" s="1"/>
  <c r="E37" i="2" s="1"/>
  <c r="C38" i="2"/>
  <c r="D38" i="2" s="1"/>
  <c r="E38" i="2" s="1"/>
  <c r="C39" i="2"/>
  <c r="D27" i="2"/>
  <c r="E27" i="2" s="1"/>
  <c r="C27" i="2"/>
  <c r="C14" i="2"/>
  <c r="D14" i="2" s="1"/>
  <c r="E14" i="2" s="1"/>
  <c r="D12" i="2"/>
  <c r="E12" i="2" s="1"/>
  <c r="D9" i="2"/>
  <c r="E9" i="2" s="1"/>
  <c r="C10" i="2"/>
  <c r="D10" i="2" s="1"/>
  <c r="E10" i="2" s="1"/>
  <c r="C11" i="2"/>
  <c r="D11" i="2" s="1"/>
  <c r="E11" i="2" s="1"/>
  <c r="C12" i="2"/>
  <c r="C13" i="2"/>
  <c r="D13" i="2" s="1"/>
  <c r="E13" i="2" s="1"/>
  <c r="C15" i="2"/>
  <c r="D15" i="2" s="1"/>
  <c r="E15" i="2" s="1"/>
  <c r="C16" i="2"/>
  <c r="D16" i="2" s="1"/>
  <c r="E16" i="2" s="1"/>
  <c r="D8" i="2"/>
  <c r="E8" i="2" s="1"/>
  <c r="C6" i="1"/>
  <c r="D6" i="1"/>
  <c r="E6" i="1"/>
  <c r="C7" i="1"/>
  <c r="D7" i="1" s="1"/>
  <c r="E7" i="1" s="1"/>
  <c r="C8" i="1"/>
  <c r="D8" i="1"/>
  <c r="E8" i="1"/>
  <c r="F8" i="1" s="1"/>
  <c r="C9" i="1"/>
  <c r="D9" i="1"/>
  <c r="E9" i="1" s="1"/>
  <c r="C10" i="1"/>
  <c r="D10" i="1" s="1"/>
  <c r="E10" i="1" s="1"/>
  <c r="C11" i="1"/>
  <c r="D11" i="1"/>
  <c r="E11" i="1"/>
  <c r="F11" i="1" s="1"/>
  <c r="C12" i="1"/>
  <c r="D12" i="1"/>
  <c r="E12" i="1" s="1"/>
  <c r="C13" i="1"/>
  <c r="D13" i="1" s="1"/>
  <c r="E13" i="1" s="1"/>
  <c r="C14" i="1"/>
  <c r="D14" i="1"/>
  <c r="E14" i="1"/>
  <c r="G14" i="1" s="1"/>
  <c r="F14" i="1"/>
  <c r="C15" i="1"/>
  <c r="D15" i="1"/>
  <c r="E15" i="1"/>
  <c r="F15" i="1" s="1"/>
  <c r="C16" i="1"/>
  <c r="D16" i="1"/>
  <c r="E16" i="1" s="1"/>
  <c r="C25" i="1"/>
  <c r="D25" i="1"/>
  <c r="E25" i="1"/>
  <c r="C26" i="1"/>
  <c r="D26" i="1" s="1"/>
  <c r="E26" i="1" s="1"/>
  <c r="C27" i="1"/>
  <c r="D27" i="1"/>
  <c r="E27" i="1"/>
  <c r="F27" i="1" s="1"/>
  <c r="C28" i="1"/>
  <c r="D28" i="1"/>
  <c r="E28" i="1" s="1"/>
  <c r="C29" i="1"/>
  <c r="D29" i="1" s="1"/>
  <c r="E29" i="1" s="1"/>
  <c r="C30" i="1"/>
  <c r="D30" i="1"/>
  <c r="E30" i="1"/>
  <c r="F30" i="1" s="1"/>
  <c r="C31" i="1"/>
  <c r="D31" i="1"/>
  <c r="E31" i="1" s="1"/>
  <c r="C32" i="1"/>
  <c r="D32" i="1" s="1"/>
  <c r="E32" i="1" s="1"/>
  <c r="C33" i="1"/>
  <c r="D33" i="1" s="1"/>
  <c r="E33" i="1" s="1"/>
  <c r="C34" i="1"/>
  <c r="D34" i="1"/>
  <c r="E34" i="1"/>
  <c r="F34" i="1" s="1"/>
  <c r="C35" i="1"/>
  <c r="D35" i="1"/>
  <c r="E35" i="1" s="1"/>
  <c r="C36" i="1"/>
  <c r="D36" i="1" s="1"/>
  <c r="E36" i="1" s="1"/>
  <c r="C37" i="1"/>
  <c r="D37" i="1" s="1"/>
  <c r="E37" i="1" s="1"/>
  <c r="C38" i="1"/>
  <c r="D38" i="1"/>
  <c r="E38" i="1"/>
  <c r="F38" i="1" s="1"/>
  <c r="G16" i="2" l="1"/>
  <c r="F16" i="2"/>
  <c r="G30" i="2"/>
  <c r="F30" i="2"/>
  <c r="J7" i="2"/>
  <c r="G8" i="2"/>
  <c r="F8" i="2"/>
  <c r="G14" i="2"/>
  <c r="F14" i="2"/>
  <c r="G38" i="2"/>
  <c r="F38" i="2"/>
  <c r="F15" i="2"/>
  <c r="G15" i="2"/>
  <c r="F10" i="2"/>
  <c r="G10" i="2"/>
  <c r="G37" i="2"/>
  <c r="F37" i="2"/>
  <c r="G33" i="2"/>
  <c r="F33" i="2"/>
  <c r="G29" i="2"/>
  <c r="F29" i="2"/>
  <c r="G12" i="2"/>
  <c r="F12" i="2"/>
  <c r="F11" i="2"/>
  <c r="G11" i="2"/>
  <c r="F34" i="2"/>
  <c r="G34" i="2"/>
  <c r="G13" i="2"/>
  <c r="F13" i="2"/>
  <c r="G9" i="2"/>
  <c r="F9" i="2"/>
  <c r="G27" i="2"/>
  <c r="F27" i="2"/>
  <c r="G36" i="2"/>
  <c r="F36" i="2"/>
  <c r="G32" i="2"/>
  <c r="F32" i="2"/>
  <c r="G28" i="2"/>
  <c r="F28" i="2"/>
  <c r="E35" i="2"/>
  <c r="E31" i="2"/>
  <c r="D39" i="2"/>
  <c r="E39" i="2" s="1"/>
  <c r="D35" i="2"/>
  <c r="D31" i="2"/>
  <c r="F13" i="1"/>
  <c r="G13" i="1"/>
  <c r="F12" i="1"/>
  <c r="G12" i="1"/>
  <c r="F10" i="1"/>
  <c r="G10" i="1"/>
  <c r="F7" i="1"/>
  <c r="G7" i="1"/>
  <c r="J5" i="1"/>
  <c r="F16" i="1"/>
  <c r="G16" i="1"/>
  <c r="F9" i="1"/>
  <c r="G9" i="1"/>
  <c r="G15" i="1"/>
  <c r="G11" i="1"/>
  <c r="G8" i="1"/>
  <c r="G6" i="1"/>
  <c r="F6" i="1"/>
  <c r="F26" i="1"/>
  <c r="G26" i="1"/>
  <c r="F36" i="1"/>
  <c r="G36" i="1"/>
  <c r="F31" i="1"/>
  <c r="G31" i="1"/>
  <c r="F35" i="1"/>
  <c r="G35" i="1"/>
  <c r="F29" i="1"/>
  <c r="G29" i="1"/>
  <c r="G37" i="1"/>
  <c r="F37" i="1"/>
  <c r="F32" i="1"/>
  <c r="G32" i="1"/>
  <c r="J24" i="1"/>
  <c r="G33" i="1"/>
  <c r="F33" i="1"/>
  <c r="F28" i="1"/>
  <c r="G28" i="1"/>
  <c r="G38" i="1"/>
  <c r="G34" i="1"/>
  <c r="G30" i="1"/>
  <c r="G27" i="1"/>
  <c r="G25" i="1"/>
  <c r="J26" i="1" s="1"/>
  <c r="J29" i="1" s="1"/>
  <c r="F25" i="1"/>
  <c r="F39" i="2" l="1"/>
  <c r="G39" i="2"/>
  <c r="J27" i="2"/>
  <c r="J30" i="2" s="1"/>
  <c r="F31" i="2"/>
  <c r="J26" i="2" s="1"/>
  <c r="G31" i="2"/>
  <c r="J25" i="2"/>
  <c r="J9" i="2"/>
  <c r="J12" i="2" s="1"/>
  <c r="J8" i="2"/>
  <c r="F35" i="2"/>
  <c r="G35" i="2"/>
  <c r="J6" i="1"/>
  <c r="J7" i="1"/>
  <c r="J10" i="1" s="1"/>
  <c r="J25" i="1"/>
</calcChain>
</file>

<file path=xl/sharedStrings.xml><?xml version="1.0" encoding="utf-8"?>
<sst xmlns="http://schemas.openxmlformats.org/spreadsheetml/2006/main" count="388" uniqueCount="99">
  <si>
    <t>Using Naïve Approach to Forecasting</t>
  </si>
  <si>
    <t>Month</t>
  </si>
  <si>
    <t>January</t>
  </si>
  <si>
    <t>February</t>
  </si>
  <si>
    <t>March</t>
  </si>
  <si>
    <t>April</t>
  </si>
  <si>
    <t>May</t>
  </si>
  <si>
    <t>June</t>
  </si>
  <si>
    <t>July</t>
  </si>
  <si>
    <t>August</t>
  </si>
  <si>
    <t>September</t>
  </si>
  <si>
    <t>October</t>
  </si>
  <si>
    <t>November</t>
  </si>
  <si>
    <t>December</t>
  </si>
  <si>
    <t>Sales</t>
  </si>
  <si>
    <t>Class work:- Monthly Sales</t>
  </si>
  <si>
    <t>Class work:-Weekly new Customer engagement</t>
  </si>
  <si>
    <t>Week</t>
  </si>
  <si>
    <t>Customer</t>
  </si>
  <si>
    <t>Wk1</t>
  </si>
  <si>
    <t>Wk2</t>
  </si>
  <si>
    <t>Wk3</t>
  </si>
  <si>
    <t>Wk4</t>
  </si>
  <si>
    <t>Wk5</t>
  </si>
  <si>
    <t>Wk6</t>
  </si>
  <si>
    <t>Wk7</t>
  </si>
  <si>
    <t>Wk8</t>
  </si>
  <si>
    <t>Wk9</t>
  </si>
  <si>
    <t>Wk10</t>
  </si>
  <si>
    <t>Wk11</t>
  </si>
  <si>
    <t>Wk12</t>
  </si>
  <si>
    <t>Wk13</t>
  </si>
  <si>
    <t>Wk14</t>
  </si>
  <si>
    <t>Wk15</t>
  </si>
  <si>
    <t>Wk16</t>
  </si>
  <si>
    <t>Using Moving Average Approach to Forecasting</t>
  </si>
  <si>
    <t>Using Exponential Smoothing Approach to Forecasting</t>
  </si>
  <si>
    <t>Using Simple Linear Regression Approach to Forecasting</t>
  </si>
  <si>
    <t>Using Forecast Sheet Approach to Forecasting</t>
  </si>
  <si>
    <t>Using Forecst.Linear Approach to Forecasting</t>
  </si>
  <si>
    <t>2021 Sales</t>
  </si>
  <si>
    <t>Forecast</t>
  </si>
  <si>
    <t>Actual - Forecast</t>
  </si>
  <si>
    <t>Error/Deviation</t>
  </si>
  <si>
    <t xml:space="preserve">Absolute Error </t>
  </si>
  <si>
    <t>Absolute Squared Error</t>
  </si>
  <si>
    <t>Absolute percent Error</t>
  </si>
  <si>
    <t>Absolute Error/Actual Sales</t>
  </si>
  <si>
    <t>MAD</t>
  </si>
  <si>
    <t>MAD =</t>
  </si>
  <si>
    <t>MSE =</t>
  </si>
  <si>
    <t>MAPE=</t>
  </si>
  <si>
    <t>ACCURACY (100% - MAPE)</t>
  </si>
  <si>
    <t>NAÏVE =</t>
  </si>
  <si>
    <t>MSE</t>
  </si>
  <si>
    <t>MAPE</t>
  </si>
  <si>
    <t>NAÏVE</t>
  </si>
  <si>
    <t xml:space="preserve">ACCURACY(100% -MAPE) </t>
  </si>
  <si>
    <t>Forecasted Sales</t>
  </si>
  <si>
    <t>Error</t>
  </si>
  <si>
    <t>Absolute Error</t>
  </si>
  <si>
    <t>Abolute Square Error</t>
  </si>
  <si>
    <t>Abolute % Error</t>
  </si>
  <si>
    <t>MAE/MAD</t>
  </si>
  <si>
    <t>MA =</t>
  </si>
  <si>
    <t>3 MONTHS MA</t>
  </si>
  <si>
    <t>2 MONTHS MA</t>
  </si>
  <si>
    <t>ES</t>
  </si>
  <si>
    <t>Period</t>
  </si>
  <si>
    <t>Slope =</t>
  </si>
  <si>
    <t>Intercept =</t>
  </si>
  <si>
    <t xml:space="preserve">Month Average </t>
  </si>
  <si>
    <t>Overall Year Aerage</t>
  </si>
  <si>
    <t>Seasonality Index</t>
  </si>
  <si>
    <t>LT = Linear Trend</t>
  </si>
  <si>
    <t xml:space="preserve"> Seasonality</t>
  </si>
  <si>
    <t>LT * Seasonality</t>
  </si>
  <si>
    <t>New Forecast</t>
  </si>
  <si>
    <t>SLR</t>
  </si>
  <si>
    <t xml:space="preserve">Period </t>
  </si>
  <si>
    <t xml:space="preserve">Week Average </t>
  </si>
  <si>
    <t>Overall Week Aerage</t>
  </si>
  <si>
    <t>seasonality</t>
  </si>
  <si>
    <t xml:space="preserve">forecasted Sales </t>
  </si>
  <si>
    <t>Forecast(Sales)</t>
  </si>
  <si>
    <t>Lower Confidence Bound(Sales)</t>
  </si>
  <si>
    <t>Upper Confidence Bound(Sales)</t>
  </si>
  <si>
    <t>Statistic</t>
  </si>
  <si>
    <t>Value</t>
  </si>
  <si>
    <t>Alpha</t>
  </si>
  <si>
    <t>Beta</t>
  </si>
  <si>
    <t>Gamma</t>
  </si>
  <si>
    <t>MASE</t>
  </si>
  <si>
    <t>SMAPE</t>
  </si>
  <si>
    <t>MAE</t>
  </si>
  <si>
    <t>RMSE</t>
  </si>
  <si>
    <t>Perid</t>
  </si>
  <si>
    <t>Forecasted Weekly engagement</t>
  </si>
  <si>
    <t>FLF=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</si>
</sst>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_(* \(#,##0\);_(* &quot;-&quot;_);_(@_)"/>
    <numFmt numFmtId="43" formatCode="_(* #,##0.00_);_(* \(#,##0.00\);_(* &quot;-&quot;??_);_(@_)"/>
    <numFmt numFmtId="164" formatCode="_-* #,##0.00_-;\-* #,##0.00_-;_-* &quot;-&quot;??_-;_-@_-"/>
    <numFmt numFmtId="165" formatCode="_-* #,##0_-;\-* #,##0_-;_-* &quot;-&quot;??_-;_-@_-"/>
    <numFmt numFmtId="166" formatCode="0.0"/>
    <numFmt numFmtId="167" formatCode="_(* #,##0_);_(* \(#,##0\);_(* &quot;-&quot;?_);_(@_)"/>
    <numFmt numFmtId="168" formatCode="0.0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2"/>
      <color theme="0"/>
      <name val="Calibri"/>
      <family val="2"/>
      <scheme val="minor"/>
    </font>
    <font>
      <b/>
      <sz val="16"/>
      <color theme="0"/>
      <name val="Calibri"/>
      <family val="2"/>
      <scheme val="minor"/>
    </font>
    <font>
      <b/>
      <sz val="16"/>
      <color theme="1"/>
      <name val="Calibri"/>
      <family val="2"/>
      <scheme val="minor"/>
    </font>
    <font>
      <sz val="16"/>
      <color theme="1"/>
      <name val="Calibri"/>
      <family val="2"/>
      <scheme val="minor"/>
    </font>
    <font>
      <sz val="16"/>
      <color rgb="FF000000"/>
      <name val="Calibri"/>
      <family val="2"/>
      <scheme val="minor"/>
    </font>
    <font>
      <b/>
      <sz val="16"/>
      <color rgb="FF000000"/>
      <name val="Calibri"/>
      <family val="2"/>
      <scheme val="minor"/>
    </font>
  </fonts>
  <fills count="6">
    <fill>
      <patternFill patternType="none"/>
    </fill>
    <fill>
      <patternFill patternType="gray125"/>
    </fill>
    <fill>
      <patternFill patternType="solid">
        <fgColor theme="5" tint="-0.49998474074526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54">
    <xf numFmtId="0" fontId="0" fillId="0" borderId="0" xfId="0"/>
    <xf numFmtId="0" fontId="0" fillId="0" borderId="1" xfId="0" applyBorder="1"/>
    <xf numFmtId="165" fontId="0" fillId="0" borderId="1" xfId="1" applyNumberFormat="1" applyFont="1" applyBorder="1"/>
    <xf numFmtId="0" fontId="2" fillId="4" borderId="0" xfId="0" applyFont="1" applyFill="1"/>
    <xf numFmtId="0" fontId="0" fillId="3" borderId="1" xfId="0" applyFill="1" applyBorder="1"/>
    <xf numFmtId="0" fontId="4" fillId="2" borderId="0" xfId="0" applyFont="1" applyFill="1"/>
    <xf numFmtId="165" fontId="0" fillId="0" borderId="0" xfId="0" applyNumberFormat="1"/>
    <xf numFmtId="0" fontId="2" fillId="0" borderId="0" xfId="0" applyFont="1"/>
    <xf numFmtId="165" fontId="0" fillId="0" borderId="0" xfId="1" applyNumberFormat="1" applyFont="1"/>
    <xf numFmtId="9" fontId="0" fillId="0" borderId="0" xfId="2" applyFont="1"/>
    <xf numFmtId="9" fontId="0" fillId="0" borderId="0" xfId="0" applyNumberFormat="1"/>
    <xf numFmtId="164" fontId="0" fillId="0" borderId="0" xfId="0" applyNumberFormat="1"/>
    <xf numFmtId="165" fontId="2" fillId="0" borderId="0" xfId="0" applyNumberFormat="1" applyFont="1"/>
    <xf numFmtId="9" fontId="2" fillId="0" borderId="0" xfId="0" applyNumberFormat="1" applyFont="1"/>
    <xf numFmtId="165" fontId="0" fillId="0" borderId="0" xfId="2" applyNumberFormat="1" applyFont="1"/>
    <xf numFmtId="1" fontId="0" fillId="0" borderId="0" xfId="0" applyNumberFormat="1"/>
    <xf numFmtId="9" fontId="2" fillId="0" borderId="0" xfId="2" applyFont="1"/>
    <xf numFmtId="0" fontId="5" fillId="2" borderId="0" xfId="0" applyFont="1" applyFill="1"/>
    <xf numFmtId="0" fontId="6" fillId="4" borderId="0" xfId="0" applyFont="1" applyFill="1"/>
    <xf numFmtId="0" fontId="7" fillId="3" borderId="1" xfId="0" applyFont="1" applyFill="1" applyBorder="1"/>
    <xf numFmtId="0" fontId="7" fillId="0" borderId="1" xfId="0" applyFont="1" applyBorder="1"/>
    <xf numFmtId="165" fontId="7" fillId="0" borderId="1" xfId="1" applyNumberFormat="1" applyFont="1" applyBorder="1"/>
    <xf numFmtId="0" fontId="7" fillId="0" borderId="0" xfId="0" applyFont="1"/>
    <xf numFmtId="165" fontId="7" fillId="0" borderId="0" xfId="1" applyNumberFormat="1" applyFont="1"/>
    <xf numFmtId="165" fontId="7" fillId="0" borderId="0" xfId="0" applyNumberFormat="1" applyFont="1"/>
    <xf numFmtId="9" fontId="7" fillId="0" borderId="0" xfId="2" applyFont="1"/>
    <xf numFmtId="0" fontId="8" fillId="0" borderId="0" xfId="0" applyFont="1"/>
    <xf numFmtId="0" fontId="9" fillId="0" borderId="0" xfId="0" applyFont="1"/>
    <xf numFmtId="1" fontId="5" fillId="2" borderId="0" xfId="0" applyNumberFormat="1" applyFont="1" applyFill="1"/>
    <xf numFmtId="1" fontId="6" fillId="4" borderId="0" xfId="0" applyNumberFormat="1" applyFont="1" applyFill="1"/>
    <xf numFmtId="1" fontId="7" fillId="0" borderId="0" xfId="0" applyNumberFormat="1" applyFont="1"/>
    <xf numFmtId="9" fontId="7" fillId="0" borderId="0" xfId="2" applyNumberFormat="1" applyFont="1"/>
    <xf numFmtId="166" fontId="0" fillId="0" borderId="0" xfId="0" applyNumberFormat="1"/>
    <xf numFmtId="43" fontId="0" fillId="0" borderId="0" xfId="1" applyNumberFormat="1" applyFont="1"/>
    <xf numFmtId="41" fontId="0" fillId="0" borderId="0" xfId="0" applyNumberFormat="1"/>
    <xf numFmtId="167" fontId="0" fillId="0" borderId="0" xfId="0" applyNumberFormat="1"/>
    <xf numFmtId="165" fontId="0" fillId="0" borderId="0" xfId="1" applyNumberFormat="1" applyFont="1" applyAlignment="1">
      <alignment horizontal="left"/>
    </xf>
    <xf numFmtId="43" fontId="0" fillId="0" borderId="0" xfId="0" applyNumberFormat="1"/>
    <xf numFmtId="1" fontId="4" fillId="2" borderId="0" xfId="0" applyNumberFormat="1" applyFont="1" applyFill="1"/>
    <xf numFmtId="1" fontId="2" fillId="4" borderId="0" xfId="0" applyNumberFormat="1" applyFont="1" applyFill="1"/>
    <xf numFmtId="2" fontId="0" fillId="0" borderId="0" xfId="0" applyNumberFormat="1"/>
    <xf numFmtId="1" fontId="0" fillId="5" borderId="0" xfId="0" applyNumberFormat="1" applyFill="1"/>
    <xf numFmtId="165" fontId="0" fillId="5" borderId="0" xfId="0" applyNumberFormat="1" applyFill="1"/>
    <xf numFmtId="37" fontId="0" fillId="0" borderId="0" xfId="0" applyNumberFormat="1"/>
    <xf numFmtId="3" fontId="0" fillId="0" borderId="0" xfId="0" applyNumberFormat="1"/>
    <xf numFmtId="164" fontId="0" fillId="0" borderId="0" xfId="1" applyNumberFormat="1" applyFont="1"/>
    <xf numFmtId="168" fontId="0" fillId="0" borderId="0" xfId="0" applyNumberFormat="1"/>
    <xf numFmtId="0" fontId="0" fillId="0" borderId="0" xfId="0" applyNumberFormat="1"/>
    <xf numFmtId="165" fontId="0" fillId="0" borderId="0" xfId="0" applyNumberFormat="1"/>
    <xf numFmtId="4" fontId="0" fillId="0" borderId="0" xfId="0" applyNumberFormat="1"/>
    <xf numFmtId="43" fontId="7" fillId="0" borderId="0" xfId="0" applyNumberFormat="1" applyFont="1"/>
    <xf numFmtId="0" fontId="6" fillId="0" borderId="0" xfId="0" applyFont="1"/>
    <xf numFmtId="165" fontId="6" fillId="0" borderId="0" xfId="0" applyNumberFormat="1" applyFont="1"/>
    <xf numFmtId="9" fontId="7" fillId="0" borderId="0" xfId="0" applyNumberFormat="1" applyFont="1"/>
  </cellXfs>
  <cellStyles count="3">
    <cellStyle name="Comma" xfId="1" builtinId="3"/>
    <cellStyle name="Normal" xfId="0" builtinId="0"/>
    <cellStyle name="Percent" xfId="2" builtinId="5"/>
  </cellStyles>
  <dxfs count="5">
    <dxf>
      <numFmt numFmtId="4" formatCode="#,##0.00"/>
    </dxf>
    <dxf>
      <numFmt numFmtId="165" formatCode="_-* #,##0_-;\-* #,##0_-;_-* &quot;-&quot;??_-;_-@_-"/>
    </dxf>
    <dxf>
      <numFmt numFmtId="165" formatCode="_-* #,##0_-;\-* #,##0_-;_-* &quot;-&quot;??_-;_-@_-"/>
    </dxf>
    <dxf>
      <numFmt numFmtId="165" formatCode="_-* #,##0_-;\-* #,##0_-;_-*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NAIVE</a:t>
            </a:r>
            <a:r>
              <a:rPr lang="en-US" baseline="0"/>
              <a:t> APPROACH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'Naive Approach'!$B$4</c:f>
              <c:strCache>
                <c:ptCount val="1"/>
                <c:pt idx="0">
                  <c:v>2021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'Naive Approach'!$A$5:$A$16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'Naive Approach'!$B$5:$B$16</c:f>
              <c:numCache>
                <c:formatCode>_-* #,##0_-;\-* #,##0_-;_-* "-"??_-;_-@_-</c:formatCode>
                <c:ptCount val="12"/>
                <c:pt idx="0">
                  <c:v>34000</c:v>
                </c:pt>
                <c:pt idx="1">
                  <c:v>37000</c:v>
                </c:pt>
                <c:pt idx="2">
                  <c:v>44000</c:v>
                </c:pt>
                <c:pt idx="3">
                  <c:v>47000</c:v>
                </c:pt>
                <c:pt idx="4">
                  <c:v>48000</c:v>
                </c:pt>
                <c:pt idx="5">
                  <c:v>48000</c:v>
                </c:pt>
                <c:pt idx="6">
                  <c:v>46000</c:v>
                </c:pt>
                <c:pt idx="7">
                  <c:v>43000</c:v>
                </c:pt>
                <c:pt idx="8">
                  <c:v>32000</c:v>
                </c:pt>
                <c:pt idx="9">
                  <c:v>27000</c:v>
                </c:pt>
                <c:pt idx="10">
                  <c:v>26000</c:v>
                </c:pt>
                <c:pt idx="11">
                  <c:v>24000</c:v>
                </c:pt>
              </c:numCache>
            </c:numRef>
          </c:val>
          <c:smooth val="0"/>
          <c:extLst>
            <c:ext xmlns:c16="http://schemas.microsoft.com/office/drawing/2014/chart" uri="{C3380CC4-5D6E-409C-BE32-E72D297353CC}">
              <c16:uniqueId val="{00000000-0D8B-4F42-9FC0-7F4CF8BD6808}"/>
            </c:ext>
          </c:extLst>
        </c:ser>
        <c:ser>
          <c:idx val="1"/>
          <c:order val="1"/>
          <c:tx>
            <c:strRef>
              <c:f>'Naive Approach'!$C$4</c:f>
              <c:strCache>
                <c:ptCount val="1"/>
                <c:pt idx="0">
                  <c:v>Forecast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'Naive Approach'!$A$5:$A$16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'Naive Approach'!$C$5:$C$16</c:f>
              <c:numCache>
                <c:formatCode>_-* #,##0_-;\-* #,##0_-;_-* "-"??_-;_-@_-</c:formatCode>
                <c:ptCount val="12"/>
                <c:pt idx="1">
                  <c:v>34000</c:v>
                </c:pt>
                <c:pt idx="2">
                  <c:v>37000</c:v>
                </c:pt>
                <c:pt idx="3">
                  <c:v>44000</c:v>
                </c:pt>
                <c:pt idx="4">
                  <c:v>47000</c:v>
                </c:pt>
                <c:pt idx="5">
                  <c:v>48000</c:v>
                </c:pt>
                <c:pt idx="6">
                  <c:v>48000</c:v>
                </c:pt>
                <c:pt idx="7">
                  <c:v>46000</c:v>
                </c:pt>
                <c:pt idx="8">
                  <c:v>43000</c:v>
                </c:pt>
                <c:pt idx="9">
                  <c:v>32000</c:v>
                </c:pt>
                <c:pt idx="10">
                  <c:v>27000</c:v>
                </c:pt>
                <c:pt idx="11">
                  <c:v>26000</c:v>
                </c:pt>
              </c:numCache>
            </c:numRef>
          </c:val>
          <c:smooth val="0"/>
          <c:extLst>
            <c:ext xmlns:c16="http://schemas.microsoft.com/office/drawing/2014/chart" uri="{C3380CC4-5D6E-409C-BE32-E72D297353CC}">
              <c16:uniqueId val="{00000001-0D8B-4F42-9FC0-7F4CF8BD6808}"/>
            </c:ext>
          </c:extLst>
        </c:ser>
        <c:dLbls>
          <c:showLegendKey val="0"/>
          <c:showVal val="0"/>
          <c:showCatName val="0"/>
          <c:showSerName val="0"/>
          <c:showPercent val="0"/>
          <c:showBubbleSize val="0"/>
        </c:dLbls>
        <c:marker val="1"/>
        <c:smooth val="0"/>
        <c:axId val="388462768"/>
        <c:axId val="388471088"/>
      </c:lineChart>
      <c:catAx>
        <c:axId val="38846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471088"/>
        <c:crosses val="autoZero"/>
        <c:auto val="1"/>
        <c:lblAlgn val="ctr"/>
        <c:lblOffset val="100"/>
        <c:noMultiLvlLbl val="0"/>
      </c:catAx>
      <c:valAx>
        <c:axId val="388471088"/>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462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a:t>
            </a:r>
            <a:r>
              <a:rPr lang="en-US" baseline="0"/>
              <a:t> MONTHS MOVING AVERAGE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'Moving Average'!$B$4</c:f>
              <c:strCache>
                <c:ptCount val="1"/>
                <c:pt idx="0">
                  <c:v>2021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'Moving Average'!$A$5:$A$16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'Moving Average'!$B$5:$B$16</c:f>
              <c:numCache>
                <c:formatCode>_-* #,##0_-;\-* #,##0_-;_-* "-"??_-;_-@_-</c:formatCode>
                <c:ptCount val="12"/>
                <c:pt idx="0">
                  <c:v>34000</c:v>
                </c:pt>
                <c:pt idx="1">
                  <c:v>37000</c:v>
                </c:pt>
                <c:pt idx="2">
                  <c:v>44000</c:v>
                </c:pt>
                <c:pt idx="3">
                  <c:v>47000</c:v>
                </c:pt>
                <c:pt idx="4">
                  <c:v>48000</c:v>
                </c:pt>
                <c:pt idx="5">
                  <c:v>48000</c:v>
                </c:pt>
                <c:pt idx="6">
                  <c:v>46000</c:v>
                </c:pt>
                <c:pt idx="7">
                  <c:v>43000</c:v>
                </c:pt>
                <c:pt idx="8">
                  <c:v>32000</c:v>
                </c:pt>
                <c:pt idx="9">
                  <c:v>27000</c:v>
                </c:pt>
                <c:pt idx="10">
                  <c:v>26000</c:v>
                </c:pt>
                <c:pt idx="11">
                  <c:v>24000</c:v>
                </c:pt>
              </c:numCache>
            </c:numRef>
          </c:val>
          <c:smooth val="0"/>
          <c:extLst>
            <c:ext xmlns:c16="http://schemas.microsoft.com/office/drawing/2014/chart" uri="{C3380CC4-5D6E-409C-BE32-E72D297353CC}">
              <c16:uniqueId val="{00000000-D093-4A39-9862-8B8A0B24F9D1}"/>
            </c:ext>
          </c:extLst>
        </c:ser>
        <c:ser>
          <c:idx val="1"/>
          <c:order val="1"/>
          <c:tx>
            <c:strRef>
              <c:f>'Moving Average'!$C$4</c:f>
              <c:strCache>
                <c:ptCount val="1"/>
                <c:pt idx="0">
                  <c:v>Forecasted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'Moving Average'!$A$5:$A$16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'Moving Average'!$C$5:$C$16</c:f>
              <c:numCache>
                <c:formatCode>General</c:formatCode>
                <c:ptCount val="12"/>
                <c:pt idx="3" formatCode="_-* #,##0_-;\-* #,##0_-;_-* &quot;-&quot;??_-;_-@_-">
                  <c:v>38333.333333333336</c:v>
                </c:pt>
                <c:pt idx="4" formatCode="_-* #,##0_-;\-* #,##0_-;_-* &quot;-&quot;??_-;_-@_-">
                  <c:v>42666.666666666664</c:v>
                </c:pt>
                <c:pt idx="5" formatCode="_-* #,##0_-;\-* #,##0_-;_-* &quot;-&quot;??_-;_-@_-">
                  <c:v>46333.333333333336</c:v>
                </c:pt>
                <c:pt idx="6" formatCode="_-* #,##0_-;\-* #,##0_-;_-* &quot;-&quot;??_-;_-@_-">
                  <c:v>47666.666666666664</c:v>
                </c:pt>
                <c:pt idx="7" formatCode="_-* #,##0_-;\-* #,##0_-;_-* &quot;-&quot;??_-;_-@_-">
                  <c:v>47333.333333333336</c:v>
                </c:pt>
                <c:pt idx="8" formatCode="_-* #,##0_-;\-* #,##0_-;_-* &quot;-&quot;??_-;_-@_-">
                  <c:v>45666.666666666664</c:v>
                </c:pt>
                <c:pt idx="9" formatCode="_-* #,##0_-;\-* #,##0_-;_-* &quot;-&quot;??_-;_-@_-">
                  <c:v>40333.333333333336</c:v>
                </c:pt>
                <c:pt idx="10" formatCode="_-* #,##0_-;\-* #,##0_-;_-* &quot;-&quot;??_-;_-@_-">
                  <c:v>34000</c:v>
                </c:pt>
                <c:pt idx="11" formatCode="_-* #,##0_-;\-* #,##0_-;_-* &quot;-&quot;??_-;_-@_-">
                  <c:v>28333.333333333332</c:v>
                </c:pt>
              </c:numCache>
            </c:numRef>
          </c:val>
          <c:smooth val="0"/>
          <c:extLst>
            <c:ext xmlns:c16="http://schemas.microsoft.com/office/drawing/2014/chart" uri="{C3380CC4-5D6E-409C-BE32-E72D297353CC}">
              <c16:uniqueId val="{00000001-D093-4A39-9862-8B8A0B24F9D1}"/>
            </c:ext>
          </c:extLst>
        </c:ser>
        <c:dLbls>
          <c:showLegendKey val="0"/>
          <c:showVal val="0"/>
          <c:showCatName val="0"/>
          <c:showSerName val="0"/>
          <c:showPercent val="0"/>
          <c:showBubbleSize val="0"/>
        </c:dLbls>
        <c:marker val="1"/>
        <c:smooth val="0"/>
        <c:axId val="382442736"/>
        <c:axId val="382446064"/>
      </c:lineChart>
      <c:catAx>
        <c:axId val="38244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46064"/>
        <c:crosses val="autoZero"/>
        <c:auto val="1"/>
        <c:lblAlgn val="ctr"/>
        <c:lblOffset val="100"/>
        <c:noMultiLvlLbl val="0"/>
      </c:catAx>
      <c:valAx>
        <c:axId val="38244606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42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a:t>
            </a:r>
            <a:r>
              <a:rPr lang="en-US" baseline="0"/>
              <a:t> MONTHS MA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'Moving Average'!$B$24</c:f>
              <c:strCache>
                <c:ptCount val="1"/>
                <c:pt idx="0">
                  <c:v>Customer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'Moving Average'!$A$25:$A$39</c:f>
              <c:strCache>
                <c:ptCount val="15"/>
                <c:pt idx="0">
                  <c:v>Wk1</c:v>
                </c:pt>
                <c:pt idx="1">
                  <c:v>Wk2</c:v>
                </c:pt>
                <c:pt idx="2">
                  <c:v>Wk3</c:v>
                </c:pt>
                <c:pt idx="3">
                  <c:v>Wk4</c:v>
                </c:pt>
                <c:pt idx="4">
                  <c:v>Wk5</c:v>
                </c:pt>
                <c:pt idx="5">
                  <c:v>Wk6</c:v>
                </c:pt>
                <c:pt idx="6">
                  <c:v>Wk7</c:v>
                </c:pt>
                <c:pt idx="7">
                  <c:v>Wk8</c:v>
                </c:pt>
                <c:pt idx="8">
                  <c:v>Wk9</c:v>
                </c:pt>
                <c:pt idx="9">
                  <c:v>Wk10</c:v>
                </c:pt>
                <c:pt idx="10">
                  <c:v>Wk11</c:v>
                </c:pt>
                <c:pt idx="11">
                  <c:v>Wk12</c:v>
                </c:pt>
                <c:pt idx="12">
                  <c:v>Wk13</c:v>
                </c:pt>
                <c:pt idx="13">
                  <c:v>Wk14</c:v>
                </c:pt>
                <c:pt idx="14">
                  <c:v>Wk15</c:v>
                </c:pt>
              </c:strCache>
            </c:strRef>
          </c:cat>
          <c:val>
            <c:numRef>
              <c:f>'Moving Average'!$B$25:$B$39</c:f>
              <c:numCache>
                <c:formatCode>General</c:formatCode>
                <c:ptCount val="15"/>
                <c:pt idx="0">
                  <c:v>18</c:v>
                </c:pt>
                <c:pt idx="1">
                  <c:v>31</c:v>
                </c:pt>
                <c:pt idx="2">
                  <c:v>31</c:v>
                </c:pt>
                <c:pt idx="3">
                  <c:v>16</c:v>
                </c:pt>
                <c:pt idx="4">
                  <c:v>12</c:v>
                </c:pt>
                <c:pt idx="5">
                  <c:v>33</c:v>
                </c:pt>
                <c:pt idx="6">
                  <c:v>30</c:v>
                </c:pt>
                <c:pt idx="7">
                  <c:v>36</c:v>
                </c:pt>
                <c:pt idx="8">
                  <c:v>15</c:v>
                </c:pt>
                <c:pt idx="9">
                  <c:v>21</c:v>
                </c:pt>
                <c:pt idx="10">
                  <c:v>20</c:v>
                </c:pt>
                <c:pt idx="11">
                  <c:v>30</c:v>
                </c:pt>
                <c:pt idx="12">
                  <c:v>33</c:v>
                </c:pt>
                <c:pt idx="13">
                  <c:v>11</c:v>
                </c:pt>
                <c:pt idx="14">
                  <c:v>38</c:v>
                </c:pt>
              </c:numCache>
            </c:numRef>
          </c:val>
          <c:smooth val="0"/>
          <c:extLst>
            <c:ext xmlns:c16="http://schemas.microsoft.com/office/drawing/2014/chart" uri="{C3380CC4-5D6E-409C-BE32-E72D297353CC}">
              <c16:uniqueId val="{00000000-B5D0-4C3B-A40B-11773E166A11}"/>
            </c:ext>
          </c:extLst>
        </c:ser>
        <c:ser>
          <c:idx val="1"/>
          <c:order val="1"/>
          <c:tx>
            <c:strRef>
              <c:f>'Moving Average'!$C$24</c:f>
              <c:strCache>
                <c:ptCount val="1"/>
                <c:pt idx="0">
                  <c:v>Forecasted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'Moving Average'!$A$25:$A$39</c:f>
              <c:strCache>
                <c:ptCount val="15"/>
                <c:pt idx="0">
                  <c:v>Wk1</c:v>
                </c:pt>
                <c:pt idx="1">
                  <c:v>Wk2</c:v>
                </c:pt>
                <c:pt idx="2">
                  <c:v>Wk3</c:v>
                </c:pt>
                <c:pt idx="3">
                  <c:v>Wk4</c:v>
                </c:pt>
                <c:pt idx="4">
                  <c:v>Wk5</c:v>
                </c:pt>
                <c:pt idx="5">
                  <c:v>Wk6</c:v>
                </c:pt>
                <c:pt idx="6">
                  <c:v>Wk7</c:v>
                </c:pt>
                <c:pt idx="7">
                  <c:v>Wk8</c:v>
                </c:pt>
                <c:pt idx="8">
                  <c:v>Wk9</c:v>
                </c:pt>
                <c:pt idx="9">
                  <c:v>Wk10</c:v>
                </c:pt>
                <c:pt idx="10">
                  <c:v>Wk11</c:v>
                </c:pt>
                <c:pt idx="11">
                  <c:v>Wk12</c:v>
                </c:pt>
                <c:pt idx="12">
                  <c:v>Wk13</c:v>
                </c:pt>
                <c:pt idx="13">
                  <c:v>Wk14</c:v>
                </c:pt>
                <c:pt idx="14">
                  <c:v>Wk15</c:v>
                </c:pt>
              </c:strCache>
            </c:strRef>
          </c:cat>
          <c:val>
            <c:numRef>
              <c:f>'Moving Average'!$C$25:$C$39</c:f>
              <c:numCache>
                <c:formatCode>General</c:formatCode>
                <c:ptCount val="15"/>
                <c:pt idx="2" formatCode="0.0">
                  <c:v>24.5</c:v>
                </c:pt>
                <c:pt idx="3" formatCode="0.0">
                  <c:v>31</c:v>
                </c:pt>
                <c:pt idx="4" formatCode="0.0">
                  <c:v>23.5</c:v>
                </c:pt>
                <c:pt idx="5" formatCode="0.0">
                  <c:v>14</c:v>
                </c:pt>
                <c:pt idx="6" formatCode="0.0">
                  <c:v>22.5</c:v>
                </c:pt>
                <c:pt idx="7" formatCode="0.0">
                  <c:v>31.5</c:v>
                </c:pt>
                <c:pt idx="8" formatCode="0.0">
                  <c:v>33</c:v>
                </c:pt>
                <c:pt idx="9" formatCode="0.0">
                  <c:v>25.5</c:v>
                </c:pt>
                <c:pt idx="10" formatCode="0.0">
                  <c:v>18</c:v>
                </c:pt>
                <c:pt idx="11" formatCode="0.0">
                  <c:v>20.5</c:v>
                </c:pt>
                <c:pt idx="12" formatCode="0.0">
                  <c:v>25</c:v>
                </c:pt>
                <c:pt idx="13" formatCode="0.0">
                  <c:v>31.5</c:v>
                </c:pt>
                <c:pt idx="14" formatCode="0.0">
                  <c:v>22</c:v>
                </c:pt>
              </c:numCache>
            </c:numRef>
          </c:val>
          <c:smooth val="0"/>
          <c:extLst>
            <c:ext xmlns:c16="http://schemas.microsoft.com/office/drawing/2014/chart" uri="{C3380CC4-5D6E-409C-BE32-E72D297353CC}">
              <c16:uniqueId val="{00000001-B5D0-4C3B-A40B-11773E166A11}"/>
            </c:ext>
          </c:extLst>
        </c:ser>
        <c:dLbls>
          <c:showLegendKey val="0"/>
          <c:showVal val="0"/>
          <c:showCatName val="0"/>
          <c:showSerName val="0"/>
          <c:showPercent val="0"/>
          <c:showBubbleSize val="0"/>
        </c:dLbls>
        <c:marker val="1"/>
        <c:smooth val="0"/>
        <c:axId val="382444816"/>
        <c:axId val="382445232"/>
      </c:lineChart>
      <c:catAx>
        <c:axId val="38244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45232"/>
        <c:crosses val="autoZero"/>
        <c:auto val="1"/>
        <c:lblAlgn val="ctr"/>
        <c:lblOffset val="100"/>
        <c:noMultiLvlLbl val="0"/>
      </c:catAx>
      <c:valAx>
        <c:axId val="38244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4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Exponential Smoothing</a:t>
            </a:r>
          </a:p>
        </c:rich>
      </c:tx>
      <c:layout/>
      <c:overlay val="0"/>
    </c:title>
    <c:autoTitleDeleted val="0"/>
    <c:plotArea>
      <c:layout/>
      <c:lineChart>
        <c:grouping val="standard"/>
        <c:varyColors val="0"/>
        <c:ser>
          <c:idx val="0"/>
          <c:order val="0"/>
          <c:tx>
            <c:v>Actual</c:v>
          </c:tx>
          <c:val>
            <c:numRef>
              <c:f>'Exponential Smoothing'!$B$5:$B$16</c:f>
              <c:numCache>
                <c:formatCode>_-* #,##0_-;\-* #,##0_-;_-* "-"??_-;_-@_-</c:formatCode>
                <c:ptCount val="12"/>
                <c:pt idx="0">
                  <c:v>34000</c:v>
                </c:pt>
                <c:pt idx="1">
                  <c:v>37000</c:v>
                </c:pt>
                <c:pt idx="2">
                  <c:v>44000</c:v>
                </c:pt>
                <c:pt idx="3">
                  <c:v>47000</c:v>
                </c:pt>
                <c:pt idx="4">
                  <c:v>48000</c:v>
                </c:pt>
                <c:pt idx="5">
                  <c:v>48000</c:v>
                </c:pt>
                <c:pt idx="6">
                  <c:v>46000</c:v>
                </c:pt>
                <c:pt idx="7">
                  <c:v>43000</c:v>
                </c:pt>
                <c:pt idx="8">
                  <c:v>32000</c:v>
                </c:pt>
                <c:pt idx="9">
                  <c:v>27000</c:v>
                </c:pt>
                <c:pt idx="10">
                  <c:v>26000</c:v>
                </c:pt>
                <c:pt idx="11">
                  <c:v>24000</c:v>
                </c:pt>
              </c:numCache>
            </c:numRef>
          </c:val>
          <c:smooth val="0"/>
          <c:extLst>
            <c:ext xmlns:c16="http://schemas.microsoft.com/office/drawing/2014/chart" uri="{C3380CC4-5D6E-409C-BE32-E72D297353CC}">
              <c16:uniqueId val="{00000001-14F6-46B4-9EA0-9458BFA1390C}"/>
            </c:ext>
          </c:extLst>
        </c:ser>
        <c:ser>
          <c:idx val="1"/>
          <c:order val="1"/>
          <c:tx>
            <c:v>Forecast</c:v>
          </c:tx>
          <c:val>
            <c:numRef>
              <c:f>'Exponential Smoothing'!$C$5:$C$16</c:f>
              <c:numCache>
                <c:formatCode>_-* #,##0_-;\-* #,##0_-;_-* "-"??_-;_-@_-</c:formatCode>
                <c:ptCount val="12"/>
                <c:pt idx="0" formatCode="General">
                  <c:v>#N/A</c:v>
                </c:pt>
                <c:pt idx="1">
                  <c:v>34000</c:v>
                </c:pt>
                <c:pt idx="2" formatCode="_(* #,##0_);_(* \(#,##0\);_(* &quot;-&quot;?_);_(@_)">
                  <c:v>36100</c:v>
                </c:pt>
                <c:pt idx="3" formatCode="General">
                  <c:v>41630</c:v>
                </c:pt>
                <c:pt idx="4" formatCode="General">
                  <c:v>45389</c:v>
                </c:pt>
                <c:pt idx="5" formatCode="General">
                  <c:v>47216.7</c:v>
                </c:pt>
                <c:pt idx="6" formatCode="General">
                  <c:v>47765.009999999995</c:v>
                </c:pt>
                <c:pt idx="7" formatCode="General">
                  <c:v>46529.502999999997</c:v>
                </c:pt>
                <c:pt idx="8" formatCode="General">
                  <c:v>44058.850899999998</c:v>
                </c:pt>
                <c:pt idx="9" formatCode="General">
                  <c:v>35617.655270000003</c:v>
                </c:pt>
                <c:pt idx="10" formatCode="General">
                  <c:v>29585.296581000002</c:v>
                </c:pt>
                <c:pt idx="11" formatCode="General">
                  <c:v>27075.588974300001</c:v>
                </c:pt>
              </c:numCache>
            </c:numRef>
          </c:val>
          <c:smooth val="0"/>
          <c:extLst>
            <c:ext xmlns:c16="http://schemas.microsoft.com/office/drawing/2014/chart" uri="{C3380CC4-5D6E-409C-BE32-E72D297353CC}">
              <c16:uniqueId val="{00000002-14F6-46B4-9EA0-9458BFA1390C}"/>
            </c:ext>
          </c:extLst>
        </c:ser>
        <c:dLbls>
          <c:showLegendKey val="0"/>
          <c:showVal val="0"/>
          <c:showCatName val="0"/>
          <c:showSerName val="0"/>
          <c:showPercent val="0"/>
          <c:showBubbleSize val="0"/>
        </c:dLbls>
        <c:marker val="1"/>
        <c:smooth val="0"/>
        <c:axId val="382436080"/>
        <c:axId val="382436496"/>
      </c:lineChart>
      <c:catAx>
        <c:axId val="382436080"/>
        <c:scaling>
          <c:orientation val="minMax"/>
        </c:scaling>
        <c:delete val="0"/>
        <c:axPos val="b"/>
        <c:title>
          <c:tx>
            <c:rich>
              <a:bodyPr/>
              <a:lstStyle/>
              <a:p>
                <a:pPr>
                  <a:defRPr/>
                </a:pPr>
                <a:r>
                  <a:rPr lang="en-US"/>
                  <a:t>Data Point</a:t>
                </a:r>
              </a:p>
            </c:rich>
          </c:tx>
          <c:layout/>
          <c:overlay val="0"/>
        </c:title>
        <c:majorTickMark val="out"/>
        <c:minorTickMark val="none"/>
        <c:tickLblPos val="nextTo"/>
        <c:crossAx val="382436496"/>
        <c:crosses val="autoZero"/>
        <c:auto val="1"/>
        <c:lblAlgn val="ctr"/>
        <c:lblOffset val="100"/>
        <c:noMultiLvlLbl val="0"/>
      </c:catAx>
      <c:valAx>
        <c:axId val="382436496"/>
        <c:scaling>
          <c:orientation val="minMax"/>
        </c:scaling>
        <c:delete val="0"/>
        <c:axPos val="l"/>
        <c:title>
          <c:tx>
            <c:rich>
              <a:bodyPr/>
              <a:lstStyle/>
              <a:p>
                <a:pPr>
                  <a:defRPr/>
                </a:pPr>
                <a:r>
                  <a:rPr lang="en-US"/>
                  <a:t>Value</a:t>
                </a:r>
              </a:p>
            </c:rich>
          </c:tx>
          <c:layout/>
          <c:overlay val="0"/>
        </c:title>
        <c:numFmt formatCode="_-* #,##0_-;\-* #,##0_-;_-* &quot;-&quot;??_-;_-@_-" sourceLinked="1"/>
        <c:majorTickMark val="out"/>
        <c:minorTickMark val="none"/>
        <c:tickLblPos val="nextTo"/>
        <c:crossAx val="38243608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Exponential Smoothing</a:t>
            </a:r>
          </a:p>
        </c:rich>
      </c:tx>
      <c:layout/>
      <c:overlay val="0"/>
    </c:title>
    <c:autoTitleDeleted val="0"/>
    <c:plotArea>
      <c:layout/>
      <c:lineChart>
        <c:grouping val="standard"/>
        <c:varyColors val="0"/>
        <c:ser>
          <c:idx val="0"/>
          <c:order val="0"/>
          <c:tx>
            <c:v>Actual</c:v>
          </c:tx>
          <c:val>
            <c:numRef>
              <c:f>'Exponential Smoothing'!$B$25:$B$39</c:f>
              <c:numCache>
                <c:formatCode>General</c:formatCode>
                <c:ptCount val="15"/>
                <c:pt idx="0">
                  <c:v>18</c:v>
                </c:pt>
                <c:pt idx="1">
                  <c:v>31</c:v>
                </c:pt>
                <c:pt idx="2">
                  <c:v>31</c:v>
                </c:pt>
                <c:pt idx="3">
                  <c:v>16</c:v>
                </c:pt>
                <c:pt idx="4">
                  <c:v>12</c:v>
                </c:pt>
                <c:pt idx="5">
                  <c:v>33</c:v>
                </c:pt>
                <c:pt idx="6">
                  <c:v>30</c:v>
                </c:pt>
                <c:pt idx="7">
                  <c:v>36</c:v>
                </c:pt>
                <c:pt idx="8">
                  <c:v>15</c:v>
                </c:pt>
                <c:pt idx="9">
                  <c:v>21</c:v>
                </c:pt>
                <c:pt idx="10">
                  <c:v>20</c:v>
                </c:pt>
                <c:pt idx="11">
                  <c:v>30</c:v>
                </c:pt>
                <c:pt idx="12">
                  <c:v>33</c:v>
                </c:pt>
                <c:pt idx="13">
                  <c:v>11</c:v>
                </c:pt>
                <c:pt idx="14">
                  <c:v>38</c:v>
                </c:pt>
              </c:numCache>
            </c:numRef>
          </c:val>
          <c:smooth val="0"/>
          <c:extLst>
            <c:ext xmlns:c16="http://schemas.microsoft.com/office/drawing/2014/chart" uri="{C3380CC4-5D6E-409C-BE32-E72D297353CC}">
              <c16:uniqueId val="{00000001-0296-4B50-B8BC-2C621685EA6F}"/>
            </c:ext>
          </c:extLst>
        </c:ser>
        <c:ser>
          <c:idx val="1"/>
          <c:order val="1"/>
          <c:tx>
            <c:v>Forecast</c:v>
          </c:tx>
          <c:val>
            <c:numRef>
              <c:f>'Exponential Smoothing'!$C$25:$C$39</c:f>
              <c:numCache>
                <c:formatCode>General</c:formatCode>
                <c:ptCount val="15"/>
                <c:pt idx="0">
                  <c:v>#N/A</c:v>
                </c:pt>
                <c:pt idx="1">
                  <c:v>18</c:v>
                </c:pt>
                <c:pt idx="2">
                  <c:v>27.099999999999998</c:v>
                </c:pt>
                <c:pt idx="3">
                  <c:v>29.83</c:v>
                </c:pt>
                <c:pt idx="4">
                  <c:v>20.149000000000001</c:v>
                </c:pt>
                <c:pt idx="5">
                  <c:v>14.444699999999997</c:v>
                </c:pt>
                <c:pt idx="6">
                  <c:v>27.433409999999995</c:v>
                </c:pt>
                <c:pt idx="7">
                  <c:v>29.230022999999996</c:v>
                </c:pt>
                <c:pt idx="8">
                  <c:v>33.969006899999997</c:v>
                </c:pt>
                <c:pt idx="9">
                  <c:v>20.69070207</c:v>
                </c:pt>
                <c:pt idx="10">
                  <c:v>20.907210620999997</c:v>
                </c:pt>
                <c:pt idx="11">
                  <c:v>20.272163186299998</c:v>
                </c:pt>
                <c:pt idx="12">
                  <c:v>27.08164895589</c:v>
                </c:pt>
                <c:pt idx="13">
                  <c:v>31.224494686766995</c:v>
                </c:pt>
                <c:pt idx="14">
                  <c:v>17.067348406030099</c:v>
                </c:pt>
              </c:numCache>
            </c:numRef>
          </c:val>
          <c:smooth val="0"/>
          <c:extLst>
            <c:ext xmlns:c16="http://schemas.microsoft.com/office/drawing/2014/chart" uri="{C3380CC4-5D6E-409C-BE32-E72D297353CC}">
              <c16:uniqueId val="{00000002-0296-4B50-B8BC-2C621685EA6F}"/>
            </c:ext>
          </c:extLst>
        </c:ser>
        <c:dLbls>
          <c:showLegendKey val="0"/>
          <c:showVal val="0"/>
          <c:showCatName val="0"/>
          <c:showSerName val="0"/>
          <c:showPercent val="0"/>
          <c:showBubbleSize val="0"/>
        </c:dLbls>
        <c:marker val="1"/>
        <c:smooth val="0"/>
        <c:axId val="382441072"/>
        <c:axId val="382440240"/>
      </c:lineChart>
      <c:catAx>
        <c:axId val="382441072"/>
        <c:scaling>
          <c:orientation val="minMax"/>
        </c:scaling>
        <c:delete val="0"/>
        <c:axPos val="b"/>
        <c:title>
          <c:tx>
            <c:rich>
              <a:bodyPr/>
              <a:lstStyle/>
              <a:p>
                <a:pPr>
                  <a:defRPr/>
                </a:pPr>
                <a:r>
                  <a:rPr lang="en-US"/>
                  <a:t>Data Point</a:t>
                </a:r>
              </a:p>
            </c:rich>
          </c:tx>
          <c:layout/>
          <c:overlay val="0"/>
        </c:title>
        <c:majorTickMark val="out"/>
        <c:minorTickMark val="none"/>
        <c:tickLblPos val="nextTo"/>
        <c:crossAx val="382440240"/>
        <c:crosses val="autoZero"/>
        <c:auto val="1"/>
        <c:lblAlgn val="ctr"/>
        <c:lblOffset val="100"/>
        <c:noMultiLvlLbl val="0"/>
      </c:catAx>
      <c:valAx>
        <c:axId val="382440240"/>
        <c:scaling>
          <c:orientation val="minMax"/>
        </c:scaling>
        <c:delete val="0"/>
        <c:axPos val="l"/>
        <c:title>
          <c:tx>
            <c:rich>
              <a:bodyPr/>
              <a:lstStyle/>
              <a:p>
                <a:pPr>
                  <a:defRPr/>
                </a:pPr>
                <a:r>
                  <a:rPr lang="en-US"/>
                  <a:t>Value</a:t>
                </a:r>
              </a:p>
            </c:rich>
          </c:tx>
          <c:layout/>
          <c:overlay val="0"/>
        </c:title>
        <c:numFmt formatCode="General" sourceLinked="1"/>
        <c:majorTickMark val="out"/>
        <c:minorTickMark val="none"/>
        <c:tickLblPos val="nextTo"/>
        <c:crossAx val="3824410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SIMPLE</a:t>
            </a:r>
            <a:r>
              <a:rPr lang="en-US" baseline="0"/>
              <a:t> LINEAR REGRESSION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'Simple Linear Regression'!$C$4</c:f>
              <c:strCache>
                <c:ptCount val="1"/>
                <c:pt idx="0">
                  <c:v>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'Simple Linear Regression'!$B$5:$B$16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'Simple Linear Regression'!$C$5:$C$16</c:f>
              <c:numCache>
                <c:formatCode>_-* #,##0_-;\-* #,##0_-;_-* "-"??_-;_-@_-</c:formatCode>
                <c:ptCount val="12"/>
                <c:pt idx="0">
                  <c:v>34000</c:v>
                </c:pt>
                <c:pt idx="1">
                  <c:v>37000</c:v>
                </c:pt>
                <c:pt idx="2">
                  <c:v>44000</c:v>
                </c:pt>
                <c:pt idx="3">
                  <c:v>47000</c:v>
                </c:pt>
                <c:pt idx="4">
                  <c:v>48000</c:v>
                </c:pt>
                <c:pt idx="5">
                  <c:v>48000</c:v>
                </c:pt>
                <c:pt idx="6">
                  <c:v>46000</c:v>
                </c:pt>
                <c:pt idx="7">
                  <c:v>43000</c:v>
                </c:pt>
                <c:pt idx="8">
                  <c:v>32000</c:v>
                </c:pt>
                <c:pt idx="9">
                  <c:v>27000</c:v>
                </c:pt>
                <c:pt idx="10">
                  <c:v>26000</c:v>
                </c:pt>
                <c:pt idx="11">
                  <c:v>24000</c:v>
                </c:pt>
              </c:numCache>
            </c:numRef>
          </c:val>
          <c:smooth val="0"/>
          <c:extLst>
            <c:ext xmlns:c16="http://schemas.microsoft.com/office/drawing/2014/chart" uri="{C3380CC4-5D6E-409C-BE32-E72D297353CC}">
              <c16:uniqueId val="{00000000-DFB3-4772-AF89-E1C4C422C8ED}"/>
            </c:ext>
          </c:extLst>
        </c:ser>
        <c:ser>
          <c:idx val="1"/>
          <c:order val="1"/>
          <c:tx>
            <c:strRef>
              <c:f>'Simple Linear Regression'!$D$4</c:f>
              <c:strCache>
                <c:ptCount val="1"/>
                <c:pt idx="0">
                  <c:v>Forecasted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'Simple Linear Regression'!$B$5:$B$16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'Simple Linear Regression'!$D$5:$D$16</c:f>
              <c:numCache>
                <c:formatCode>0</c:formatCode>
                <c:ptCount val="12"/>
                <c:pt idx="0">
                  <c:v>46076.923076923078</c:v>
                </c:pt>
                <c:pt idx="1">
                  <c:v>44608.391608391605</c:v>
                </c:pt>
                <c:pt idx="2">
                  <c:v>43139.860139860139</c:v>
                </c:pt>
                <c:pt idx="3">
                  <c:v>41671.328671328672</c:v>
                </c:pt>
                <c:pt idx="4">
                  <c:v>40202.797202797199</c:v>
                </c:pt>
                <c:pt idx="5">
                  <c:v>38734.265734265733</c:v>
                </c:pt>
                <c:pt idx="6">
                  <c:v>37265.734265734267</c:v>
                </c:pt>
                <c:pt idx="7">
                  <c:v>35797.202797202794</c:v>
                </c:pt>
                <c:pt idx="8">
                  <c:v>34328.671328671328</c:v>
                </c:pt>
                <c:pt idx="9">
                  <c:v>32860.139860139854</c:v>
                </c:pt>
                <c:pt idx="10">
                  <c:v>31391.608391608388</c:v>
                </c:pt>
                <c:pt idx="11">
                  <c:v>29923.076923076922</c:v>
                </c:pt>
              </c:numCache>
            </c:numRef>
          </c:val>
          <c:smooth val="0"/>
          <c:extLst>
            <c:ext xmlns:c16="http://schemas.microsoft.com/office/drawing/2014/chart" uri="{C3380CC4-5D6E-409C-BE32-E72D297353CC}">
              <c16:uniqueId val="{00000001-DFB3-4772-AF89-E1C4C422C8ED}"/>
            </c:ext>
          </c:extLst>
        </c:ser>
        <c:ser>
          <c:idx val="2"/>
          <c:order val="2"/>
          <c:tx>
            <c:strRef>
              <c:f>'Simple Linear Regression'!$F$4</c:f>
              <c:strCache>
                <c:ptCount val="1"/>
                <c:pt idx="0">
                  <c:v>LT * Seasonality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'Simple Linear Regression'!$B$5:$B$16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'Simple Linear Regression'!$F$5:$F$16</c:f>
              <c:numCache>
                <c:formatCode>_-* #,##0_-;\-* #,##0_-;_-* "-"??_-;_-@_-</c:formatCode>
                <c:ptCount val="12"/>
                <c:pt idx="0">
                  <c:v>41226.720647773283</c:v>
                </c:pt>
                <c:pt idx="1">
                  <c:v>43434.486566065512</c:v>
                </c:pt>
                <c:pt idx="2">
                  <c:v>49951.417004048584</c:v>
                </c:pt>
                <c:pt idx="3">
                  <c:v>51540.853882959149</c:v>
                </c:pt>
                <c:pt idx="4">
                  <c:v>50782.480677217514</c:v>
                </c:pt>
                <c:pt idx="5">
                  <c:v>48927.4935590725</c:v>
                </c:pt>
                <c:pt idx="6">
                  <c:v>45111.152005888849</c:v>
                </c:pt>
                <c:pt idx="7">
                  <c:v>40507.361059992632</c:v>
                </c:pt>
                <c:pt idx="8">
                  <c:v>28908.354803091643</c:v>
                </c:pt>
                <c:pt idx="9">
                  <c:v>23347.994111152002</c:v>
                </c:pt>
                <c:pt idx="10">
                  <c:v>21478.468899521529</c:v>
                </c:pt>
                <c:pt idx="11">
                  <c:v>18898.785425101214</c:v>
                </c:pt>
              </c:numCache>
            </c:numRef>
          </c:val>
          <c:smooth val="0"/>
          <c:extLst>
            <c:ext xmlns:c16="http://schemas.microsoft.com/office/drawing/2014/chart" uri="{C3380CC4-5D6E-409C-BE32-E72D297353CC}">
              <c16:uniqueId val="{00000002-DFB3-4772-AF89-E1C4C422C8ED}"/>
            </c:ext>
          </c:extLst>
        </c:ser>
        <c:dLbls>
          <c:showLegendKey val="0"/>
          <c:showVal val="0"/>
          <c:showCatName val="0"/>
          <c:showSerName val="0"/>
          <c:showPercent val="0"/>
          <c:showBubbleSize val="0"/>
        </c:dLbls>
        <c:marker val="1"/>
        <c:smooth val="0"/>
        <c:axId val="924500976"/>
        <c:axId val="924494320"/>
      </c:lineChart>
      <c:catAx>
        <c:axId val="92450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494320"/>
        <c:crosses val="autoZero"/>
        <c:auto val="1"/>
        <c:lblAlgn val="ctr"/>
        <c:lblOffset val="100"/>
        <c:noMultiLvlLbl val="0"/>
      </c:catAx>
      <c:valAx>
        <c:axId val="924494320"/>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500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'Simple Linear Regression'!$C$24</c:f>
              <c:strCache>
                <c:ptCount val="1"/>
                <c:pt idx="0">
                  <c:v>Customer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'Simple Linear Regression'!$C$25:$C$39</c:f>
              <c:numCache>
                <c:formatCode>General</c:formatCode>
                <c:ptCount val="15"/>
                <c:pt idx="0">
                  <c:v>18</c:v>
                </c:pt>
                <c:pt idx="1">
                  <c:v>31</c:v>
                </c:pt>
                <c:pt idx="2">
                  <c:v>31</c:v>
                </c:pt>
                <c:pt idx="3">
                  <c:v>16</c:v>
                </c:pt>
                <c:pt idx="4">
                  <c:v>12</c:v>
                </c:pt>
                <c:pt idx="5">
                  <c:v>33</c:v>
                </c:pt>
                <c:pt idx="6">
                  <c:v>30</c:v>
                </c:pt>
                <c:pt idx="7">
                  <c:v>36</c:v>
                </c:pt>
                <c:pt idx="8">
                  <c:v>15</c:v>
                </c:pt>
                <c:pt idx="9">
                  <c:v>21</c:v>
                </c:pt>
                <c:pt idx="10">
                  <c:v>20</c:v>
                </c:pt>
                <c:pt idx="11">
                  <c:v>30</c:v>
                </c:pt>
                <c:pt idx="12">
                  <c:v>33</c:v>
                </c:pt>
                <c:pt idx="13">
                  <c:v>11</c:v>
                </c:pt>
                <c:pt idx="14">
                  <c:v>38</c:v>
                </c:pt>
              </c:numCache>
            </c:numRef>
          </c:val>
          <c:smooth val="0"/>
          <c:extLst>
            <c:ext xmlns:c16="http://schemas.microsoft.com/office/drawing/2014/chart" uri="{C3380CC4-5D6E-409C-BE32-E72D297353CC}">
              <c16:uniqueId val="{00000000-41E5-4294-935C-FF2CBCC6074B}"/>
            </c:ext>
          </c:extLst>
        </c:ser>
        <c:ser>
          <c:idx val="1"/>
          <c:order val="1"/>
          <c:tx>
            <c:strRef>
              <c:f>'Simple Linear Regression'!$D$24</c:f>
              <c:strCache>
                <c:ptCount val="1"/>
                <c:pt idx="0">
                  <c:v>forecasted Sales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'Simple Linear Regression'!$D$25:$D$39</c:f>
              <c:numCache>
                <c:formatCode>#,##0_);\(#,##0\)</c:formatCode>
                <c:ptCount val="15"/>
                <c:pt idx="0" formatCode="0">
                  <c:v>23.225000000000001</c:v>
                </c:pt>
                <c:pt idx="1">
                  <c:v>23.478571428571428</c:v>
                </c:pt>
                <c:pt idx="2">
                  <c:v>23.732142857142858</c:v>
                </c:pt>
                <c:pt idx="3">
                  <c:v>23.985714285714288</c:v>
                </c:pt>
                <c:pt idx="4">
                  <c:v>24.239285714285714</c:v>
                </c:pt>
                <c:pt idx="5">
                  <c:v>24.492857142857144</c:v>
                </c:pt>
                <c:pt idx="6">
                  <c:v>24.74642857142857</c:v>
                </c:pt>
                <c:pt idx="7">
                  <c:v>25</c:v>
                </c:pt>
                <c:pt idx="8">
                  <c:v>25.25357142857143</c:v>
                </c:pt>
                <c:pt idx="9">
                  <c:v>25.507142857142856</c:v>
                </c:pt>
                <c:pt idx="10">
                  <c:v>25.760714285714286</c:v>
                </c:pt>
                <c:pt idx="11">
                  <c:v>26.014285714285712</c:v>
                </c:pt>
                <c:pt idx="12">
                  <c:v>26.267857142857142</c:v>
                </c:pt>
                <c:pt idx="13">
                  <c:v>26.521428571428572</c:v>
                </c:pt>
                <c:pt idx="14">
                  <c:v>26.774999999999999</c:v>
                </c:pt>
              </c:numCache>
            </c:numRef>
          </c:val>
          <c:smooth val="0"/>
          <c:extLst>
            <c:ext xmlns:c16="http://schemas.microsoft.com/office/drawing/2014/chart" uri="{C3380CC4-5D6E-409C-BE32-E72D297353CC}">
              <c16:uniqueId val="{00000001-41E5-4294-935C-FF2CBCC6074B}"/>
            </c:ext>
          </c:extLst>
        </c:ser>
        <c:ser>
          <c:idx val="2"/>
          <c:order val="2"/>
          <c:tx>
            <c:strRef>
              <c:f>'Simple Linear Regression'!$F$24</c:f>
              <c:strCache>
                <c:ptCount val="1"/>
                <c:pt idx="0">
                  <c:v>LT * Seasonality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'Simple Linear Regression'!$F$25:$F$39</c:f>
              <c:numCache>
                <c:formatCode>0.00</c:formatCode>
                <c:ptCount val="15"/>
                <c:pt idx="0">
                  <c:v>16.722000000000001</c:v>
                </c:pt>
                <c:pt idx="1">
                  <c:v>28.966526899296415</c:v>
                </c:pt>
                <c:pt idx="2">
                  <c:v>29.132371658888417</c:v>
                </c:pt>
                <c:pt idx="3">
                  <c:v>15.120804896925353</c:v>
                </c:pt>
                <c:pt idx="4">
                  <c:v>11.40352842341081</c:v>
                </c:pt>
                <c:pt idx="5">
                  <c:v>31.531034482758621</c:v>
                </c:pt>
                <c:pt idx="6">
                  <c:v>28.818799389990293</c:v>
                </c:pt>
                <c:pt idx="7">
                  <c:v>34.765813616610338</c:v>
                </c:pt>
                <c:pt idx="8">
                  <c:v>14.561367380560133</c:v>
                </c:pt>
                <c:pt idx="9">
                  <c:v>20.490743903272083</c:v>
                </c:pt>
                <c:pt idx="10">
                  <c:v>19.613868116927257</c:v>
                </c:pt>
                <c:pt idx="11">
                  <c:v>29.567688248427032</c:v>
                </c:pt>
                <c:pt idx="12">
                  <c:v>32.684486937786154</c:v>
                </c:pt>
                <c:pt idx="13">
                  <c:v>10.94766467868391</c:v>
                </c:pt>
                <c:pt idx="14">
                  <c:v>38</c:v>
                </c:pt>
              </c:numCache>
            </c:numRef>
          </c:val>
          <c:smooth val="0"/>
          <c:extLst>
            <c:ext xmlns:c16="http://schemas.microsoft.com/office/drawing/2014/chart" uri="{C3380CC4-5D6E-409C-BE32-E72D297353CC}">
              <c16:uniqueId val="{00000002-41E5-4294-935C-FF2CBCC6074B}"/>
            </c:ext>
          </c:extLst>
        </c:ser>
        <c:dLbls>
          <c:showLegendKey val="0"/>
          <c:showVal val="0"/>
          <c:showCatName val="0"/>
          <c:showSerName val="0"/>
          <c:showPercent val="0"/>
          <c:showBubbleSize val="0"/>
        </c:dLbls>
        <c:marker val="1"/>
        <c:smooth val="0"/>
        <c:axId val="924627280"/>
        <c:axId val="924632688"/>
      </c:lineChart>
      <c:catAx>
        <c:axId val="924627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632688"/>
        <c:crosses val="autoZero"/>
        <c:auto val="1"/>
        <c:lblAlgn val="ctr"/>
        <c:lblOffset val="100"/>
        <c:noMultiLvlLbl val="0"/>
      </c:catAx>
      <c:valAx>
        <c:axId val="92463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6272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Sheet1!$B$1</c:f>
              <c:strCache>
                <c:ptCount val="1"/>
                <c:pt idx="0">
                  <c:v>Sales</c:v>
                </c:pt>
              </c:strCache>
            </c:strRef>
          </c:tx>
          <c:spPr>
            <a:ln w="28575" cap="rnd">
              <a:solidFill>
                <a:schemeClr val="accent1"/>
              </a:solidFill>
              <a:round/>
            </a:ln>
            <a:effectLst/>
          </c:spPr>
          <c:marker>
            <c:symbol val="none"/>
          </c:marker>
          <c:val>
            <c:numRef>
              <c:f>Sheet1!$B$2:$B$16</c:f>
              <c:numCache>
                <c:formatCode>_-* #,##0_-;\-* #,##0_-;_-* "-"??_-;_-@_-</c:formatCode>
                <c:ptCount val="15"/>
                <c:pt idx="0">
                  <c:v>34000</c:v>
                </c:pt>
                <c:pt idx="1">
                  <c:v>37000</c:v>
                </c:pt>
                <c:pt idx="2">
                  <c:v>44000</c:v>
                </c:pt>
                <c:pt idx="3">
                  <c:v>47000</c:v>
                </c:pt>
                <c:pt idx="4">
                  <c:v>48000</c:v>
                </c:pt>
                <c:pt idx="5">
                  <c:v>48000</c:v>
                </c:pt>
                <c:pt idx="6">
                  <c:v>46000</c:v>
                </c:pt>
                <c:pt idx="7">
                  <c:v>43000</c:v>
                </c:pt>
                <c:pt idx="8">
                  <c:v>32000</c:v>
                </c:pt>
                <c:pt idx="9">
                  <c:v>27000</c:v>
                </c:pt>
                <c:pt idx="10">
                  <c:v>26000</c:v>
                </c:pt>
                <c:pt idx="11">
                  <c:v>24000</c:v>
                </c:pt>
              </c:numCache>
            </c:numRef>
          </c:val>
          <c:smooth val="0"/>
          <c:extLst>
            <c:ext xmlns:c16="http://schemas.microsoft.com/office/drawing/2014/chart" uri="{C3380CC4-5D6E-409C-BE32-E72D297353CC}">
              <c16:uniqueId val="{00000000-6FB8-48C4-B8CD-E477EE9EC11F}"/>
            </c:ext>
          </c:extLst>
        </c:ser>
        <c:ser>
          <c:idx val="1"/>
          <c:order val="1"/>
          <c:tx>
            <c:strRef>
              <c:f>Sheet1!$C$1</c:f>
              <c:strCache>
                <c:ptCount val="1"/>
                <c:pt idx="0">
                  <c:v>Forecast(Sales)</c:v>
                </c:pt>
              </c:strCache>
            </c:strRef>
          </c:tx>
          <c:spPr>
            <a:ln w="25400" cap="rnd">
              <a:solidFill>
                <a:schemeClr val="accent2"/>
              </a:solidFill>
              <a:round/>
            </a:ln>
            <a:effectLst/>
          </c:spPr>
          <c:marker>
            <c:symbol val="none"/>
          </c:marker>
          <c:cat>
            <c:numRef>
              <c:f>Sheet1!$A$2:$A$16</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Sheet1!$C$2:$C$16</c:f>
              <c:numCache>
                <c:formatCode>General</c:formatCode>
                <c:ptCount val="15"/>
                <c:pt idx="11" formatCode="_-* #,##0_-;\-* #,##0_-;_-* &quot;-&quot;??_-;_-@_-">
                  <c:v>24000</c:v>
                </c:pt>
                <c:pt idx="12" formatCode="_-* #,##0_-;\-* #,##0_-;_-* &quot;-&quot;??_-;_-@_-">
                  <c:v>22631.983687661588</c:v>
                </c:pt>
                <c:pt idx="13" formatCode="_-* #,##0_-;\-* #,##0_-;_-* &quot;-&quot;??_-;_-@_-">
                  <c:v>21233.710196511893</c:v>
                </c:pt>
                <c:pt idx="14" formatCode="_-* #,##0_-;\-* #,##0_-;_-* &quot;-&quot;??_-;_-@_-">
                  <c:v>19835.436705362197</c:v>
                </c:pt>
              </c:numCache>
            </c:numRef>
          </c:val>
          <c:smooth val="0"/>
          <c:extLst>
            <c:ext xmlns:c16="http://schemas.microsoft.com/office/drawing/2014/chart" uri="{C3380CC4-5D6E-409C-BE32-E72D297353CC}">
              <c16:uniqueId val="{00000001-6FB8-48C4-B8CD-E477EE9EC11F}"/>
            </c:ext>
          </c:extLst>
        </c:ser>
        <c:ser>
          <c:idx val="2"/>
          <c:order val="2"/>
          <c:tx>
            <c:strRef>
              <c:f>Sheet1!$D$1</c:f>
              <c:strCache>
                <c:ptCount val="1"/>
                <c:pt idx="0">
                  <c:v>Lower Confidence Bound(Sales)</c:v>
                </c:pt>
              </c:strCache>
            </c:strRef>
          </c:tx>
          <c:spPr>
            <a:ln w="12700" cap="rnd">
              <a:solidFill>
                <a:srgbClr val="ED7D31"/>
              </a:solidFill>
              <a:prstDash val="solid"/>
              <a:round/>
            </a:ln>
            <a:effectLst/>
          </c:spPr>
          <c:marker>
            <c:symbol val="none"/>
          </c:marker>
          <c:cat>
            <c:numRef>
              <c:f>Sheet1!$A$2:$A$16</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Sheet1!$D$2:$D$16</c:f>
              <c:numCache>
                <c:formatCode>General</c:formatCode>
                <c:ptCount val="15"/>
                <c:pt idx="11" formatCode="_-* #,##0_-;\-* #,##0_-;_-* &quot;-&quot;??_-;_-@_-">
                  <c:v>24000</c:v>
                </c:pt>
                <c:pt idx="12" formatCode="_-* #,##0_-;\-* #,##0_-;_-* &quot;-&quot;??_-;_-@_-">
                  <c:v>14810.469164882088</c:v>
                </c:pt>
                <c:pt idx="13" formatCode="_-* #,##0_-;\-* #,##0_-;_-* &quot;-&quot;??_-;_-@_-">
                  <c:v>5135.0628484408116</c:v>
                </c:pt>
                <c:pt idx="14" formatCode="_-* #,##0_-;\-* #,##0_-;_-* &quot;-&quot;??_-;_-@_-">
                  <c:v>-6706.5994132391497</c:v>
                </c:pt>
              </c:numCache>
            </c:numRef>
          </c:val>
          <c:smooth val="0"/>
          <c:extLst>
            <c:ext xmlns:c16="http://schemas.microsoft.com/office/drawing/2014/chart" uri="{C3380CC4-5D6E-409C-BE32-E72D297353CC}">
              <c16:uniqueId val="{00000002-6FB8-48C4-B8CD-E477EE9EC11F}"/>
            </c:ext>
          </c:extLst>
        </c:ser>
        <c:ser>
          <c:idx val="3"/>
          <c:order val="3"/>
          <c:tx>
            <c:strRef>
              <c:f>Sheet1!$E$1</c:f>
              <c:strCache>
                <c:ptCount val="1"/>
                <c:pt idx="0">
                  <c:v>Upper Confidence Bound(Sales)</c:v>
                </c:pt>
              </c:strCache>
            </c:strRef>
          </c:tx>
          <c:spPr>
            <a:ln w="12700" cap="rnd">
              <a:solidFill>
                <a:srgbClr val="ED7D31"/>
              </a:solidFill>
              <a:prstDash val="solid"/>
              <a:round/>
            </a:ln>
            <a:effectLst/>
          </c:spPr>
          <c:marker>
            <c:symbol val="none"/>
          </c:marker>
          <c:cat>
            <c:numRef>
              <c:f>Sheet1!$A$2:$A$16</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Sheet1!$E$2:$E$16</c:f>
              <c:numCache>
                <c:formatCode>General</c:formatCode>
                <c:ptCount val="15"/>
                <c:pt idx="11" formatCode="_-* #,##0_-;\-* #,##0_-;_-* &quot;-&quot;??_-;_-@_-">
                  <c:v>24000</c:v>
                </c:pt>
                <c:pt idx="12" formatCode="_-* #,##0_-;\-* #,##0_-;_-* &quot;-&quot;??_-;_-@_-">
                  <c:v>30453.498210441088</c:v>
                </c:pt>
                <c:pt idx="13" formatCode="_-* #,##0_-;\-* #,##0_-;_-* &quot;-&quot;??_-;_-@_-">
                  <c:v>37332.357544582977</c:v>
                </c:pt>
                <c:pt idx="14" formatCode="_-* #,##0_-;\-* #,##0_-;_-* &quot;-&quot;??_-;_-@_-">
                  <c:v>46377.472823963544</c:v>
                </c:pt>
              </c:numCache>
            </c:numRef>
          </c:val>
          <c:smooth val="0"/>
          <c:extLst>
            <c:ext xmlns:c16="http://schemas.microsoft.com/office/drawing/2014/chart" uri="{C3380CC4-5D6E-409C-BE32-E72D297353CC}">
              <c16:uniqueId val="{00000003-6FB8-48C4-B8CD-E477EE9EC11F}"/>
            </c:ext>
          </c:extLst>
        </c:ser>
        <c:dLbls>
          <c:showLegendKey val="0"/>
          <c:showVal val="0"/>
          <c:showCatName val="0"/>
          <c:showSerName val="0"/>
          <c:showPercent val="0"/>
          <c:showBubbleSize val="0"/>
        </c:dLbls>
        <c:smooth val="0"/>
        <c:axId val="731799407"/>
        <c:axId val="731803151"/>
      </c:lineChart>
      <c:catAx>
        <c:axId val="731799407"/>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03151"/>
        <c:crosses val="autoZero"/>
        <c:auto val="1"/>
        <c:lblAlgn val="ctr"/>
        <c:lblOffset val="100"/>
        <c:noMultiLvlLbl val="0"/>
      </c:catAx>
      <c:valAx>
        <c:axId val="73180315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7994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FORECAST</a:t>
            </a:r>
            <a:r>
              <a:rPr lang="en-US" baseline="0"/>
              <a:t> LINEAR FUNCTION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'Forecst.Linear Function'!$C$4</c:f>
              <c:strCache>
                <c:ptCount val="1"/>
                <c:pt idx="0">
                  <c:v>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'Forecst.Linear Function'!$B$5:$B$16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'Forecst.Linear Function'!$C$5:$C$16</c:f>
              <c:numCache>
                <c:formatCode>_-* #,##0_-;\-* #,##0_-;_-* "-"??_-;_-@_-</c:formatCode>
                <c:ptCount val="12"/>
                <c:pt idx="0">
                  <c:v>34000</c:v>
                </c:pt>
                <c:pt idx="1">
                  <c:v>37000</c:v>
                </c:pt>
                <c:pt idx="2">
                  <c:v>44000</c:v>
                </c:pt>
                <c:pt idx="3">
                  <c:v>47000</c:v>
                </c:pt>
                <c:pt idx="4">
                  <c:v>48000</c:v>
                </c:pt>
                <c:pt idx="5">
                  <c:v>48000</c:v>
                </c:pt>
                <c:pt idx="6">
                  <c:v>46000</c:v>
                </c:pt>
                <c:pt idx="7">
                  <c:v>43000</c:v>
                </c:pt>
                <c:pt idx="8">
                  <c:v>32000</c:v>
                </c:pt>
                <c:pt idx="9">
                  <c:v>27000</c:v>
                </c:pt>
                <c:pt idx="10">
                  <c:v>26000</c:v>
                </c:pt>
                <c:pt idx="11">
                  <c:v>24000</c:v>
                </c:pt>
              </c:numCache>
            </c:numRef>
          </c:val>
          <c:smooth val="0"/>
          <c:extLst>
            <c:ext xmlns:c16="http://schemas.microsoft.com/office/drawing/2014/chart" uri="{C3380CC4-5D6E-409C-BE32-E72D297353CC}">
              <c16:uniqueId val="{00000000-20DF-4B78-B5F3-4A87F3F50567}"/>
            </c:ext>
          </c:extLst>
        </c:ser>
        <c:ser>
          <c:idx val="1"/>
          <c:order val="1"/>
          <c:tx>
            <c:strRef>
              <c:f>'Forecst.Linear Function'!$D$4</c:f>
              <c:strCache>
                <c:ptCount val="1"/>
                <c:pt idx="0">
                  <c:v>Forecasted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'Forecst.Linear Function'!$B$5:$B$16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'Forecst.Linear Function'!$D$5:$D$16</c:f>
              <c:numCache>
                <c:formatCode>_-* #,##0_-;\-* #,##0_-;_-* "-"??_-;_-@_-</c:formatCode>
                <c:ptCount val="12"/>
                <c:pt idx="0">
                  <c:v>46076.923076923078</c:v>
                </c:pt>
                <c:pt idx="1">
                  <c:v>44608.391608391605</c:v>
                </c:pt>
                <c:pt idx="2">
                  <c:v>43139.860139860139</c:v>
                </c:pt>
                <c:pt idx="3">
                  <c:v>41671.328671328672</c:v>
                </c:pt>
                <c:pt idx="4">
                  <c:v>40202.797202797199</c:v>
                </c:pt>
                <c:pt idx="5">
                  <c:v>38734.265734265733</c:v>
                </c:pt>
                <c:pt idx="6">
                  <c:v>37265.734265734267</c:v>
                </c:pt>
                <c:pt idx="7">
                  <c:v>35797.202797202794</c:v>
                </c:pt>
                <c:pt idx="8">
                  <c:v>34328.671328671328</c:v>
                </c:pt>
                <c:pt idx="9">
                  <c:v>32860.139860139854</c:v>
                </c:pt>
                <c:pt idx="10">
                  <c:v>31391.608391608388</c:v>
                </c:pt>
                <c:pt idx="11">
                  <c:v>29923.076923076922</c:v>
                </c:pt>
              </c:numCache>
            </c:numRef>
          </c:val>
          <c:smooth val="0"/>
          <c:extLst>
            <c:ext xmlns:c16="http://schemas.microsoft.com/office/drawing/2014/chart" uri="{C3380CC4-5D6E-409C-BE32-E72D297353CC}">
              <c16:uniqueId val="{00000001-20DF-4B78-B5F3-4A87F3F50567}"/>
            </c:ext>
          </c:extLst>
        </c:ser>
        <c:dLbls>
          <c:showLegendKey val="0"/>
          <c:showVal val="0"/>
          <c:showCatName val="0"/>
          <c:showSerName val="0"/>
          <c:showPercent val="0"/>
          <c:showBubbleSize val="0"/>
        </c:dLbls>
        <c:marker val="1"/>
        <c:smooth val="0"/>
        <c:axId val="719798464"/>
        <c:axId val="719793056"/>
      </c:lineChart>
      <c:catAx>
        <c:axId val="71979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793056"/>
        <c:crosses val="autoZero"/>
        <c:auto val="1"/>
        <c:lblAlgn val="ctr"/>
        <c:lblOffset val="100"/>
        <c:noMultiLvlLbl val="0"/>
      </c:catAx>
      <c:valAx>
        <c:axId val="719793056"/>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798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13</xdr:row>
      <xdr:rowOff>0</xdr:rowOff>
    </xdr:from>
    <xdr:to>
      <xdr:col>16</xdr:col>
      <xdr:colOff>424296</xdr:colOff>
      <xdr:row>18</xdr:row>
      <xdr:rowOff>163285</xdr:rowOff>
    </xdr:to>
    <xdr:sp macro="" textlink="">
      <xdr:nvSpPr>
        <xdr:cNvPr id="2" name="TextBox 1"/>
        <xdr:cNvSpPr txBox="1"/>
      </xdr:nvSpPr>
      <xdr:spPr>
        <a:xfrm>
          <a:off x="10261023" y="2641023"/>
          <a:ext cx="5905500" cy="11157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dk1"/>
              </a:solidFill>
              <a:effectLst/>
              <a:latin typeface="+mn-lt"/>
              <a:ea typeface="+mn-ea"/>
              <a:cs typeface="+mn-cs"/>
            </a:rPr>
            <a:t>Evaluation</a:t>
          </a:r>
          <a:r>
            <a:rPr lang="en-US" sz="1600" b="1"/>
            <a:t> </a:t>
          </a:r>
        </a:p>
        <a:p>
          <a:r>
            <a:rPr lang="en-US" sz="1600" b="0" i="0" u="none" strike="noStrike">
              <a:solidFill>
                <a:schemeClr val="dk1"/>
              </a:solidFill>
              <a:effectLst/>
              <a:latin typeface="+mn-lt"/>
              <a:ea typeface="+mn-ea"/>
              <a:cs typeface="+mn-cs"/>
            </a:rPr>
            <a:t>MAE or MAD:</a:t>
          </a:r>
          <a:r>
            <a:rPr lang="en-US" sz="1600" b="0"/>
            <a:t> </a:t>
          </a:r>
          <a:r>
            <a:rPr lang="en-US" sz="1600" b="0" i="0" u="none" strike="noStrike">
              <a:solidFill>
                <a:schemeClr val="dk1"/>
              </a:solidFill>
              <a:effectLst/>
              <a:latin typeface="+mn-lt"/>
              <a:ea typeface="+mn-ea"/>
              <a:cs typeface="+mn-cs"/>
            </a:rPr>
            <a:t>Mean Absolute Error</a:t>
          </a:r>
          <a:r>
            <a:rPr lang="en-US" sz="1600" b="0"/>
            <a:t> /</a:t>
          </a:r>
          <a:r>
            <a:rPr lang="en-US" sz="1600" b="0" baseline="0"/>
            <a:t> Deviation</a:t>
          </a:r>
        </a:p>
        <a:p>
          <a:r>
            <a:rPr lang="en-US" sz="1600" b="0" baseline="0"/>
            <a:t>MSE: Mean Square Error</a:t>
          </a:r>
        </a:p>
        <a:p>
          <a:r>
            <a:rPr lang="en-US" sz="1600" b="0" baseline="0"/>
            <a:t> MAPE: Mean Absolute Percent Error</a:t>
          </a:r>
          <a:endParaRPr lang="en-US" sz="1600" b="0"/>
        </a:p>
      </xdr:txBody>
    </xdr:sp>
    <xdr:clientData/>
  </xdr:twoCellAnchor>
  <xdr:twoCellAnchor>
    <xdr:from>
      <xdr:col>11</xdr:col>
      <xdr:colOff>329047</xdr:colOff>
      <xdr:row>3</xdr:row>
      <xdr:rowOff>9525</xdr:rowOff>
    </xdr:from>
    <xdr:to>
      <xdr:col>19</xdr:col>
      <xdr:colOff>51956</xdr:colOff>
      <xdr:row>17</xdr:row>
      <xdr:rowOff>7793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0.71564</cdr:x>
      <cdr:y>0.05605</cdr:y>
    </cdr:from>
    <cdr:to>
      <cdr:x>0.99289</cdr:x>
      <cdr:y>0.20486</cdr:y>
    </cdr:to>
    <cdr:sp macro="" textlink="">
      <cdr:nvSpPr>
        <cdr:cNvPr id="2" name="TextBox 1"/>
        <cdr:cNvSpPr txBox="1"/>
      </cdr:nvSpPr>
      <cdr:spPr>
        <a:xfrm xmlns:a="http://schemas.openxmlformats.org/drawingml/2006/main">
          <a:off x="4109357" y="153762"/>
          <a:ext cx="1592036" cy="408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100" b="1"/>
            <a:t>FLF ACCURACY = 82%</a:t>
          </a: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85725</xdr:colOff>
      <xdr:row>0</xdr:row>
      <xdr:rowOff>171450</xdr:rowOff>
    </xdr:from>
    <xdr:to>
      <xdr:col>19</xdr:col>
      <xdr:colOff>238125</xdr:colOff>
      <xdr:row>2</xdr:row>
      <xdr:rowOff>133350</xdr:rowOff>
    </xdr:to>
    <xdr:sp macro="" textlink="">
      <xdr:nvSpPr>
        <xdr:cNvPr id="2" name="TextBox 1"/>
        <xdr:cNvSpPr txBox="1"/>
      </xdr:nvSpPr>
      <xdr:spPr>
        <a:xfrm>
          <a:off x="85725" y="171450"/>
          <a:ext cx="1173480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In the analysis,</a:t>
          </a:r>
          <a:r>
            <a:rPr lang="en-US" sz="1100" b="1" i="0" baseline="0">
              <a:solidFill>
                <a:schemeClr val="dk1"/>
              </a:solidFill>
              <a:effectLst/>
              <a:latin typeface="+mn-lt"/>
              <a:ea typeface="+mn-ea"/>
              <a:cs typeface="+mn-cs"/>
            </a:rPr>
            <a:t> the Naive approach was found to be more appropriate to make a forecast with the data set. Reason, it has the lowest percentage error of 10% and the highest accuracy of 90%</a:t>
          </a:r>
          <a:endParaRPr lang="en-US" sz="1100" b="1" i="0">
            <a:solidFill>
              <a:schemeClr val="dk1"/>
            </a:solidFill>
            <a:effectLst/>
            <a:latin typeface="+mn-lt"/>
            <a:ea typeface="+mn-ea"/>
            <a:cs typeface="+mn-cs"/>
          </a:endParaRPr>
        </a:p>
        <a:p>
          <a:endParaRPr lang="en-US" sz="1100" b="1" i="0">
            <a:solidFill>
              <a:schemeClr val="dk1"/>
            </a:solidFill>
            <a:effectLst/>
            <a:latin typeface="+mn-lt"/>
            <a:ea typeface="+mn-ea"/>
            <a:cs typeface="+mn-cs"/>
          </a:endParaRPr>
        </a:p>
        <a:p>
          <a:endParaRPr lang="en-US" sz="1100" b="1" i="0">
            <a:solidFill>
              <a:schemeClr val="dk1"/>
            </a:solidFill>
            <a:effectLst/>
            <a:latin typeface="+mn-lt"/>
            <a:ea typeface="+mn-ea"/>
            <a:cs typeface="+mn-cs"/>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0.68182</cdr:x>
      <cdr:y>0.06597</cdr:y>
    </cdr:from>
    <cdr:to>
      <cdr:x>0.95644</cdr:x>
      <cdr:y>0.20486</cdr:y>
    </cdr:to>
    <cdr:sp macro="" textlink="">
      <cdr:nvSpPr>
        <cdr:cNvPr id="2" name="TextBox 1"/>
        <cdr:cNvSpPr txBox="1"/>
      </cdr:nvSpPr>
      <cdr:spPr>
        <a:xfrm xmlns:a="http://schemas.openxmlformats.org/drawingml/2006/main">
          <a:off x="3117273" y="180975"/>
          <a:ext cx="1255568" cy="38100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100"/>
            <a:t>ACCURACY</a:t>
          </a:r>
          <a:r>
            <a:rPr lang="en-US" sz="1100" baseline="0"/>
            <a:t> = 90% </a:t>
          </a:r>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10</xdr:col>
      <xdr:colOff>294409</xdr:colOff>
      <xdr:row>4</xdr:row>
      <xdr:rowOff>52818</xdr:rowOff>
    </xdr:from>
    <xdr:to>
      <xdr:col>17</xdr:col>
      <xdr:colOff>138544</xdr:colOff>
      <xdr:row>18</xdr:row>
      <xdr:rowOff>129018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1065068</xdr:colOff>
      <xdr:row>31</xdr:row>
      <xdr:rowOff>61479</xdr:rowOff>
    </xdr:from>
    <xdr:to>
      <xdr:col>13</xdr:col>
      <xdr:colOff>346363</xdr:colOff>
      <xdr:row>45</xdr:row>
      <xdr:rowOff>137679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1168978</xdr:colOff>
      <xdr:row>2</xdr:row>
      <xdr:rowOff>95251</xdr:rowOff>
    </xdr:from>
    <xdr:to>
      <xdr:col>10</xdr:col>
      <xdr:colOff>623455</xdr:colOff>
      <xdr:row>3</xdr:row>
      <xdr:rowOff>60615</xdr:rowOff>
    </xdr:to>
    <xdr:sp macro="" textlink="">
      <xdr:nvSpPr>
        <xdr:cNvPr id="4" name="TextBox 3"/>
        <xdr:cNvSpPr txBox="1"/>
      </xdr:nvSpPr>
      <xdr:spPr>
        <a:xfrm>
          <a:off x="8148205" y="484910"/>
          <a:ext cx="2580409" cy="2337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MA = MOVING AVERAGE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66675</xdr:colOff>
      <xdr:row>6</xdr:row>
      <xdr:rowOff>114301</xdr:rowOff>
    </xdr:from>
    <xdr:to>
      <xdr:col>21</xdr:col>
      <xdr:colOff>209550</xdr:colOff>
      <xdr:row>19</xdr:row>
      <xdr:rowOff>95251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266700</xdr:colOff>
      <xdr:row>25</xdr:row>
      <xdr:rowOff>142874</xdr:rowOff>
    </xdr:from>
    <xdr:to>
      <xdr:col>21</xdr:col>
      <xdr:colOff>219075</xdr:colOff>
      <xdr:row>39</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228600</xdr:colOff>
      <xdr:row>2</xdr:row>
      <xdr:rowOff>28575</xdr:rowOff>
    </xdr:from>
    <xdr:to>
      <xdr:col>9</xdr:col>
      <xdr:colOff>876300</xdr:colOff>
      <xdr:row>3</xdr:row>
      <xdr:rowOff>161925</xdr:rowOff>
    </xdr:to>
    <xdr:sp macro="" textlink="">
      <xdr:nvSpPr>
        <xdr:cNvPr id="5" name="TextBox 4"/>
        <xdr:cNvSpPr txBox="1"/>
      </xdr:nvSpPr>
      <xdr:spPr>
        <a:xfrm>
          <a:off x="6838950" y="419100"/>
          <a:ext cx="23812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ES = EXPONENTIAL SMOOTHING</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0.56641</cdr:x>
      <cdr:y>0.18605</cdr:y>
    </cdr:from>
    <cdr:to>
      <cdr:x>0.96336</cdr:x>
      <cdr:y>0.29845</cdr:y>
    </cdr:to>
    <cdr:sp macro="" textlink="">
      <cdr:nvSpPr>
        <cdr:cNvPr id="2" name="TextBox 1"/>
        <cdr:cNvSpPr txBox="1"/>
      </cdr:nvSpPr>
      <cdr:spPr>
        <a:xfrm xmlns:a="http://schemas.openxmlformats.org/drawingml/2006/main">
          <a:off x="3533775" y="457199"/>
          <a:ext cx="2476500"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0.72214</cdr:x>
      <cdr:y>0.10465</cdr:y>
    </cdr:from>
    <cdr:to>
      <cdr:x>0.99084</cdr:x>
      <cdr:y>0.23643</cdr:y>
    </cdr:to>
    <cdr:sp macro="" textlink="">
      <cdr:nvSpPr>
        <cdr:cNvPr id="3" name="TextBox 2"/>
        <cdr:cNvSpPr txBox="1"/>
      </cdr:nvSpPr>
      <cdr:spPr>
        <a:xfrm xmlns:a="http://schemas.openxmlformats.org/drawingml/2006/main">
          <a:off x="4505325" y="257175"/>
          <a:ext cx="1676400" cy="3238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100"/>
            <a:t>ACCURACY = 86% </a:t>
          </a:r>
        </a:p>
      </cdr:txBody>
    </cdr:sp>
  </cdr:relSizeAnchor>
</c:userShapes>
</file>

<file path=xl/drawings/drawing6.xml><?xml version="1.0" encoding="utf-8"?>
<xdr:wsDr xmlns:xdr="http://schemas.openxmlformats.org/drawingml/2006/spreadsheetDrawing" xmlns:a="http://schemas.openxmlformats.org/drawingml/2006/main">
  <xdr:twoCellAnchor>
    <xdr:from>
      <xdr:col>6</xdr:col>
      <xdr:colOff>66675</xdr:colOff>
      <xdr:row>6</xdr:row>
      <xdr:rowOff>95250</xdr:rowOff>
    </xdr:from>
    <xdr:to>
      <xdr:col>7</xdr:col>
      <xdr:colOff>933450</xdr:colOff>
      <xdr:row>12</xdr:row>
      <xdr:rowOff>171450</xdr:rowOff>
    </xdr:to>
    <xdr:sp macro="" textlink="">
      <xdr:nvSpPr>
        <xdr:cNvPr id="2" name="TextBox 1"/>
        <xdr:cNvSpPr txBox="1"/>
      </xdr:nvSpPr>
      <xdr:spPr>
        <a:xfrm>
          <a:off x="5229225" y="1323975"/>
          <a:ext cx="2181225"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 = a + bx</a:t>
          </a:r>
        </a:p>
        <a:p>
          <a:r>
            <a:rPr lang="en-US" sz="1100"/>
            <a:t>where;</a:t>
          </a:r>
        </a:p>
        <a:p>
          <a:r>
            <a:rPr lang="en-US" sz="1100"/>
            <a:t>y</a:t>
          </a:r>
          <a:r>
            <a:rPr lang="en-US" sz="1100" baseline="0"/>
            <a:t> = dependent variable</a:t>
          </a:r>
        </a:p>
        <a:p>
          <a:r>
            <a:rPr lang="en-US" sz="1100" baseline="0"/>
            <a:t>a = intercept</a:t>
          </a:r>
        </a:p>
        <a:p>
          <a:r>
            <a:rPr lang="en-US" sz="1100" baseline="0"/>
            <a:t>b = slope</a:t>
          </a:r>
        </a:p>
        <a:p>
          <a:r>
            <a:rPr lang="en-US" sz="1100" baseline="0"/>
            <a:t>x = indpendent variable </a:t>
          </a:r>
          <a:endParaRPr lang="en-US" sz="1100"/>
        </a:p>
      </xdr:txBody>
    </xdr:sp>
    <xdr:clientData/>
  </xdr:twoCellAnchor>
  <xdr:twoCellAnchor>
    <xdr:from>
      <xdr:col>5</xdr:col>
      <xdr:colOff>123825</xdr:colOff>
      <xdr:row>20</xdr:row>
      <xdr:rowOff>4762</xdr:rowOff>
    </xdr:from>
    <xdr:to>
      <xdr:col>9</xdr:col>
      <xdr:colOff>9525</xdr:colOff>
      <xdr:row>34</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504825</xdr:colOff>
      <xdr:row>40</xdr:row>
      <xdr:rowOff>61912</xdr:rowOff>
    </xdr:from>
    <xdr:to>
      <xdr:col>6</xdr:col>
      <xdr:colOff>523875</xdr:colOff>
      <xdr:row>54</xdr:row>
      <xdr:rowOff>138112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0.71068</cdr:x>
      <cdr:y>0.06076</cdr:y>
    </cdr:from>
    <cdr:to>
      <cdr:x>0.97476</cdr:x>
      <cdr:y>0.18229</cdr:y>
    </cdr:to>
    <cdr:sp macro="" textlink="">
      <cdr:nvSpPr>
        <cdr:cNvPr id="2" name="TextBox 1"/>
        <cdr:cNvSpPr txBox="1"/>
      </cdr:nvSpPr>
      <cdr:spPr>
        <a:xfrm xmlns:a="http://schemas.openxmlformats.org/drawingml/2006/main">
          <a:off x="3486150" y="166688"/>
          <a:ext cx="1295400" cy="33337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100"/>
            <a:t>ACCURACY = 88%</a:t>
          </a:r>
        </a:p>
      </cdr:txBody>
    </cdr:sp>
  </cdr:relSizeAnchor>
</c:userShapes>
</file>

<file path=xl/drawings/drawing8.xml><?xml version="1.0" encoding="utf-8"?>
<xdr:wsDr xmlns:xdr="http://schemas.openxmlformats.org/drawingml/2006/spreadsheetDrawing" xmlns:a="http://schemas.openxmlformats.org/drawingml/2006/main">
  <xdr:twoCellAnchor>
    <xdr:from>
      <xdr:col>2</xdr:col>
      <xdr:colOff>66675</xdr:colOff>
      <xdr:row>17</xdr:row>
      <xdr:rowOff>176212</xdr:rowOff>
    </xdr:from>
    <xdr:to>
      <xdr:col>8</xdr:col>
      <xdr:colOff>200025</xdr:colOff>
      <xdr:row>33</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571499</xdr:colOff>
      <xdr:row>0</xdr:row>
      <xdr:rowOff>133351</xdr:rowOff>
    </xdr:from>
    <xdr:to>
      <xdr:col>15</xdr:col>
      <xdr:colOff>466724</xdr:colOff>
      <xdr:row>30</xdr:row>
      <xdr:rowOff>171451</xdr:rowOff>
    </xdr:to>
    <xdr:sp macro="" textlink="">
      <xdr:nvSpPr>
        <xdr:cNvPr id="3" name="TextBox 2"/>
        <xdr:cNvSpPr txBox="1"/>
      </xdr:nvSpPr>
      <xdr:spPr>
        <a:xfrm>
          <a:off x="8915399" y="133351"/>
          <a:ext cx="5286375" cy="575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As 100%-MAPE is used to evaluate the accuracy of forecast, can 100%-SMAPE also be used to evaluate the accuracy of the forecast using forecast sheet? Ans: Yes</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Yes, you can use 100% minus SMAPE (Symmetric Mean Absolute Percentage Error) to evaluate the accuracy of forecasts using the Forecast Sheet in Excel, just like how you would use 100% minus MAPE. Both MAPE and SMAPE are common accuracy metrics in forecasting, and they are used to measure the percentage error between forecasted values and actual values.</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To use 100% minus SMAPE to evaluate the accuracy of the forecast, you would follow a similar approach as with 100% minus MAPE:</a:t>
          </a:r>
        </a:p>
        <a:p>
          <a:r>
            <a:rPr lang="en-US" sz="1100" b="0" i="0">
              <a:solidFill>
                <a:schemeClr val="dk1"/>
              </a:solidFill>
              <a:effectLst/>
              <a:latin typeface="+mn-lt"/>
              <a:ea typeface="+mn-ea"/>
              <a:cs typeface="+mn-cs"/>
            </a:rPr>
            <a:t>Calculate SMAPE for each data point.</a:t>
          </a:r>
        </a:p>
        <a:p>
          <a:r>
            <a:rPr lang="en-US" sz="1100" b="0" i="0">
              <a:solidFill>
                <a:schemeClr val="dk1"/>
              </a:solidFill>
              <a:effectLst/>
              <a:latin typeface="+mn-lt"/>
              <a:ea typeface="+mn-ea"/>
              <a:cs typeface="+mn-cs"/>
            </a:rPr>
            <a:t>Calculate the sum of SMAPE values.</a:t>
          </a:r>
        </a:p>
        <a:p>
          <a:r>
            <a:rPr lang="en-US" sz="1100" b="0" i="0">
              <a:solidFill>
                <a:schemeClr val="dk1"/>
              </a:solidFill>
              <a:effectLst/>
              <a:latin typeface="+mn-lt"/>
              <a:ea typeface="+mn-ea"/>
              <a:cs typeface="+mn-cs"/>
            </a:rPr>
            <a:t>Divide the sum of SMAPE by the total number of data points to get the average SMAPE.</a:t>
          </a:r>
        </a:p>
        <a:p>
          <a:r>
            <a:rPr lang="en-US" sz="1100" b="0" i="0">
              <a:solidFill>
                <a:schemeClr val="dk1"/>
              </a:solidFill>
              <a:effectLst/>
              <a:latin typeface="+mn-lt"/>
              <a:ea typeface="+mn-ea"/>
              <a:cs typeface="+mn-cs"/>
            </a:rPr>
            <a:t>Subtract the average SMAPE from 100% to get the accuracy percentage.</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Excel Example: Assuming your actual values are in column A and your forecasted values (from the Forecast Sheet) are in column B, and you have data in rows 2 to n, you can use the formula in another cell to calculate 100% minus SMAPE:</a:t>
          </a:r>
        </a:p>
        <a:p>
          <a:r>
            <a:rPr lang="en-US" sz="1100"/>
            <a:t>=100% - (SUM(2 * ABS(A2:A[n] - B2:B[n]) / (ABS(A2:A[n]) + ABS(B2:B[n]))) / n) * 100</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Here, </a:t>
          </a:r>
          <a:r>
            <a:rPr lang="en-US"/>
            <a:t>(2 * ABS(A2:A[n] - B2:B[n]) / (ABS(A2:A[n]) + ABS(B2:B[n])))</a:t>
          </a:r>
          <a:r>
            <a:rPr lang="en-US" sz="1100" b="0" i="0">
              <a:solidFill>
                <a:schemeClr val="dk1"/>
              </a:solidFill>
              <a:effectLst/>
              <a:latin typeface="+mn-lt"/>
              <a:ea typeface="+mn-ea"/>
              <a:cs typeface="+mn-cs"/>
            </a:rPr>
            <a:t> calculates the SMAPE for each data point, and </a:t>
          </a:r>
          <a:r>
            <a:rPr lang="en-US"/>
            <a:t>(SUM(...) / n)</a:t>
          </a:r>
          <a:r>
            <a:rPr lang="en-US" sz="1100" b="0" i="0">
              <a:solidFill>
                <a:schemeClr val="dk1"/>
              </a:solidFill>
              <a:effectLst/>
              <a:latin typeface="+mn-lt"/>
              <a:ea typeface="+mn-ea"/>
              <a:cs typeface="+mn-cs"/>
            </a:rPr>
            <a:t> calculates the average SMAPE.</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Just like with 100% minus MAPE, a lower value of 100% minus SMAPE indicates better forecast accuracy. However, SMAPE tends to handle zero values in the data more effectively than MAPE.</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Remember that choosing the appropriate accuracy metric depends on the nature of your data and the insights you want to gain from your forecasts. Both 100% minus MAPE and 100% minus SMAPE are valid choices for measuring accuracy, and you can select the one that suits your needs better.</a:t>
          </a:r>
        </a:p>
        <a:p>
          <a:endParaRPr lang="en-US" sz="1100"/>
        </a:p>
      </xdr:txBody>
    </xdr:sp>
    <xdr:clientData/>
  </xdr:twoCellAnchor>
  <xdr:twoCellAnchor>
    <xdr:from>
      <xdr:col>8</xdr:col>
      <xdr:colOff>552450</xdr:colOff>
      <xdr:row>31</xdr:row>
      <xdr:rowOff>85725</xdr:rowOff>
    </xdr:from>
    <xdr:to>
      <xdr:col>16</xdr:col>
      <xdr:colOff>228600</xdr:colOff>
      <xdr:row>47</xdr:row>
      <xdr:rowOff>66675</xdr:rowOff>
    </xdr:to>
    <xdr:sp macro="" textlink="">
      <xdr:nvSpPr>
        <xdr:cNvPr id="4" name="TextBox 3"/>
        <xdr:cNvSpPr txBox="1"/>
      </xdr:nvSpPr>
      <xdr:spPr>
        <a:xfrm>
          <a:off x="8896350" y="5991225"/>
          <a:ext cx="5676900" cy="3028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Warning! </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Using 100% minus SMAPE (100%</a:t>
          </a:r>
          <a:r>
            <a:rPr lang="en-US" sz="1100" b="0" i="0" baseline="0">
              <a:solidFill>
                <a:schemeClr val="dk1"/>
              </a:solidFill>
              <a:effectLst/>
              <a:latin typeface="+mn-lt"/>
              <a:ea typeface="+mn-ea"/>
              <a:cs typeface="+mn-cs"/>
            </a:rPr>
            <a:t> - SMAPE)</a:t>
          </a:r>
          <a:r>
            <a:rPr lang="en-US" sz="1100" b="0" i="0">
              <a:solidFill>
                <a:schemeClr val="dk1"/>
              </a:solidFill>
              <a:effectLst/>
              <a:latin typeface="+mn-lt"/>
              <a:ea typeface="+mn-ea"/>
              <a:cs typeface="+mn-cs"/>
            </a:rPr>
            <a:t> to calculate forecast accuracy is not a standard practice and might not provide a meaningful or interpretable result. SMAPE is designed to measure the symmetric percentage error between forecasted and actual values, and it's not as straightforward to convert it to an accuracy metric by subtracting it from 100%.</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When evaluating forecast accuracy using Excel's Forecast Sheet or any forecasting method, it's more common to use metrics like MAPE, RMSE, or Accuracy Percentage (100% - MAPE). These metrics provide a clearer indication of how well your forecasts match the actual values and are widely recognized in the field of forecasting.</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So, in summary, it's not recommended to use 100% minus SMAPE as an accuracy metric for forecasting in Excel. Instead, consider using established metrics like MAPE or Accuracy Percentage to assess the accuracy of your forecasts.</a:t>
          </a:r>
        </a:p>
        <a:p>
          <a:endParaRPr lang="en-US"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PLS</a:t>
          </a:r>
          <a:r>
            <a:rPr lang="en-US" sz="1100" b="1" i="0" baseline="0">
              <a:solidFill>
                <a:schemeClr val="dk1"/>
              </a:solidFill>
              <a:effectLst/>
              <a:latin typeface="+mn-lt"/>
              <a:ea typeface="+mn-ea"/>
              <a:cs typeface="+mn-cs"/>
            </a:rPr>
            <a:t> DON'T MIND THE WARNING, I'M JUST CALLING MYSSELF TO ORDER</a:t>
          </a:r>
          <a:endParaRPr lang="en-US">
            <a:effectLst/>
          </a:endParaRPr>
        </a:p>
        <a:p>
          <a:endParaRPr lang="en-US" sz="1100" b="0" i="0">
            <a:solidFill>
              <a:schemeClr val="dk1"/>
            </a:solidFill>
            <a:effectLst/>
            <a:latin typeface="+mn-lt"/>
            <a:ea typeface="+mn-ea"/>
            <a:cs typeface="+mn-cs"/>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585107</xdr:colOff>
      <xdr:row>11</xdr:row>
      <xdr:rowOff>13608</xdr:rowOff>
    </xdr:from>
    <xdr:to>
      <xdr:col>11</xdr:col>
      <xdr:colOff>938893</xdr:colOff>
      <xdr:row>14</xdr:row>
      <xdr:rowOff>204107</xdr:rowOff>
    </xdr:to>
    <xdr:sp macro="" textlink="">
      <xdr:nvSpPr>
        <xdr:cNvPr id="2" name="TextBox 1"/>
        <xdr:cNvSpPr txBox="1"/>
      </xdr:nvSpPr>
      <xdr:spPr>
        <a:xfrm>
          <a:off x="16736786" y="3007179"/>
          <a:ext cx="3905250" cy="1006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FLF = FORECAT LINEAR FUNCTION</a:t>
          </a:r>
        </a:p>
      </xdr:txBody>
    </xdr:sp>
    <xdr:clientData/>
  </xdr:twoCellAnchor>
  <xdr:twoCellAnchor>
    <xdr:from>
      <xdr:col>13</xdr:col>
      <xdr:colOff>585108</xdr:colOff>
      <xdr:row>8</xdr:row>
      <xdr:rowOff>227238</xdr:rowOff>
    </xdr:from>
    <xdr:to>
      <xdr:col>23</xdr:col>
      <xdr:colOff>204108</xdr:colOff>
      <xdr:row>18</xdr:row>
      <xdr:rowOff>249010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E16" totalsRowShown="0">
  <autoFilter ref="A1:E16"/>
  <tableColumns count="5">
    <tableColumn id="1" name="Period" dataDxfId="4"/>
    <tableColumn id="2" name="Sales"/>
    <tableColumn id="3" name="Forecast(Sales)" dataDxfId="3"/>
    <tableColumn id="4" name="Lower Confidence Bound(Sales)" dataDxfId="2"/>
    <tableColumn id="5" name="Upper Confidence Bound(Sales)" dataDxfId="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G1:H8" totalsRowShown="0">
  <autoFilter ref="G1:H8"/>
  <tableColumns count="2">
    <tableColumn id="1" name="Statistic"/>
    <tableColumn id="2" name="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zoomScale="110" zoomScaleNormal="110" workbookViewId="0">
      <selection activeCell="J7" sqref="J7"/>
    </sheetView>
  </sheetViews>
  <sheetFormatPr defaultRowHeight="15" x14ac:dyDescent="0.25"/>
  <cols>
    <col min="1" max="1" width="13" customWidth="1"/>
    <col min="2" max="2" width="10.140625" bestFit="1" customWidth="1"/>
    <col min="3" max="3" width="14.5703125" bestFit="1" customWidth="1"/>
    <col min="4" max="4" width="22" bestFit="1" customWidth="1"/>
    <col min="5" max="5" width="19.7109375" bestFit="1" customWidth="1"/>
    <col min="6" max="6" width="30.140625" bestFit="1" customWidth="1"/>
    <col min="7" max="7" width="35.28515625" bestFit="1" customWidth="1"/>
    <col min="9" max="9" width="14.140625" bestFit="1" customWidth="1"/>
    <col min="10" max="10" width="20.85546875" bestFit="1" customWidth="1"/>
    <col min="11" max="11" width="11.42578125" bestFit="1" customWidth="1"/>
  </cols>
  <sheetData>
    <row r="1" spans="1:11" s="5" customFormat="1" ht="15.75" x14ac:dyDescent="0.25">
      <c r="A1" s="5" t="s">
        <v>0</v>
      </c>
    </row>
    <row r="2" spans="1:11" s="3" customFormat="1" x14ac:dyDescent="0.25">
      <c r="A2" s="3" t="s">
        <v>15</v>
      </c>
    </row>
    <row r="3" spans="1:11" ht="21" x14ac:dyDescent="0.35">
      <c r="B3">
        <v>2021</v>
      </c>
      <c r="C3" s="22"/>
      <c r="D3" s="22" t="s">
        <v>42</v>
      </c>
      <c r="E3" s="22"/>
      <c r="F3" s="22"/>
      <c r="G3" s="22" t="s">
        <v>47</v>
      </c>
    </row>
    <row r="4" spans="1:11" ht="21" x14ac:dyDescent="0.35">
      <c r="A4" s="4" t="s">
        <v>1</v>
      </c>
      <c r="B4" s="4" t="s">
        <v>40</v>
      </c>
      <c r="C4" s="22" t="s">
        <v>41</v>
      </c>
      <c r="D4" s="22" t="s">
        <v>43</v>
      </c>
      <c r="E4" s="22" t="s">
        <v>44</v>
      </c>
      <c r="F4" s="22" t="s">
        <v>45</v>
      </c>
      <c r="G4" s="22" t="s">
        <v>46</v>
      </c>
    </row>
    <row r="5" spans="1:11" x14ac:dyDescent="0.25">
      <c r="A5" s="1" t="s">
        <v>2</v>
      </c>
      <c r="B5" s="2">
        <v>34000</v>
      </c>
      <c r="E5" s="8"/>
      <c r="G5" s="9"/>
      <c r="I5" t="s">
        <v>49</v>
      </c>
      <c r="J5" s="12">
        <f>AVERAGE(E6:E16)</f>
        <v>3454.5454545454545</v>
      </c>
      <c r="K5" s="6"/>
    </row>
    <row r="6" spans="1:11" x14ac:dyDescent="0.25">
      <c r="A6" s="1" t="s">
        <v>3</v>
      </c>
      <c r="B6" s="2">
        <v>37000</v>
      </c>
      <c r="C6" s="6">
        <f>B5</f>
        <v>34000</v>
      </c>
      <c r="D6" s="6">
        <f>B6-C6</f>
        <v>3000</v>
      </c>
      <c r="E6" s="8">
        <f>ABS(D6)</f>
        <v>3000</v>
      </c>
      <c r="F6" s="8">
        <f>E6^2</f>
        <v>9000000</v>
      </c>
      <c r="G6" s="9">
        <f>E6/B6</f>
        <v>8.1081081081081086E-2</v>
      </c>
      <c r="I6" t="s">
        <v>50</v>
      </c>
      <c r="J6" s="12">
        <f>AVERAGE(F6:F16)</f>
        <v>21090909.09090909</v>
      </c>
      <c r="K6" s="6"/>
    </row>
    <row r="7" spans="1:11" x14ac:dyDescent="0.25">
      <c r="A7" s="1" t="s">
        <v>4</v>
      </c>
      <c r="B7" s="2">
        <v>44000</v>
      </c>
      <c r="C7" s="6">
        <f t="shared" ref="C7:C16" si="0">B6</f>
        <v>37000</v>
      </c>
      <c r="D7" s="6">
        <f t="shared" ref="D7:D16" si="1">B7-C7</f>
        <v>7000</v>
      </c>
      <c r="E7" s="8">
        <f t="shared" ref="E7:E16" si="2">ABS(D7)</f>
        <v>7000</v>
      </c>
      <c r="F7" s="8">
        <f t="shared" ref="F7:F16" si="3">E7^2</f>
        <v>49000000</v>
      </c>
      <c r="G7" s="9">
        <f t="shared" ref="G7:G16" si="4">E7/B7</f>
        <v>0.15909090909090909</v>
      </c>
      <c r="I7" s="7" t="s">
        <v>51</v>
      </c>
      <c r="J7" s="16">
        <f>AVERAGE(G6:G16)</f>
        <v>9.8982806404495763E-2</v>
      </c>
      <c r="K7" s="10"/>
    </row>
    <row r="8" spans="1:11" x14ac:dyDescent="0.25">
      <c r="A8" s="1" t="s">
        <v>5</v>
      </c>
      <c r="B8" s="2">
        <v>47000</v>
      </c>
      <c r="C8" s="6">
        <f t="shared" si="0"/>
        <v>44000</v>
      </c>
      <c r="D8" s="6">
        <f t="shared" si="1"/>
        <v>3000</v>
      </c>
      <c r="E8" s="8">
        <f t="shared" si="2"/>
        <v>3000</v>
      </c>
      <c r="F8" s="8">
        <f t="shared" si="3"/>
        <v>9000000</v>
      </c>
      <c r="G8" s="9">
        <f t="shared" si="4"/>
        <v>6.3829787234042548E-2</v>
      </c>
      <c r="I8" s="7"/>
      <c r="J8" s="16"/>
    </row>
    <row r="9" spans="1:11" x14ac:dyDescent="0.25">
      <c r="A9" s="1" t="s">
        <v>6</v>
      </c>
      <c r="B9" s="2">
        <v>48000</v>
      </c>
      <c r="C9" s="6">
        <f t="shared" si="0"/>
        <v>47000</v>
      </c>
      <c r="D9" s="6">
        <f t="shared" si="1"/>
        <v>1000</v>
      </c>
      <c r="E9" s="8">
        <f t="shared" si="2"/>
        <v>1000</v>
      </c>
      <c r="F9" s="8">
        <f t="shared" si="3"/>
        <v>1000000</v>
      </c>
      <c r="G9" s="9">
        <f t="shared" si="4"/>
        <v>2.0833333333333332E-2</v>
      </c>
      <c r="I9" s="7" t="s">
        <v>52</v>
      </c>
      <c r="J9" s="12"/>
    </row>
    <row r="10" spans="1:11" x14ac:dyDescent="0.25">
      <c r="A10" s="1" t="s">
        <v>7</v>
      </c>
      <c r="B10" s="2">
        <v>48000</v>
      </c>
      <c r="C10" s="6">
        <f t="shared" si="0"/>
        <v>48000</v>
      </c>
      <c r="D10" s="6">
        <f t="shared" si="1"/>
        <v>0</v>
      </c>
      <c r="E10" s="8">
        <f t="shared" si="2"/>
        <v>0</v>
      </c>
      <c r="F10" s="8">
        <f t="shared" si="3"/>
        <v>0</v>
      </c>
      <c r="G10" s="9">
        <f t="shared" si="4"/>
        <v>0</v>
      </c>
      <c r="I10" s="7" t="s">
        <v>53</v>
      </c>
      <c r="J10" s="13">
        <f>100%-J7</f>
        <v>0.90101719359550425</v>
      </c>
    </row>
    <row r="11" spans="1:11" x14ac:dyDescent="0.25">
      <c r="A11" s="1" t="s">
        <v>8</v>
      </c>
      <c r="B11" s="2">
        <v>46000</v>
      </c>
      <c r="C11" s="6">
        <f t="shared" si="0"/>
        <v>48000</v>
      </c>
      <c r="D11" s="6">
        <f t="shared" si="1"/>
        <v>-2000</v>
      </c>
      <c r="E11" s="8">
        <f t="shared" si="2"/>
        <v>2000</v>
      </c>
      <c r="F11" s="8">
        <f t="shared" si="3"/>
        <v>4000000</v>
      </c>
      <c r="G11" s="9">
        <f t="shared" si="4"/>
        <v>4.3478260869565216E-2</v>
      </c>
      <c r="I11" s="13"/>
      <c r="J11" s="7"/>
    </row>
    <row r="12" spans="1:11" x14ac:dyDescent="0.25">
      <c r="A12" s="1" t="s">
        <v>9</v>
      </c>
      <c r="B12" s="2">
        <v>43000</v>
      </c>
      <c r="C12" s="6">
        <f t="shared" si="0"/>
        <v>46000</v>
      </c>
      <c r="D12" s="6">
        <f t="shared" si="1"/>
        <v>-3000</v>
      </c>
      <c r="E12" s="8">
        <f t="shared" si="2"/>
        <v>3000</v>
      </c>
      <c r="F12" s="8">
        <f t="shared" si="3"/>
        <v>9000000</v>
      </c>
      <c r="G12" s="9">
        <f t="shared" si="4"/>
        <v>6.9767441860465115E-2</v>
      </c>
    </row>
    <row r="13" spans="1:11" x14ac:dyDescent="0.25">
      <c r="A13" s="1" t="s">
        <v>10</v>
      </c>
      <c r="B13" s="2">
        <v>32000</v>
      </c>
      <c r="C13" s="6">
        <f t="shared" si="0"/>
        <v>43000</v>
      </c>
      <c r="D13" s="6">
        <f t="shared" si="1"/>
        <v>-11000</v>
      </c>
      <c r="E13" s="8">
        <f t="shared" si="2"/>
        <v>11000</v>
      </c>
      <c r="F13" s="8">
        <f t="shared" si="3"/>
        <v>121000000</v>
      </c>
      <c r="G13" s="9">
        <f t="shared" si="4"/>
        <v>0.34375</v>
      </c>
      <c r="I13" s="7"/>
      <c r="J13" s="16"/>
    </row>
    <row r="14" spans="1:11" x14ac:dyDescent="0.25">
      <c r="A14" s="1" t="s">
        <v>11</v>
      </c>
      <c r="B14" s="2">
        <v>27000</v>
      </c>
      <c r="C14" s="6">
        <f t="shared" si="0"/>
        <v>32000</v>
      </c>
      <c r="D14" s="6">
        <f t="shared" si="1"/>
        <v>-5000</v>
      </c>
      <c r="E14" s="8">
        <f t="shared" si="2"/>
        <v>5000</v>
      </c>
      <c r="F14" s="8">
        <f t="shared" si="3"/>
        <v>25000000</v>
      </c>
      <c r="G14" s="9">
        <f t="shared" si="4"/>
        <v>0.18518518518518517</v>
      </c>
    </row>
    <row r="15" spans="1:11" x14ac:dyDescent="0.25">
      <c r="A15" s="1" t="s">
        <v>12</v>
      </c>
      <c r="B15" s="2">
        <v>26000</v>
      </c>
      <c r="C15" s="6">
        <f t="shared" si="0"/>
        <v>27000</v>
      </c>
      <c r="D15" s="6">
        <f t="shared" si="1"/>
        <v>-1000</v>
      </c>
      <c r="E15" s="8">
        <f t="shared" si="2"/>
        <v>1000</v>
      </c>
      <c r="F15" s="8">
        <f t="shared" si="3"/>
        <v>1000000</v>
      </c>
      <c r="G15" s="9">
        <f t="shared" si="4"/>
        <v>3.8461538461538464E-2</v>
      </c>
    </row>
    <row r="16" spans="1:11" x14ac:dyDescent="0.25">
      <c r="A16" s="1" t="s">
        <v>13</v>
      </c>
      <c r="B16" s="2">
        <v>24000</v>
      </c>
      <c r="C16" s="6">
        <f t="shared" si="0"/>
        <v>26000</v>
      </c>
      <c r="D16" s="6">
        <f t="shared" si="1"/>
        <v>-2000</v>
      </c>
      <c r="E16" s="8">
        <f t="shared" si="2"/>
        <v>2000</v>
      </c>
      <c r="F16" s="8">
        <f t="shared" si="3"/>
        <v>4000000</v>
      </c>
      <c r="G16" s="9">
        <f t="shared" si="4"/>
        <v>8.3333333333333329E-2</v>
      </c>
    </row>
    <row r="17" spans="1:10" x14ac:dyDescent="0.25">
      <c r="A17" s="6" t="s">
        <v>2</v>
      </c>
      <c r="B17" s="6"/>
      <c r="C17" s="6"/>
      <c r="D17" s="6"/>
      <c r="E17" s="8"/>
      <c r="F17" s="8"/>
      <c r="G17" s="9"/>
    </row>
    <row r="20" spans="1:10" s="5" customFormat="1" ht="15.75" x14ac:dyDescent="0.25">
      <c r="A20" s="5" t="s">
        <v>0</v>
      </c>
    </row>
    <row r="21" spans="1:10" s="3" customFormat="1" x14ac:dyDescent="0.25">
      <c r="A21" s="3" t="s">
        <v>16</v>
      </c>
    </row>
    <row r="22" spans="1:10" ht="21" x14ac:dyDescent="0.35">
      <c r="B22">
        <v>2021</v>
      </c>
      <c r="C22" s="22"/>
      <c r="D22" s="22" t="s">
        <v>42</v>
      </c>
      <c r="E22" s="22"/>
      <c r="F22" s="22"/>
      <c r="G22" s="22" t="s">
        <v>47</v>
      </c>
    </row>
    <row r="23" spans="1:10" ht="21" x14ac:dyDescent="0.35">
      <c r="A23" s="4" t="s">
        <v>17</v>
      </c>
      <c r="B23" s="4" t="s">
        <v>18</v>
      </c>
      <c r="C23" s="22" t="s">
        <v>41</v>
      </c>
      <c r="D23" s="22" t="s">
        <v>43</v>
      </c>
      <c r="E23" s="22" t="s">
        <v>44</v>
      </c>
      <c r="F23" s="22" t="s">
        <v>45</v>
      </c>
      <c r="G23" s="22" t="s">
        <v>46</v>
      </c>
    </row>
    <row r="24" spans="1:10" x14ac:dyDescent="0.25">
      <c r="A24" s="1" t="s">
        <v>19</v>
      </c>
      <c r="B24" s="1">
        <v>18</v>
      </c>
      <c r="I24" t="s">
        <v>48</v>
      </c>
      <c r="J24" s="15">
        <f>AVERAGE(E25:E38)</f>
        <v>10.857142857142858</v>
      </c>
    </row>
    <row r="25" spans="1:10" x14ac:dyDescent="0.25">
      <c r="A25" s="1" t="s">
        <v>20</v>
      </c>
      <c r="B25" s="1">
        <v>31</v>
      </c>
      <c r="C25">
        <f>B24</f>
        <v>18</v>
      </c>
      <c r="D25">
        <f>B25-C25</f>
        <v>13</v>
      </c>
      <c r="E25">
        <f>ABS(D25)</f>
        <v>13</v>
      </c>
      <c r="F25">
        <f>E25^2</f>
        <v>169</v>
      </c>
      <c r="G25" s="9">
        <f>E25/B25</f>
        <v>0.41935483870967744</v>
      </c>
      <c r="I25" t="s">
        <v>54</v>
      </c>
      <c r="J25">
        <f>AVERAGE(F25:F38)</f>
        <v>192.57142857142858</v>
      </c>
    </row>
    <row r="26" spans="1:10" x14ac:dyDescent="0.25">
      <c r="A26" s="1" t="s">
        <v>21</v>
      </c>
      <c r="B26" s="1">
        <v>31</v>
      </c>
      <c r="C26">
        <f t="shared" ref="C26:C38" si="5">B25</f>
        <v>31</v>
      </c>
      <c r="D26">
        <f t="shared" ref="D26:D38" si="6">B26-C26</f>
        <v>0</v>
      </c>
      <c r="E26">
        <f t="shared" ref="E26:E38" si="7">ABS(D26)</f>
        <v>0</v>
      </c>
      <c r="F26">
        <f t="shared" ref="F26:F38" si="8">E26^2</f>
        <v>0</v>
      </c>
      <c r="G26" s="9">
        <f t="shared" ref="G26:G38" si="9">E26/B26</f>
        <v>0</v>
      </c>
      <c r="I26" t="s">
        <v>55</v>
      </c>
      <c r="J26" s="10">
        <f>AVERAGE(G25:G38)</f>
        <v>0.53312153577282118</v>
      </c>
    </row>
    <row r="27" spans="1:10" x14ac:dyDescent="0.25">
      <c r="A27" s="1" t="s">
        <v>22</v>
      </c>
      <c r="B27" s="1">
        <v>16</v>
      </c>
      <c r="C27">
        <f t="shared" si="5"/>
        <v>31</v>
      </c>
      <c r="D27">
        <f t="shared" si="6"/>
        <v>-15</v>
      </c>
      <c r="E27">
        <f t="shared" si="7"/>
        <v>15</v>
      </c>
      <c r="F27">
        <f t="shared" si="8"/>
        <v>225</v>
      </c>
      <c r="G27" s="9">
        <f t="shared" si="9"/>
        <v>0.9375</v>
      </c>
    </row>
    <row r="28" spans="1:10" x14ac:dyDescent="0.25">
      <c r="A28" s="1" t="s">
        <v>23</v>
      </c>
      <c r="B28" s="1">
        <v>12</v>
      </c>
      <c r="C28">
        <f t="shared" si="5"/>
        <v>16</v>
      </c>
      <c r="D28">
        <f t="shared" si="6"/>
        <v>-4</v>
      </c>
      <c r="E28">
        <f t="shared" si="7"/>
        <v>4</v>
      </c>
      <c r="F28">
        <f t="shared" si="8"/>
        <v>16</v>
      </c>
      <c r="G28" s="9">
        <f t="shared" si="9"/>
        <v>0.33333333333333331</v>
      </c>
      <c r="I28" t="s">
        <v>57</v>
      </c>
    </row>
    <row r="29" spans="1:10" x14ac:dyDescent="0.25">
      <c r="A29" s="1" t="s">
        <v>24</v>
      </c>
      <c r="B29" s="1">
        <v>33</v>
      </c>
      <c r="C29">
        <f t="shared" si="5"/>
        <v>12</v>
      </c>
      <c r="D29">
        <f t="shared" si="6"/>
        <v>21</v>
      </c>
      <c r="E29">
        <f t="shared" si="7"/>
        <v>21</v>
      </c>
      <c r="F29">
        <f t="shared" si="8"/>
        <v>441</v>
      </c>
      <c r="G29" s="9">
        <f t="shared" si="9"/>
        <v>0.63636363636363635</v>
      </c>
      <c r="I29" t="s">
        <v>56</v>
      </c>
      <c r="J29" s="10">
        <f>100% -J26</f>
        <v>0.46687846422717882</v>
      </c>
    </row>
    <row r="30" spans="1:10" x14ac:dyDescent="0.25">
      <c r="A30" s="1" t="s">
        <v>25</v>
      </c>
      <c r="B30" s="1">
        <v>30</v>
      </c>
      <c r="C30">
        <f t="shared" si="5"/>
        <v>33</v>
      </c>
      <c r="D30">
        <f t="shared" si="6"/>
        <v>-3</v>
      </c>
      <c r="E30">
        <f t="shared" si="7"/>
        <v>3</v>
      </c>
      <c r="F30">
        <f t="shared" si="8"/>
        <v>9</v>
      </c>
      <c r="G30" s="9">
        <f t="shared" si="9"/>
        <v>0.1</v>
      </c>
    </row>
    <row r="31" spans="1:10" x14ac:dyDescent="0.25">
      <c r="A31" s="1" t="s">
        <v>26</v>
      </c>
      <c r="B31" s="1">
        <v>36</v>
      </c>
      <c r="C31">
        <f t="shared" si="5"/>
        <v>30</v>
      </c>
      <c r="D31">
        <f t="shared" si="6"/>
        <v>6</v>
      </c>
      <c r="E31">
        <f t="shared" si="7"/>
        <v>6</v>
      </c>
      <c r="F31">
        <f t="shared" si="8"/>
        <v>36</v>
      </c>
      <c r="G31" s="9">
        <f t="shared" si="9"/>
        <v>0.16666666666666666</v>
      </c>
    </row>
    <row r="32" spans="1:10" x14ac:dyDescent="0.25">
      <c r="A32" s="1" t="s">
        <v>27</v>
      </c>
      <c r="B32" s="1">
        <v>15</v>
      </c>
      <c r="C32">
        <f t="shared" si="5"/>
        <v>36</v>
      </c>
      <c r="D32">
        <f t="shared" si="6"/>
        <v>-21</v>
      </c>
      <c r="E32">
        <f t="shared" si="7"/>
        <v>21</v>
      </c>
      <c r="F32">
        <f t="shared" si="8"/>
        <v>441</v>
      </c>
      <c r="G32" s="9">
        <f t="shared" si="9"/>
        <v>1.4</v>
      </c>
    </row>
    <row r="33" spans="1:7" x14ac:dyDescent="0.25">
      <c r="A33" s="1" t="s">
        <v>28</v>
      </c>
      <c r="B33" s="1">
        <v>21</v>
      </c>
      <c r="C33">
        <f t="shared" si="5"/>
        <v>15</v>
      </c>
      <c r="D33">
        <f t="shared" si="6"/>
        <v>6</v>
      </c>
      <c r="E33">
        <f t="shared" si="7"/>
        <v>6</v>
      </c>
      <c r="F33">
        <f t="shared" si="8"/>
        <v>36</v>
      </c>
      <c r="G33" s="9">
        <f t="shared" si="9"/>
        <v>0.2857142857142857</v>
      </c>
    </row>
    <row r="34" spans="1:7" x14ac:dyDescent="0.25">
      <c r="A34" s="1" t="s">
        <v>29</v>
      </c>
      <c r="B34" s="1">
        <v>20</v>
      </c>
      <c r="C34">
        <f t="shared" si="5"/>
        <v>21</v>
      </c>
      <c r="D34">
        <f t="shared" si="6"/>
        <v>-1</v>
      </c>
      <c r="E34">
        <f t="shared" si="7"/>
        <v>1</v>
      </c>
      <c r="F34">
        <f t="shared" si="8"/>
        <v>1</v>
      </c>
      <c r="G34" s="9">
        <f t="shared" si="9"/>
        <v>0.05</v>
      </c>
    </row>
    <row r="35" spans="1:7" x14ac:dyDescent="0.25">
      <c r="A35" s="1" t="s">
        <v>30</v>
      </c>
      <c r="B35" s="1">
        <v>30</v>
      </c>
      <c r="C35">
        <f t="shared" si="5"/>
        <v>20</v>
      </c>
      <c r="D35">
        <f t="shared" si="6"/>
        <v>10</v>
      </c>
      <c r="E35">
        <f t="shared" si="7"/>
        <v>10</v>
      </c>
      <c r="F35">
        <f t="shared" si="8"/>
        <v>100</v>
      </c>
      <c r="G35" s="9">
        <f t="shared" si="9"/>
        <v>0.33333333333333331</v>
      </c>
    </row>
    <row r="36" spans="1:7" x14ac:dyDescent="0.25">
      <c r="A36" s="1" t="s">
        <v>31</v>
      </c>
      <c r="B36" s="1">
        <v>33</v>
      </c>
      <c r="C36">
        <f t="shared" si="5"/>
        <v>30</v>
      </c>
      <c r="D36">
        <f t="shared" si="6"/>
        <v>3</v>
      </c>
      <c r="E36">
        <f t="shared" si="7"/>
        <v>3</v>
      </c>
      <c r="F36">
        <f t="shared" si="8"/>
        <v>9</v>
      </c>
      <c r="G36" s="9">
        <f t="shared" si="9"/>
        <v>9.0909090909090912E-2</v>
      </c>
    </row>
    <row r="37" spans="1:7" x14ac:dyDescent="0.25">
      <c r="A37" s="1" t="s">
        <v>32</v>
      </c>
      <c r="B37" s="1">
        <v>11</v>
      </c>
      <c r="C37">
        <f t="shared" si="5"/>
        <v>33</v>
      </c>
      <c r="D37">
        <f t="shared" si="6"/>
        <v>-22</v>
      </c>
      <c r="E37">
        <f t="shared" si="7"/>
        <v>22</v>
      </c>
      <c r="F37">
        <f t="shared" si="8"/>
        <v>484</v>
      </c>
      <c r="G37" s="9">
        <f t="shared" si="9"/>
        <v>2</v>
      </c>
    </row>
    <row r="38" spans="1:7" x14ac:dyDescent="0.25">
      <c r="A38" s="1" t="s">
        <v>33</v>
      </c>
      <c r="B38" s="1">
        <v>38</v>
      </c>
      <c r="C38">
        <f t="shared" si="5"/>
        <v>11</v>
      </c>
      <c r="D38">
        <f t="shared" si="6"/>
        <v>27</v>
      </c>
      <c r="E38">
        <f t="shared" si="7"/>
        <v>27</v>
      </c>
      <c r="F38">
        <f t="shared" si="8"/>
        <v>729</v>
      </c>
      <c r="G38" s="9">
        <f t="shared" si="9"/>
        <v>0.71052631578947367</v>
      </c>
    </row>
    <row r="39" spans="1:7" x14ac:dyDescent="0.25">
      <c r="A39" t="s">
        <v>34</v>
      </c>
      <c r="G39" s="9"/>
    </row>
  </sheetData>
  <phoneticPr fontId="3"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zoomScale="110" zoomScaleNormal="110" workbookViewId="0">
      <selection activeCell="G3" sqref="G3"/>
    </sheetView>
  </sheetViews>
  <sheetFormatPr defaultRowHeight="15" x14ac:dyDescent="0.25"/>
  <cols>
    <col min="1" max="1" width="12" customWidth="1"/>
    <col min="2" max="2" width="9.42578125" bestFit="1" customWidth="1"/>
    <col min="3" max="3" width="15.85546875" bestFit="1" customWidth="1"/>
    <col min="5" max="5" width="13" bestFit="1" customWidth="1"/>
    <col min="6" max="6" width="21.42578125" bestFit="1" customWidth="1"/>
    <col min="7" max="7" width="14.85546875" bestFit="1" customWidth="1"/>
    <col min="9" max="9" width="26" bestFit="1" customWidth="1"/>
    <col min="10" max="10" width="20.85546875" bestFit="1" customWidth="1"/>
    <col min="11" max="11" width="14.28515625" bestFit="1" customWidth="1"/>
    <col min="15" max="15" width="11.140625" bestFit="1" customWidth="1"/>
  </cols>
  <sheetData>
    <row r="1" spans="1:15" s="5" customFormat="1" ht="15.75" x14ac:dyDescent="0.25">
      <c r="A1" s="5" t="s">
        <v>35</v>
      </c>
    </row>
    <row r="2" spans="1:15" s="3" customFormat="1" x14ac:dyDescent="0.25">
      <c r="A2" s="3" t="s">
        <v>15</v>
      </c>
    </row>
    <row r="3" spans="1:15" ht="21" x14ac:dyDescent="0.35">
      <c r="C3" t="s">
        <v>65</v>
      </c>
      <c r="G3" s="22" t="s">
        <v>47</v>
      </c>
      <c r="I3" s="9"/>
      <c r="J3" s="9"/>
      <c r="K3" s="9"/>
    </row>
    <row r="4" spans="1:15" x14ac:dyDescent="0.25">
      <c r="A4" s="4" t="s">
        <v>1</v>
      </c>
      <c r="B4" s="4" t="s">
        <v>40</v>
      </c>
      <c r="C4" t="s">
        <v>58</v>
      </c>
      <c r="D4" t="s">
        <v>59</v>
      </c>
      <c r="E4" t="s">
        <v>60</v>
      </c>
      <c r="F4" t="s">
        <v>61</v>
      </c>
      <c r="G4" t="s">
        <v>62</v>
      </c>
    </row>
    <row r="5" spans="1:15" x14ac:dyDescent="0.25">
      <c r="A5" s="1" t="s">
        <v>2</v>
      </c>
      <c r="B5" s="2">
        <v>34000</v>
      </c>
      <c r="D5" s="6"/>
    </row>
    <row r="6" spans="1:15" x14ac:dyDescent="0.25">
      <c r="A6" s="1" t="s">
        <v>3</v>
      </c>
      <c r="B6" s="2">
        <v>37000</v>
      </c>
      <c r="D6" s="6"/>
      <c r="N6" s="7"/>
      <c r="O6" s="6"/>
    </row>
    <row r="7" spans="1:15" x14ac:dyDescent="0.25">
      <c r="A7" s="1" t="s">
        <v>4</v>
      </c>
      <c r="B7" s="2">
        <v>44000</v>
      </c>
      <c r="C7" s="6"/>
      <c r="D7" s="6"/>
      <c r="E7" s="8"/>
      <c r="F7" s="8"/>
      <c r="G7" s="9"/>
      <c r="I7" s="7" t="s">
        <v>63</v>
      </c>
      <c r="J7" s="6">
        <f>AVERAGE(E8:E16)</f>
        <v>6777.7777777777774</v>
      </c>
      <c r="N7" s="7"/>
      <c r="O7" s="6"/>
    </row>
    <row r="8" spans="1:15" x14ac:dyDescent="0.25">
      <c r="A8" s="1" t="s">
        <v>5</v>
      </c>
      <c r="B8" s="2">
        <v>47000</v>
      </c>
      <c r="C8" s="6">
        <f>AVERAGE(B5:B7)</f>
        <v>38333.333333333336</v>
      </c>
      <c r="D8" s="6">
        <f t="shared" ref="D8:D16" si="0">B8-C8</f>
        <v>8666.6666666666642</v>
      </c>
      <c r="E8" s="8">
        <f>ABS(D8)</f>
        <v>8666.6666666666642</v>
      </c>
      <c r="F8" s="33">
        <f>E8^2</f>
        <v>75111111.111111075</v>
      </c>
      <c r="G8" s="9">
        <f t="shared" ref="G8:G16" si="1">E8/B8</f>
        <v>0.18439716312056734</v>
      </c>
      <c r="I8" s="7" t="s">
        <v>54</v>
      </c>
      <c r="J8" s="34">
        <f>AVERAGE(F8:F16)</f>
        <v>63913580.246913582</v>
      </c>
      <c r="N8" s="7"/>
      <c r="O8" s="6"/>
    </row>
    <row r="9" spans="1:15" x14ac:dyDescent="0.25">
      <c r="A9" s="1" t="s">
        <v>6</v>
      </c>
      <c r="B9" s="2">
        <v>48000</v>
      </c>
      <c r="C9" s="6">
        <f t="shared" ref="C9:C16" si="2">AVERAGE(B6:B8)</f>
        <v>42666.666666666664</v>
      </c>
      <c r="D9" s="6">
        <f t="shared" si="0"/>
        <v>5333.3333333333358</v>
      </c>
      <c r="E9" s="8">
        <f t="shared" ref="E9:E16" si="3">ABS(D9)</f>
        <v>5333.3333333333358</v>
      </c>
      <c r="F9" s="33">
        <f t="shared" ref="F9:F16" si="4">E9^2</f>
        <v>28444444.44444447</v>
      </c>
      <c r="G9" s="9">
        <f t="shared" si="1"/>
        <v>0.11111111111111116</v>
      </c>
      <c r="I9" s="12" t="s">
        <v>55</v>
      </c>
      <c r="J9" s="9">
        <f>AVERAGE(G8:G16)</f>
        <v>0.20848843682059387</v>
      </c>
      <c r="N9" s="7"/>
      <c r="O9" s="10"/>
    </row>
    <row r="10" spans="1:15" x14ac:dyDescent="0.25">
      <c r="A10" s="1" t="s">
        <v>7</v>
      </c>
      <c r="B10" s="2">
        <v>48000</v>
      </c>
      <c r="C10" s="6">
        <f t="shared" si="2"/>
        <v>46333.333333333336</v>
      </c>
      <c r="D10" s="6">
        <f t="shared" si="0"/>
        <v>1666.6666666666642</v>
      </c>
      <c r="E10" s="8">
        <f t="shared" si="3"/>
        <v>1666.6666666666642</v>
      </c>
      <c r="F10" s="33">
        <f t="shared" si="4"/>
        <v>2777777.7777777696</v>
      </c>
      <c r="G10" s="9">
        <f t="shared" si="1"/>
        <v>3.4722222222222168E-2</v>
      </c>
      <c r="I10" s="12"/>
      <c r="J10" s="12"/>
    </row>
    <row r="11" spans="1:15" x14ac:dyDescent="0.25">
      <c r="A11" s="1" t="s">
        <v>8</v>
      </c>
      <c r="B11" s="2">
        <v>46000</v>
      </c>
      <c r="C11" s="6">
        <f t="shared" si="2"/>
        <v>47666.666666666664</v>
      </c>
      <c r="D11" s="6">
        <f t="shared" si="0"/>
        <v>-1666.6666666666642</v>
      </c>
      <c r="E11" s="8">
        <f t="shared" si="3"/>
        <v>1666.6666666666642</v>
      </c>
      <c r="F11" s="33">
        <f t="shared" si="4"/>
        <v>2777777.7777777696</v>
      </c>
      <c r="G11" s="9">
        <f t="shared" si="1"/>
        <v>3.623188405797096E-2</v>
      </c>
      <c r="I11" s="12" t="s">
        <v>52</v>
      </c>
      <c r="J11" s="13"/>
      <c r="O11" s="7"/>
    </row>
    <row r="12" spans="1:15" x14ac:dyDescent="0.25">
      <c r="A12" s="1" t="s">
        <v>9</v>
      </c>
      <c r="B12" s="2">
        <v>43000</v>
      </c>
      <c r="C12" s="6">
        <f t="shared" si="2"/>
        <v>47333.333333333336</v>
      </c>
      <c r="D12" s="6">
        <f t="shared" si="0"/>
        <v>-4333.3333333333358</v>
      </c>
      <c r="E12" s="8">
        <f t="shared" si="3"/>
        <v>4333.3333333333358</v>
      </c>
      <c r="F12" s="33">
        <f t="shared" si="4"/>
        <v>18777777.777777798</v>
      </c>
      <c r="G12" s="9">
        <f t="shared" si="1"/>
        <v>0.10077519379844967</v>
      </c>
      <c r="I12" s="6" t="s">
        <v>64</v>
      </c>
      <c r="J12" s="10">
        <f>100%-J9</f>
        <v>0.79151156317940607</v>
      </c>
      <c r="N12" s="7"/>
      <c r="O12" s="10"/>
    </row>
    <row r="13" spans="1:15" x14ac:dyDescent="0.25">
      <c r="A13" s="1" t="s">
        <v>10</v>
      </c>
      <c r="B13" s="2">
        <v>32000</v>
      </c>
      <c r="C13" s="6">
        <f t="shared" si="2"/>
        <v>45666.666666666664</v>
      </c>
      <c r="D13" s="6">
        <f t="shared" si="0"/>
        <v>-13666.666666666664</v>
      </c>
      <c r="E13" s="8">
        <f t="shared" si="3"/>
        <v>13666.666666666664</v>
      </c>
      <c r="F13" s="33">
        <f t="shared" si="4"/>
        <v>186777777.7777777</v>
      </c>
      <c r="G13" s="9">
        <f t="shared" si="1"/>
        <v>0.42708333333333326</v>
      </c>
      <c r="I13" s="6"/>
    </row>
    <row r="14" spans="1:15" x14ac:dyDescent="0.25">
      <c r="A14" s="1" t="s">
        <v>11</v>
      </c>
      <c r="B14" s="2">
        <v>27000</v>
      </c>
      <c r="C14" s="6">
        <f t="shared" si="2"/>
        <v>40333.333333333336</v>
      </c>
      <c r="D14" s="6">
        <f t="shared" si="0"/>
        <v>-13333.333333333336</v>
      </c>
      <c r="E14" s="8">
        <f t="shared" si="3"/>
        <v>13333.333333333336</v>
      </c>
      <c r="F14" s="33">
        <f t="shared" si="4"/>
        <v>177777777.77777785</v>
      </c>
      <c r="G14" s="9">
        <f t="shared" si="1"/>
        <v>0.49382716049382724</v>
      </c>
      <c r="I14" s="12"/>
      <c r="J14" s="16"/>
    </row>
    <row r="15" spans="1:15" x14ac:dyDescent="0.25">
      <c r="A15" s="1" t="s">
        <v>12</v>
      </c>
      <c r="B15" s="2">
        <v>26000</v>
      </c>
      <c r="C15" s="6">
        <f t="shared" si="2"/>
        <v>34000</v>
      </c>
      <c r="D15" s="6">
        <f t="shared" si="0"/>
        <v>-8000</v>
      </c>
      <c r="E15" s="8">
        <f t="shared" si="3"/>
        <v>8000</v>
      </c>
      <c r="F15" s="33">
        <f t="shared" si="4"/>
        <v>64000000</v>
      </c>
      <c r="G15" s="9">
        <f t="shared" si="1"/>
        <v>0.30769230769230771</v>
      </c>
      <c r="I15" s="12"/>
      <c r="J15" s="16"/>
    </row>
    <row r="16" spans="1:15" x14ac:dyDescent="0.25">
      <c r="A16" s="1" t="s">
        <v>13</v>
      </c>
      <c r="B16" s="2">
        <v>24000</v>
      </c>
      <c r="C16" s="6">
        <f t="shared" si="2"/>
        <v>28333.333333333332</v>
      </c>
      <c r="D16" s="6">
        <f t="shared" si="0"/>
        <v>-4333.3333333333321</v>
      </c>
      <c r="E16" s="8">
        <f t="shared" si="3"/>
        <v>4333.3333333333321</v>
      </c>
      <c r="F16" s="33">
        <f t="shared" si="4"/>
        <v>18777777.777777769</v>
      </c>
      <c r="G16" s="9">
        <f t="shared" si="1"/>
        <v>0.1805555555555555</v>
      </c>
      <c r="I16" s="6"/>
    </row>
    <row r="17" spans="1:10" x14ac:dyDescent="0.25">
      <c r="A17" t="s">
        <v>2</v>
      </c>
      <c r="C17" s="6"/>
      <c r="D17" s="6"/>
      <c r="E17" s="8"/>
      <c r="F17" s="33"/>
      <c r="G17" s="9"/>
    </row>
    <row r="21" spans="1:10" s="5" customFormat="1" ht="15.75" x14ac:dyDescent="0.25">
      <c r="A21" s="5" t="s">
        <v>35</v>
      </c>
    </row>
    <row r="22" spans="1:10" s="3" customFormat="1" x14ac:dyDescent="0.25">
      <c r="A22" s="3" t="s">
        <v>16</v>
      </c>
    </row>
    <row r="23" spans="1:10" x14ac:dyDescent="0.25">
      <c r="C23" t="s">
        <v>66</v>
      </c>
    </row>
    <row r="24" spans="1:10" x14ac:dyDescent="0.25">
      <c r="A24" s="4" t="s">
        <v>17</v>
      </c>
      <c r="B24" s="4" t="s">
        <v>18</v>
      </c>
      <c r="C24" t="s">
        <v>58</v>
      </c>
      <c r="D24" t="s">
        <v>59</v>
      </c>
      <c r="E24" t="s">
        <v>60</v>
      </c>
      <c r="F24" t="s">
        <v>61</v>
      </c>
      <c r="G24" t="s">
        <v>62</v>
      </c>
    </row>
    <row r="25" spans="1:10" x14ac:dyDescent="0.25">
      <c r="A25" s="1" t="s">
        <v>19</v>
      </c>
      <c r="B25" s="1">
        <v>18</v>
      </c>
      <c r="I25" s="7" t="s">
        <v>63</v>
      </c>
      <c r="J25" s="15">
        <f>AVERAGE(E27:E39)</f>
        <v>10.961538461538462</v>
      </c>
    </row>
    <row r="26" spans="1:10" x14ac:dyDescent="0.25">
      <c r="A26" s="1" t="s">
        <v>20</v>
      </c>
      <c r="B26" s="1">
        <v>31</v>
      </c>
      <c r="I26" s="7" t="s">
        <v>54</v>
      </c>
      <c r="J26" s="15">
        <f>AVERAGE(F27:F39)</f>
        <v>155.05769230769232</v>
      </c>
    </row>
    <row r="27" spans="1:10" x14ac:dyDescent="0.25">
      <c r="A27" s="1" t="s">
        <v>21</v>
      </c>
      <c r="B27" s="1">
        <v>31</v>
      </c>
      <c r="C27" s="32">
        <f>AVERAGE(B25:B26)</f>
        <v>24.5</v>
      </c>
      <c r="D27" s="32">
        <f t="shared" ref="D27:D39" si="5">B27-C27</f>
        <v>6.5</v>
      </c>
      <c r="E27">
        <f>ABS(D27)</f>
        <v>6.5</v>
      </c>
      <c r="F27">
        <f>E27^2</f>
        <v>42.25</v>
      </c>
      <c r="G27" s="9">
        <f t="shared" ref="G27:G39" si="6">E27/B27</f>
        <v>0.20967741935483872</v>
      </c>
      <c r="I27" s="12" t="s">
        <v>55</v>
      </c>
      <c r="J27" s="10">
        <f>AVERAGE(G27:G39)</f>
        <v>0.57033338054136007</v>
      </c>
    </row>
    <row r="28" spans="1:10" x14ac:dyDescent="0.25">
      <c r="A28" s="1" t="s">
        <v>22</v>
      </c>
      <c r="B28" s="1">
        <v>16</v>
      </c>
      <c r="C28" s="32">
        <f t="shared" ref="C28:C39" si="7">AVERAGE(B26:B27)</f>
        <v>31</v>
      </c>
      <c r="D28" s="32">
        <f t="shared" si="5"/>
        <v>-15</v>
      </c>
      <c r="E28">
        <f t="shared" ref="E28:E39" si="8">ABS(D28)</f>
        <v>15</v>
      </c>
      <c r="F28">
        <f t="shared" ref="F28:F39" si="9">E28^2</f>
        <v>225</v>
      </c>
      <c r="G28" s="9">
        <f t="shared" si="6"/>
        <v>0.9375</v>
      </c>
    </row>
    <row r="29" spans="1:10" x14ac:dyDescent="0.25">
      <c r="A29" s="1" t="s">
        <v>23</v>
      </c>
      <c r="B29" s="1">
        <v>12</v>
      </c>
      <c r="C29" s="32">
        <f t="shared" si="7"/>
        <v>23.5</v>
      </c>
      <c r="D29" s="32">
        <f t="shared" si="5"/>
        <v>-11.5</v>
      </c>
      <c r="E29">
        <f t="shared" si="8"/>
        <v>11.5</v>
      </c>
      <c r="F29">
        <f t="shared" si="9"/>
        <v>132.25</v>
      </c>
      <c r="G29" s="9">
        <f t="shared" si="6"/>
        <v>0.95833333333333337</v>
      </c>
      <c r="I29" s="12" t="s">
        <v>52</v>
      </c>
    </row>
    <row r="30" spans="1:10" x14ac:dyDescent="0.25">
      <c r="A30" s="1" t="s">
        <v>24</v>
      </c>
      <c r="B30" s="1">
        <v>33</v>
      </c>
      <c r="C30" s="32">
        <f t="shared" si="7"/>
        <v>14</v>
      </c>
      <c r="D30" s="32">
        <f t="shared" si="5"/>
        <v>19</v>
      </c>
      <c r="E30">
        <f t="shared" si="8"/>
        <v>19</v>
      </c>
      <c r="F30">
        <f t="shared" si="9"/>
        <v>361</v>
      </c>
      <c r="G30" s="9">
        <f t="shared" si="6"/>
        <v>0.5757575757575758</v>
      </c>
      <c r="I30" s="6" t="s">
        <v>64</v>
      </c>
      <c r="J30" s="10">
        <f>100%-J27</f>
        <v>0.42966661945863993</v>
      </c>
    </row>
    <row r="31" spans="1:10" x14ac:dyDescent="0.25">
      <c r="A31" s="1" t="s">
        <v>25</v>
      </c>
      <c r="B31" s="1">
        <v>30</v>
      </c>
      <c r="C31" s="32">
        <f t="shared" si="7"/>
        <v>22.5</v>
      </c>
      <c r="D31" s="32">
        <f t="shared" si="5"/>
        <v>7.5</v>
      </c>
      <c r="E31">
        <f t="shared" si="8"/>
        <v>7.5</v>
      </c>
      <c r="F31">
        <f t="shared" si="9"/>
        <v>56.25</v>
      </c>
      <c r="G31" s="9">
        <f t="shared" si="6"/>
        <v>0.25</v>
      </c>
    </row>
    <row r="32" spans="1:10" x14ac:dyDescent="0.25">
      <c r="A32" s="1" t="s">
        <v>26</v>
      </c>
      <c r="B32" s="1">
        <v>36</v>
      </c>
      <c r="C32" s="32">
        <f t="shared" si="7"/>
        <v>31.5</v>
      </c>
      <c r="D32" s="32">
        <f t="shared" si="5"/>
        <v>4.5</v>
      </c>
      <c r="E32">
        <f t="shared" si="8"/>
        <v>4.5</v>
      </c>
      <c r="F32">
        <f t="shared" si="9"/>
        <v>20.25</v>
      </c>
      <c r="G32" s="9">
        <f t="shared" si="6"/>
        <v>0.125</v>
      </c>
    </row>
    <row r="33" spans="1:7" x14ac:dyDescent="0.25">
      <c r="A33" s="1" t="s">
        <v>27</v>
      </c>
      <c r="B33" s="1">
        <v>15</v>
      </c>
      <c r="C33" s="32">
        <f t="shared" si="7"/>
        <v>33</v>
      </c>
      <c r="D33" s="32">
        <f t="shared" si="5"/>
        <v>-18</v>
      </c>
      <c r="E33">
        <f t="shared" si="8"/>
        <v>18</v>
      </c>
      <c r="F33">
        <f t="shared" si="9"/>
        <v>324</v>
      </c>
      <c r="G33" s="9">
        <f t="shared" si="6"/>
        <v>1.2</v>
      </c>
    </row>
    <row r="34" spans="1:7" x14ac:dyDescent="0.25">
      <c r="A34" s="1" t="s">
        <v>28</v>
      </c>
      <c r="B34" s="1">
        <v>21</v>
      </c>
      <c r="C34" s="32">
        <f t="shared" si="7"/>
        <v>25.5</v>
      </c>
      <c r="D34" s="32">
        <f t="shared" si="5"/>
        <v>-4.5</v>
      </c>
      <c r="E34">
        <f t="shared" si="8"/>
        <v>4.5</v>
      </c>
      <c r="F34">
        <f t="shared" si="9"/>
        <v>20.25</v>
      </c>
      <c r="G34" s="9">
        <f t="shared" si="6"/>
        <v>0.21428571428571427</v>
      </c>
    </row>
    <row r="35" spans="1:7" x14ac:dyDescent="0.25">
      <c r="A35" s="1" t="s">
        <v>29</v>
      </c>
      <c r="B35" s="1">
        <v>20</v>
      </c>
      <c r="C35" s="32">
        <f t="shared" si="7"/>
        <v>18</v>
      </c>
      <c r="D35" s="32">
        <f t="shared" si="5"/>
        <v>2</v>
      </c>
      <c r="E35">
        <f t="shared" si="8"/>
        <v>2</v>
      </c>
      <c r="F35">
        <f t="shared" si="9"/>
        <v>4</v>
      </c>
      <c r="G35" s="9">
        <f t="shared" si="6"/>
        <v>0.1</v>
      </c>
    </row>
    <row r="36" spans="1:7" x14ac:dyDescent="0.25">
      <c r="A36" s="1" t="s">
        <v>30</v>
      </c>
      <c r="B36" s="1">
        <v>30</v>
      </c>
      <c r="C36" s="32">
        <f t="shared" si="7"/>
        <v>20.5</v>
      </c>
      <c r="D36" s="32">
        <f t="shared" si="5"/>
        <v>9.5</v>
      </c>
      <c r="E36">
        <f t="shared" si="8"/>
        <v>9.5</v>
      </c>
      <c r="F36">
        <f t="shared" si="9"/>
        <v>90.25</v>
      </c>
      <c r="G36" s="9">
        <f t="shared" si="6"/>
        <v>0.31666666666666665</v>
      </c>
    </row>
    <row r="37" spans="1:7" x14ac:dyDescent="0.25">
      <c r="A37" s="1" t="s">
        <v>31</v>
      </c>
      <c r="B37" s="1">
        <v>33</v>
      </c>
      <c r="C37" s="32">
        <f t="shared" si="7"/>
        <v>25</v>
      </c>
      <c r="D37" s="32">
        <f t="shared" si="5"/>
        <v>8</v>
      </c>
      <c r="E37">
        <f t="shared" si="8"/>
        <v>8</v>
      </c>
      <c r="F37">
        <f t="shared" si="9"/>
        <v>64</v>
      </c>
      <c r="G37" s="9">
        <f t="shared" si="6"/>
        <v>0.24242424242424243</v>
      </c>
    </row>
    <row r="38" spans="1:7" x14ac:dyDescent="0.25">
      <c r="A38" s="1" t="s">
        <v>32</v>
      </c>
      <c r="B38" s="1">
        <v>11</v>
      </c>
      <c r="C38" s="32">
        <f t="shared" si="7"/>
        <v>31.5</v>
      </c>
      <c r="D38" s="32">
        <f t="shared" si="5"/>
        <v>-20.5</v>
      </c>
      <c r="E38">
        <f t="shared" si="8"/>
        <v>20.5</v>
      </c>
      <c r="F38">
        <f t="shared" si="9"/>
        <v>420.25</v>
      </c>
      <c r="G38" s="9">
        <f t="shared" si="6"/>
        <v>1.8636363636363635</v>
      </c>
    </row>
    <row r="39" spans="1:7" x14ac:dyDescent="0.25">
      <c r="A39" s="1" t="s">
        <v>33</v>
      </c>
      <c r="B39" s="1">
        <v>38</v>
      </c>
      <c r="C39" s="32">
        <f t="shared" si="7"/>
        <v>22</v>
      </c>
      <c r="D39" s="32">
        <f t="shared" si="5"/>
        <v>16</v>
      </c>
      <c r="E39">
        <f t="shared" si="8"/>
        <v>16</v>
      </c>
      <c r="F39">
        <f t="shared" si="9"/>
        <v>256</v>
      </c>
      <c r="G39" s="9">
        <f t="shared" si="6"/>
        <v>0.42105263157894735</v>
      </c>
    </row>
    <row r="40" spans="1:7" x14ac:dyDescent="0.25">
      <c r="A40" t="s">
        <v>34</v>
      </c>
      <c r="D40" s="15"/>
      <c r="G40" s="9"/>
    </row>
  </sheetData>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zoomScaleNormal="100" workbookViewId="0">
      <selection activeCell="D6" sqref="D6"/>
    </sheetView>
  </sheetViews>
  <sheetFormatPr defaultRowHeight="15" x14ac:dyDescent="0.25"/>
  <cols>
    <col min="3" max="3" width="15.85546875" customWidth="1"/>
    <col min="4" max="4" width="10.42578125" customWidth="1"/>
    <col min="5" max="5" width="13.85546875" bestFit="1" customWidth="1"/>
    <col min="6" max="6" width="19.7109375" bestFit="1" customWidth="1"/>
    <col min="7" max="7" width="14.85546875" bestFit="1" customWidth="1"/>
    <col min="8" max="8" width="6.140625" customWidth="1"/>
    <col min="9" max="9" width="26" bestFit="1" customWidth="1"/>
    <col min="10" max="10" width="20.42578125" bestFit="1" customWidth="1"/>
    <col min="11" max="11" width="4.42578125" bestFit="1" customWidth="1"/>
  </cols>
  <sheetData>
    <row r="1" spans="1:11" s="5" customFormat="1" ht="15.75" x14ac:dyDescent="0.25">
      <c r="A1" s="5" t="s">
        <v>36</v>
      </c>
    </row>
    <row r="2" spans="1:11" s="3" customFormat="1" x14ac:dyDescent="0.25">
      <c r="A2" s="3" t="s">
        <v>15</v>
      </c>
    </row>
    <row r="4" spans="1:11" x14ac:dyDescent="0.25">
      <c r="A4" s="4" t="s">
        <v>1</v>
      </c>
      <c r="B4" s="4" t="s">
        <v>14</v>
      </c>
      <c r="C4" t="s">
        <v>58</v>
      </c>
      <c r="D4" t="s">
        <v>59</v>
      </c>
      <c r="E4" t="s">
        <v>60</v>
      </c>
      <c r="F4" t="s">
        <v>61</v>
      </c>
      <c r="G4" t="s">
        <v>62</v>
      </c>
    </row>
    <row r="5" spans="1:11" x14ac:dyDescent="0.25">
      <c r="A5" s="1" t="s">
        <v>2</v>
      </c>
      <c r="B5" s="2">
        <v>34000</v>
      </c>
      <c r="C5" t="e">
        <v>#N/A</v>
      </c>
      <c r="I5" s="7" t="s">
        <v>63</v>
      </c>
      <c r="J5" s="6">
        <f>AVERAGE(E6:E16)</f>
        <v>4754.2004295727274</v>
      </c>
    </row>
    <row r="6" spans="1:11" x14ac:dyDescent="0.25">
      <c r="A6" s="1" t="s">
        <v>3</v>
      </c>
      <c r="B6" s="2">
        <v>37000</v>
      </c>
      <c r="C6" s="6">
        <f>B5</f>
        <v>34000</v>
      </c>
      <c r="D6" s="8">
        <f>B6-C6</f>
        <v>3000</v>
      </c>
      <c r="E6" s="8">
        <f>ABS(D6)</f>
        <v>3000</v>
      </c>
      <c r="F6" s="8">
        <f>E6^2</f>
        <v>9000000</v>
      </c>
      <c r="G6" s="9">
        <f>E6/B6</f>
        <v>8.1081081081081086E-2</v>
      </c>
      <c r="I6" s="7" t="s">
        <v>54</v>
      </c>
      <c r="J6" s="8">
        <f>AVERAGE(F6:F16)</f>
        <v>33203990.737333145</v>
      </c>
    </row>
    <row r="7" spans="1:11" x14ac:dyDescent="0.25">
      <c r="A7" s="1" t="s">
        <v>4</v>
      </c>
      <c r="B7" s="2">
        <v>44000</v>
      </c>
      <c r="C7" s="35">
        <f>0.7*B6+0.3*C6</f>
        <v>36100</v>
      </c>
      <c r="D7" s="8">
        <f t="shared" ref="D7:D16" si="0">B7-C7</f>
        <v>7900</v>
      </c>
      <c r="E7" s="8">
        <f t="shared" ref="E7:E16" si="1">ABS(D7)</f>
        <v>7900</v>
      </c>
      <c r="F7" s="8">
        <f t="shared" ref="F7:F16" si="2">E7^2</f>
        <v>62410000</v>
      </c>
      <c r="G7" s="9">
        <f t="shared" ref="G7:G16" si="3">E7/B7</f>
        <v>0.17954545454545454</v>
      </c>
      <c r="I7" s="12" t="s">
        <v>55</v>
      </c>
      <c r="J7" s="9">
        <f>AVERAGE(G6:G16)</f>
        <v>0.13891861425528859</v>
      </c>
    </row>
    <row r="8" spans="1:11" x14ac:dyDescent="0.25">
      <c r="A8" s="1" t="s">
        <v>5</v>
      </c>
      <c r="B8" s="2">
        <v>47000</v>
      </c>
      <c r="C8">
        <f t="shared" ref="C8:C16" si="4">0.7*B7+0.3*C7</f>
        <v>41630</v>
      </c>
      <c r="D8" s="8">
        <f t="shared" si="0"/>
        <v>5370</v>
      </c>
      <c r="E8" s="8">
        <f t="shared" si="1"/>
        <v>5370</v>
      </c>
      <c r="F8" s="8">
        <f t="shared" si="2"/>
        <v>28836900</v>
      </c>
      <c r="G8" s="9">
        <f t="shared" si="3"/>
        <v>0.11425531914893618</v>
      </c>
      <c r="I8" s="12"/>
      <c r="J8" s="14"/>
    </row>
    <row r="9" spans="1:11" x14ac:dyDescent="0.25">
      <c r="A9" s="1" t="s">
        <v>6</v>
      </c>
      <c r="B9" s="2">
        <v>48000</v>
      </c>
      <c r="C9">
        <f t="shared" si="4"/>
        <v>45389</v>
      </c>
      <c r="D9" s="8">
        <f t="shared" si="0"/>
        <v>2611</v>
      </c>
      <c r="E9" s="8">
        <f t="shared" si="1"/>
        <v>2611</v>
      </c>
      <c r="F9" s="8">
        <f t="shared" si="2"/>
        <v>6817321</v>
      </c>
      <c r="G9" s="9">
        <f t="shared" si="3"/>
        <v>5.4395833333333331E-2</v>
      </c>
      <c r="I9" s="12" t="s">
        <v>52</v>
      </c>
      <c r="J9" s="6"/>
    </row>
    <row r="10" spans="1:11" x14ac:dyDescent="0.25">
      <c r="A10" s="1" t="s">
        <v>7</v>
      </c>
      <c r="B10" s="2">
        <v>48000</v>
      </c>
      <c r="C10">
        <f t="shared" si="4"/>
        <v>47216.7</v>
      </c>
      <c r="D10" s="8">
        <f t="shared" si="0"/>
        <v>783.30000000000291</v>
      </c>
      <c r="E10" s="8">
        <f t="shared" si="1"/>
        <v>783.30000000000291</v>
      </c>
      <c r="F10" s="8">
        <f t="shared" si="2"/>
        <v>613558.89000000455</v>
      </c>
      <c r="G10" s="9">
        <f t="shared" si="3"/>
        <v>1.6318750000000059E-2</v>
      </c>
      <c r="I10" s="12" t="s">
        <v>67</v>
      </c>
      <c r="J10" s="10">
        <f>100%-J7</f>
        <v>0.86108138574471138</v>
      </c>
    </row>
    <row r="11" spans="1:11" x14ac:dyDescent="0.25">
      <c r="A11" s="1" t="s">
        <v>8</v>
      </c>
      <c r="B11" s="2">
        <v>46000</v>
      </c>
      <c r="C11">
        <f t="shared" si="4"/>
        <v>47765.009999999995</v>
      </c>
      <c r="D11" s="8">
        <f t="shared" si="0"/>
        <v>-1765.0099999999948</v>
      </c>
      <c r="E11" s="8">
        <f t="shared" si="1"/>
        <v>1765.0099999999948</v>
      </c>
      <c r="F11" s="8">
        <f t="shared" si="2"/>
        <v>3115260.3000999815</v>
      </c>
      <c r="G11" s="9">
        <f t="shared" si="3"/>
        <v>3.8369782608695537E-2</v>
      </c>
    </row>
    <row r="12" spans="1:11" x14ac:dyDescent="0.25">
      <c r="A12" s="1" t="s">
        <v>9</v>
      </c>
      <c r="B12" s="2">
        <v>43000</v>
      </c>
      <c r="C12">
        <f t="shared" si="4"/>
        <v>46529.502999999997</v>
      </c>
      <c r="D12" s="8">
        <f t="shared" si="0"/>
        <v>-3529.502999999997</v>
      </c>
      <c r="E12" s="8">
        <f t="shared" si="1"/>
        <v>3529.502999999997</v>
      </c>
      <c r="F12" s="8">
        <f t="shared" si="2"/>
        <v>12457391.427008979</v>
      </c>
      <c r="G12" s="9">
        <f t="shared" si="3"/>
        <v>8.2081465116278993E-2</v>
      </c>
      <c r="I12" s="7"/>
      <c r="J12" s="10"/>
      <c r="K12" s="10"/>
    </row>
    <row r="13" spans="1:11" x14ac:dyDescent="0.25">
      <c r="A13" s="1" t="s">
        <v>10</v>
      </c>
      <c r="B13" s="2">
        <v>32000</v>
      </c>
      <c r="C13">
        <f t="shared" si="4"/>
        <v>44058.850899999998</v>
      </c>
      <c r="D13" s="8">
        <f t="shared" si="0"/>
        <v>-12058.850899999998</v>
      </c>
      <c r="E13" s="8">
        <f t="shared" si="1"/>
        <v>12058.850899999998</v>
      </c>
      <c r="F13" s="8">
        <f t="shared" si="2"/>
        <v>145415885.02843076</v>
      </c>
      <c r="G13" s="9">
        <f t="shared" si="3"/>
        <v>0.37683909062499993</v>
      </c>
      <c r="I13" s="7"/>
      <c r="J13" s="9"/>
    </row>
    <row r="14" spans="1:11" x14ac:dyDescent="0.25">
      <c r="A14" s="1" t="s">
        <v>11</v>
      </c>
      <c r="B14" s="2">
        <v>27000</v>
      </c>
      <c r="C14">
        <f t="shared" si="4"/>
        <v>35617.655270000003</v>
      </c>
      <c r="D14" s="8">
        <f t="shared" si="0"/>
        <v>-8617.6552700000029</v>
      </c>
      <c r="E14" s="8">
        <f t="shared" si="1"/>
        <v>8617.6552700000029</v>
      </c>
      <c r="F14" s="8">
        <f t="shared" si="2"/>
        <v>74263982.352558821</v>
      </c>
      <c r="G14" s="9">
        <f t="shared" si="3"/>
        <v>0.31917241740740754</v>
      </c>
      <c r="J14" s="9"/>
    </row>
    <row r="15" spans="1:11" x14ac:dyDescent="0.25">
      <c r="A15" s="1" t="s">
        <v>12</v>
      </c>
      <c r="B15" s="2">
        <v>26000</v>
      </c>
      <c r="C15">
        <f t="shared" si="4"/>
        <v>29585.296581000002</v>
      </c>
      <c r="D15" s="8">
        <f t="shared" si="0"/>
        <v>-3585.2965810000023</v>
      </c>
      <c r="E15" s="8">
        <f t="shared" si="1"/>
        <v>3585.2965810000023</v>
      </c>
      <c r="F15" s="8">
        <f t="shared" si="2"/>
        <v>12854351.573730307</v>
      </c>
      <c r="G15" s="9">
        <f t="shared" si="3"/>
        <v>0.13789602234615395</v>
      </c>
    </row>
    <row r="16" spans="1:11" x14ac:dyDescent="0.25">
      <c r="A16" s="1" t="s">
        <v>13</v>
      </c>
      <c r="B16" s="2">
        <v>24000</v>
      </c>
      <c r="C16">
        <f t="shared" si="4"/>
        <v>27075.588974300001</v>
      </c>
      <c r="D16" s="8">
        <f t="shared" si="0"/>
        <v>-3075.5889743000007</v>
      </c>
      <c r="E16" s="8">
        <f t="shared" si="1"/>
        <v>3075.5889743000007</v>
      </c>
      <c r="F16" s="8">
        <f t="shared" si="2"/>
        <v>9459247.5388357304</v>
      </c>
      <c r="G16" s="9">
        <f t="shared" si="3"/>
        <v>0.12814954059583336</v>
      </c>
    </row>
    <row r="17" spans="1:10" x14ac:dyDescent="0.25">
      <c r="A17" t="s">
        <v>2</v>
      </c>
      <c r="D17" s="8"/>
      <c r="E17" s="8"/>
      <c r="F17" s="8"/>
      <c r="G17" s="9"/>
    </row>
    <row r="21" spans="1:10" s="5" customFormat="1" ht="15.75" x14ac:dyDescent="0.25">
      <c r="A21" s="5" t="s">
        <v>36</v>
      </c>
    </row>
    <row r="22" spans="1:10" s="3" customFormat="1" x14ac:dyDescent="0.25">
      <c r="A22" s="3" t="s">
        <v>16</v>
      </c>
    </row>
    <row r="24" spans="1:10" x14ac:dyDescent="0.25">
      <c r="A24" s="4" t="s">
        <v>17</v>
      </c>
      <c r="B24" s="4" t="s">
        <v>18</v>
      </c>
      <c r="C24" t="s">
        <v>58</v>
      </c>
      <c r="D24" t="s">
        <v>59</v>
      </c>
      <c r="E24" t="s">
        <v>60</v>
      </c>
      <c r="F24" t="s">
        <v>61</v>
      </c>
      <c r="G24" t="s">
        <v>62</v>
      </c>
      <c r="I24" s="7" t="s">
        <v>63</v>
      </c>
      <c r="J24" s="15">
        <f>AVERAGE(E26:E39)</f>
        <v>10.268551184967635</v>
      </c>
    </row>
    <row r="25" spans="1:10" x14ac:dyDescent="0.25">
      <c r="A25" s="1" t="s">
        <v>19</v>
      </c>
      <c r="B25" s="1">
        <v>18</v>
      </c>
      <c r="C25" t="e">
        <v>#N/A</v>
      </c>
      <c r="I25" s="7" t="s">
        <v>54</v>
      </c>
      <c r="J25" s="15">
        <f>AVERAGE(F26:F39)</f>
        <v>155.44356623115189</v>
      </c>
    </row>
    <row r="26" spans="1:10" x14ac:dyDescent="0.25">
      <c r="A26" s="1" t="s">
        <v>20</v>
      </c>
      <c r="B26" s="1">
        <v>31</v>
      </c>
      <c r="C26">
        <f>B25</f>
        <v>18</v>
      </c>
      <c r="D26">
        <f>B26-C26</f>
        <v>13</v>
      </c>
      <c r="E26">
        <f>ABS(D26)</f>
        <v>13</v>
      </c>
      <c r="F26">
        <f>E26^2</f>
        <v>169</v>
      </c>
      <c r="G26" s="9">
        <f>E26/B26</f>
        <v>0.41935483870967744</v>
      </c>
      <c r="I26" s="12" t="s">
        <v>55</v>
      </c>
      <c r="J26" s="10">
        <f>AVERAGE(G26:G39)</f>
        <v>0.51016097850793785</v>
      </c>
    </row>
    <row r="27" spans="1:10" x14ac:dyDescent="0.25">
      <c r="A27" s="1" t="s">
        <v>21</v>
      </c>
      <c r="B27" s="1">
        <v>31</v>
      </c>
      <c r="C27">
        <f t="shared" ref="C27:C39" si="5">0.7*B26+0.3*C26</f>
        <v>27.099999999999998</v>
      </c>
      <c r="D27">
        <f t="shared" ref="D27:D39" si="6">B27-C27</f>
        <v>3.9000000000000021</v>
      </c>
      <c r="E27">
        <f t="shared" ref="E27:E39" si="7">ABS(D27)</f>
        <v>3.9000000000000021</v>
      </c>
      <c r="F27">
        <f t="shared" ref="F27:F39" si="8">E27^2</f>
        <v>15.210000000000017</v>
      </c>
      <c r="G27" s="9">
        <f t="shared" ref="G27:G39" si="9">E27/B27</f>
        <v>0.1258064516129033</v>
      </c>
      <c r="I27" s="12"/>
    </row>
    <row r="28" spans="1:10" x14ac:dyDescent="0.25">
      <c r="A28" s="1" t="s">
        <v>22</v>
      </c>
      <c r="B28" s="1">
        <v>16</v>
      </c>
      <c r="C28">
        <f t="shared" si="5"/>
        <v>29.83</v>
      </c>
      <c r="D28">
        <f t="shared" si="6"/>
        <v>-13.829999999999998</v>
      </c>
      <c r="E28">
        <f t="shared" si="7"/>
        <v>13.829999999999998</v>
      </c>
      <c r="F28">
        <f t="shared" si="8"/>
        <v>191.26889999999995</v>
      </c>
      <c r="G28" s="9">
        <f t="shared" si="9"/>
        <v>0.86437499999999989</v>
      </c>
      <c r="I28" s="12" t="s">
        <v>52</v>
      </c>
    </row>
    <row r="29" spans="1:10" x14ac:dyDescent="0.25">
      <c r="A29" s="1" t="s">
        <v>23</v>
      </c>
      <c r="B29" s="1">
        <v>12</v>
      </c>
      <c r="C29">
        <f t="shared" si="5"/>
        <v>20.149000000000001</v>
      </c>
      <c r="D29">
        <f t="shared" si="6"/>
        <v>-8.1490000000000009</v>
      </c>
      <c r="E29">
        <f t="shared" si="7"/>
        <v>8.1490000000000009</v>
      </c>
      <c r="F29">
        <f t="shared" si="8"/>
        <v>66.40620100000001</v>
      </c>
      <c r="G29" s="9">
        <f t="shared" si="9"/>
        <v>0.67908333333333337</v>
      </c>
      <c r="I29" s="12" t="s">
        <v>67</v>
      </c>
      <c r="J29" s="9">
        <f>100%-J26</f>
        <v>0.48983902149206215</v>
      </c>
    </row>
    <row r="30" spans="1:10" x14ac:dyDescent="0.25">
      <c r="A30" s="1" t="s">
        <v>24</v>
      </c>
      <c r="B30" s="1">
        <v>33</v>
      </c>
      <c r="C30">
        <f t="shared" si="5"/>
        <v>14.444699999999997</v>
      </c>
      <c r="D30">
        <f t="shared" si="6"/>
        <v>18.555300000000003</v>
      </c>
      <c r="E30">
        <f t="shared" si="7"/>
        <v>18.555300000000003</v>
      </c>
      <c r="F30">
        <f t="shared" si="8"/>
        <v>344.29915809000011</v>
      </c>
      <c r="G30" s="9">
        <f t="shared" si="9"/>
        <v>0.56228181818181822</v>
      </c>
    </row>
    <row r="31" spans="1:10" x14ac:dyDescent="0.25">
      <c r="A31" s="1" t="s">
        <v>25</v>
      </c>
      <c r="B31" s="1">
        <v>30</v>
      </c>
      <c r="C31">
        <f t="shared" si="5"/>
        <v>27.433409999999995</v>
      </c>
      <c r="D31">
        <f t="shared" si="6"/>
        <v>2.566590000000005</v>
      </c>
      <c r="E31">
        <f t="shared" si="7"/>
        <v>2.566590000000005</v>
      </c>
      <c r="F31">
        <f t="shared" si="8"/>
        <v>6.5873842281000261</v>
      </c>
      <c r="G31" s="9">
        <f t="shared" si="9"/>
        <v>8.5553000000000171E-2</v>
      </c>
    </row>
    <row r="32" spans="1:10" x14ac:dyDescent="0.25">
      <c r="A32" s="1" t="s">
        <v>26</v>
      </c>
      <c r="B32" s="1">
        <v>36</v>
      </c>
      <c r="C32">
        <f t="shared" si="5"/>
        <v>29.230022999999996</v>
      </c>
      <c r="D32">
        <f t="shared" si="6"/>
        <v>6.7699770000000044</v>
      </c>
      <c r="E32">
        <f t="shared" si="7"/>
        <v>6.7699770000000044</v>
      </c>
      <c r="F32">
        <f t="shared" si="8"/>
        <v>45.832588580529062</v>
      </c>
      <c r="G32" s="9">
        <f t="shared" si="9"/>
        <v>0.18805491666666679</v>
      </c>
    </row>
    <row r="33" spans="1:7" x14ac:dyDescent="0.25">
      <c r="A33" s="1" t="s">
        <v>27</v>
      </c>
      <c r="B33" s="1">
        <v>15</v>
      </c>
      <c r="C33">
        <f t="shared" si="5"/>
        <v>33.969006899999997</v>
      </c>
      <c r="D33">
        <f t="shared" si="6"/>
        <v>-18.969006899999997</v>
      </c>
      <c r="E33">
        <f t="shared" si="7"/>
        <v>18.969006899999997</v>
      </c>
      <c r="F33">
        <f t="shared" si="8"/>
        <v>359.8232227722475</v>
      </c>
      <c r="G33" s="9">
        <f t="shared" si="9"/>
        <v>1.2646004599999998</v>
      </c>
    </row>
    <row r="34" spans="1:7" x14ac:dyDescent="0.25">
      <c r="A34" s="1" t="s">
        <v>28</v>
      </c>
      <c r="B34" s="1">
        <v>21</v>
      </c>
      <c r="C34">
        <f t="shared" si="5"/>
        <v>20.69070207</v>
      </c>
      <c r="D34">
        <f t="shared" si="6"/>
        <v>0.30929792999999961</v>
      </c>
      <c r="E34">
        <f t="shared" si="7"/>
        <v>0.30929792999999961</v>
      </c>
      <c r="F34">
        <f t="shared" si="8"/>
        <v>9.5665209502284659E-2</v>
      </c>
      <c r="G34" s="9">
        <f t="shared" si="9"/>
        <v>1.4728472857142839E-2</v>
      </c>
    </row>
    <row r="35" spans="1:7" x14ac:dyDescent="0.25">
      <c r="A35" s="1" t="s">
        <v>29</v>
      </c>
      <c r="B35" s="1">
        <v>20</v>
      </c>
      <c r="C35">
        <f t="shared" si="5"/>
        <v>20.907210620999997</v>
      </c>
      <c r="D35">
        <f t="shared" si="6"/>
        <v>-0.90721062099999727</v>
      </c>
      <c r="E35">
        <f t="shared" si="7"/>
        <v>0.90721062099999727</v>
      </c>
      <c r="F35">
        <f t="shared" si="8"/>
        <v>0.82303111085520064</v>
      </c>
      <c r="G35" s="9">
        <f t="shared" si="9"/>
        <v>4.5360531049999861E-2</v>
      </c>
    </row>
    <row r="36" spans="1:7" x14ac:dyDescent="0.25">
      <c r="A36" s="1" t="s">
        <v>30</v>
      </c>
      <c r="B36" s="1">
        <v>30</v>
      </c>
      <c r="C36">
        <f t="shared" si="5"/>
        <v>20.272163186299998</v>
      </c>
      <c r="D36">
        <f t="shared" si="6"/>
        <v>9.7278368137000015</v>
      </c>
      <c r="E36">
        <f t="shared" si="7"/>
        <v>9.7278368137000015</v>
      </c>
      <c r="F36">
        <f t="shared" si="8"/>
        <v>94.630809073977005</v>
      </c>
      <c r="G36" s="9">
        <f t="shared" si="9"/>
        <v>0.32426122712333338</v>
      </c>
    </row>
    <row r="37" spans="1:7" x14ac:dyDescent="0.25">
      <c r="A37" s="1" t="s">
        <v>31</v>
      </c>
      <c r="B37" s="1">
        <v>33</v>
      </c>
      <c r="C37">
        <f t="shared" si="5"/>
        <v>27.08164895589</v>
      </c>
      <c r="D37">
        <f t="shared" si="6"/>
        <v>5.9183510441100005</v>
      </c>
      <c r="E37">
        <f t="shared" si="7"/>
        <v>5.9183510441100005</v>
      </c>
      <c r="F37">
        <f t="shared" si="8"/>
        <v>35.026879081317929</v>
      </c>
      <c r="G37" s="9">
        <f t="shared" si="9"/>
        <v>0.17934397103363639</v>
      </c>
    </row>
    <row r="38" spans="1:7" x14ac:dyDescent="0.25">
      <c r="A38" s="1" t="s">
        <v>32</v>
      </c>
      <c r="B38" s="1">
        <v>11</v>
      </c>
      <c r="C38">
        <f t="shared" si="5"/>
        <v>31.224494686766995</v>
      </c>
      <c r="D38">
        <f t="shared" si="6"/>
        <v>-20.224494686766995</v>
      </c>
      <c r="E38">
        <f t="shared" si="7"/>
        <v>20.224494686766995</v>
      </c>
      <c r="F38">
        <f t="shared" si="8"/>
        <v>409.03018533506645</v>
      </c>
      <c r="G38" s="9">
        <f t="shared" si="9"/>
        <v>1.8385904260697268</v>
      </c>
    </row>
    <row r="39" spans="1:7" x14ac:dyDescent="0.25">
      <c r="A39" s="1" t="s">
        <v>33</v>
      </c>
      <c r="B39" s="1">
        <v>38</v>
      </c>
      <c r="C39">
        <f t="shared" si="5"/>
        <v>17.067348406030099</v>
      </c>
      <c r="D39">
        <f t="shared" si="6"/>
        <v>20.932651593969901</v>
      </c>
      <c r="E39">
        <f t="shared" si="7"/>
        <v>20.932651593969901</v>
      </c>
      <c r="F39">
        <f t="shared" si="8"/>
        <v>438.17590275453063</v>
      </c>
      <c r="G39" s="9">
        <f t="shared" si="9"/>
        <v>0.55085925247289214</v>
      </c>
    </row>
    <row r="40" spans="1:7" x14ac:dyDescent="0.25">
      <c r="A40" t="s">
        <v>34</v>
      </c>
      <c r="G40"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opLeftCell="A30" zoomScaleNormal="100" workbookViewId="0">
      <selection activeCell="I3" sqref="I3:L4"/>
    </sheetView>
  </sheetViews>
  <sheetFormatPr defaultRowHeight="15" x14ac:dyDescent="0.25"/>
  <cols>
    <col min="2" max="2" width="10.85546875" customWidth="1"/>
    <col min="3" max="3" width="9.85546875" bestFit="1" customWidth="1"/>
    <col min="4" max="5" width="15.85546875" style="15" bestFit="1" customWidth="1"/>
    <col min="6" max="6" width="15.85546875" bestFit="1" customWidth="1"/>
    <col min="7" max="7" width="19.7109375" bestFit="1" customWidth="1"/>
    <col min="8" max="8" width="20" bestFit="1" customWidth="1"/>
    <col min="9" max="9" width="19.7109375" bestFit="1" customWidth="1"/>
    <col min="10" max="10" width="15.28515625" customWidth="1"/>
    <col min="11" max="11" width="15" bestFit="1" customWidth="1"/>
    <col min="12" max="12" width="20.7109375" bestFit="1" customWidth="1"/>
    <col min="13" max="13" width="20" bestFit="1" customWidth="1"/>
    <col min="14" max="14" width="15.140625" bestFit="1" customWidth="1"/>
    <col min="15" max="15" width="20" bestFit="1" customWidth="1"/>
    <col min="16" max="16" width="20.140625" bestFit="1" customWidth="1"/>
    <col min="17" max="17" width="15.42578125" bestFit="1" customWidth="1"/>
  </cols>
  <sheetData>
    <row r="1" spans="1:16" s="5" customFormat="1" ht="15.75" x14ac:dyDescent="0.25">
      <c r="B1" s="5" t="s">
        <v>37</v>
      </c>
      <c r="D1" s="38"/>
      <c r="E1" s="38"/>
    </row>
    <row r="2" spans="1:16" s="3" customFormat="1" x14ac:dyDescent="0.25">
      <c r="B2" s="3" t="s">
        <v>15</v>
      </c>
      <c r="D2" s="39"/>
      <c r="E2" s="39"/>
    </row>
    <row r="3" spans="1:16" ht="21" x14ac:dyDescent="0.35">
      <c r="A3" t="s">
        <v>70</v>
      </c>
      <c r="B3" s="6">
        <f>INTERCEPT(C5:C16,A5:A16)</f>
        <v>47545.454545454544</v>
      </c>
      <c r="C3" t="s">
        <v>69</v>
      </c>
      <c r="D3" s="36">
        <f>SLOPE(C5:C16,A5:A16)</f>
        <v>-1468.5314685314686</v>
      </c>
      <c r="E3" t="s">
        <v>74</v>
      </c>
      <c r="F3" t="s">
        <v>77</v>
      </c>
      <c r="G3" s="40"/>
      <c r="J3" s="22" t="s">
        <v>47</v>
      </c>
      <c r="L3" s="9"/>
    </row>
    <row r="4" spans="1:16" x14ac:dyDescent="0.25">
      <c r="A4" t="s">
        <v>68</v>
      </c>
      <c r="B4" s="4" t="s">
        <v>1</v>
      </c>
      <c r="C4" s="4" t="s">
        <v>14</v>
      </c>
      <c r="D4" s="15" t="s">
        <v>58</v>
      </c>
      <c r="E4" s="15" t="s">
        <v>75</v>
      </c>
      <c r="F4" s="41" t="s">
        <v>76</v>
      </c>
      <c r="G4" t="s">
        <v>59</v>
      </c>
      <c r="H4" t="s">
        <v>60</v>
      </c>
      <c r="I4" t="s">
        <v>61</v>
      </c>
      <c r="J4" t="s">
        <v>62</v>
      </c>
      <c r="M4" t="s">
        <v>1</v>
      </c>
      <c r="N4" t="s">
        <v>71</v>
      </c>
      <c r="O4" t="s">
        <v>72</v>
      </c>
      <c r="P4" t="s">
        <v>73</v>
      </c>
    </row>
    <row r="5" spans="1:16" x14ac:dyDescent="0.25">
      <c r="A5">
        <v>1</v>
      </c>
      <c r="B5" s="1" t="s">
        <v>2</v>
      </c>
      <c r="C5" s="2">
        <v>34000</v>
      </c>
      <c r="D5" s="15">
        <f>B3+(D3*A5)</f>
        <v>46076.923076923078</v>
      </c>
      <c r="E5" s="40">
        <f>VLOOKUP(B5,M5:$P$16,4,FALSE)</f>
        <v>0.89473684210526316</v>
      </c>
      <c r="F5" s="42">
        <f>D5*E5</f>
        <v>41226.720647773283</v>
      </c>
      <c r="G5" s="44">
        <f>C5-F5</f>
        <v>-7226.7206477732834</v>
      </c>
      <c r="H5" s="8">
        <f>ABS(G5)</f>
        <v>7226.7206477732834</v>
      </c>
      <c r="I5" s="15">
        <f>H5^2</f>
        <v>52225491.320952706</v>
      </c>
      <c r="J5" s="9">
        <f>H5/C5</f>
        <v>0.21255060728744951</v>
      </c>
      <c r="M5" s="1" t="s">
        <v>2</v>
      </c>
      <c r="N5">
        <f>AVERAGEIF($B$5:$B$16,M5,$C$5:$C$16)</f>
        <v>34000</v>
      </c>
      <c r="O5" s="6">
        <f>AVERAGE($C$5:$C$16)</f>
        <v>38000</v>
      </c>
      <c r="P5" s="37">
        <f>N5/O5</f>
        <v>0.89473684210526316</v>
      </c>
    </row>
    <row r="6" spans="1:16" x14ac:dyDescent="0.25">
      <c r="A6">
        <v>2</v>
      </c>
      <c r="B6" s="1" t="s">
        <v>3</v>
      </c>
      <c r="C6" s="2">
        <v>37000</v>
      </c>
      <c r="D6" s="15">
        <f>B3+(D3*A6)</f>
        <v>44608.391608391605</v>
      </c>
      <c r="E6" s="40">
        <f>VLOOKUP(B6,M6:$P$16,4,FALSE)</f>
        <v>0.97368421052631582</v>
      </c>
      <c r="F6" s="42">
        <f t="shared" ref="F6:F16" si="0">D6*E6</f>
        <v>43434.486566065512</v>
      </c>
      <c r="G6" s="44">
        <f t="shared" ref="G6:G16" si="1">C6-F6</f>
        <v>-6434.4865660655123</v>
      </c>
      <c r="H6" s="8">
        <f t="shared" ref="H6:H16" si="2">ABS(G6)</f>
        <v>6434.4865660655123</v>
      </c>
      <c r="I6" s="15">
        <f t="shared" ref="I6:I16" si="3">H6^2</f>
        <v>41402617.368877545</v>
      </c>
      <c r="J6" s="9">
        <f t="shared" ref="J6:J16" si="4">H6/C6</f>
        <v>0.17390504232609494</v>
      </c>
      <c r="M6" s="1" t="s">
        <v>3</v>
      </c>
      <c r="N6">
        <f t="shared" ref="N6:N16" si="5">AVERAGEIF($B$5:$B$16,M6,$C$5:$C$16)</f>
        <v>37000</v>
      </c>
      <c r="O6" s="6">
        <f t="shared" ref="O6:O16" si="6">AVERAGE($C$5:$C$16)</f>
        <v>38000</v>
      </c>
      <c r="P6" s="37">
        <f t="shared" ref="P6:P16" si="7">N6/O6</f>
        <v>0.97368421052631582</v>
      </c>
    </row>
    <row r="7" spans="1:16" x14ac:dyDescent="0.25">
      <c r="A7">
        <v>3</v>
      </c>
      <c r="B7" s="1" t="s">
        <v>4</v>
      </c>
      <c r="C7" s="2">
        <v>44000</v>
      </c>
      <c r="D7" s="15">
        <f>B3+(D3*A7)</f>
        <v>43139.860139860139</v>
      </c>
      <c r="E7" s="40">
        <f>VLOOKUP(B7,M7:$P$16,4,FALSE)</f>
        <v>1.1578947368421053</v>
      </c>
      <c r="F7" s="42">
        <f t="shared" si="0"/>
        <v>49951.417004048584</v>
      </c>
      <c r="G7" s="44">
        <f t="shared" si="1"/>
        <v>-5951.4170040485842</v>
      </c>
      <c r="H7" s="8">
        <f t="shared" si="2"/>
        <v>5951.4170040485842</v>
      </c>
      <c r="I7" s="15">
        <f t="shared" si="3"/>
        <v>35419364.356078625</v>
      </c>
      <c r="J7" s="9">
        <f t="shared" si="4"/>
        <v>0.13525947736474056</v>
      </c>
      <c r="K7" s="7" t="s">
        <v>63</v>
      </c>
      <c r="L7" s="6">
        <f>AVERAGE(H5:H16)</f>
        <v>3967.6113360323893</v>
      </c>
      <c r="M7" s="1" t="s">
        <v>4</v>
      </c>
      <c r="N7">
        <f t="shared" si="5"/>
        <v>44000</v>
      </c>
      <c r="O7" s="6">
        <f t="shared" si="6"/>
        <v>38000</v>
      </c>
      <c r="P7" s="37">
        <f t="shared" si="7"/>
        <v>1.1578947368421053</v>
      </c>
    </row>
    <row r="8" spans="1:16" x14ac:dyDescent="0.25">
      <c r="A8">
        <v>4</v>
      </c>
      <c r="B8" s="1" t="s">
        <v>5</v>
      </c>
      <c r="C8" s="2">
        <v>47000</v>
      </c>
      <c r="D8" s="15">
        <f>B3+(D3*A8)</f>
        <v>41671.328671328672</v>
      </c>
      <c r="E8" s="40">
        <f>VLOOKUP(B8,M8:$P$16,4,FALSE)</f>
        <v>1.236842105263158</v>
      </c>
      <c r="F8" s="42">
        <f t="shared" si="0"/>
        <v>51540.853882959149</v>
      </c>
      <c r="G8" s="44">
        <f t="shared" si="1"/>
        <v>-4540.8538829591489</v>
      </c>
      <c r="H8" s="8">
        <f t="shared" si="2"/>
        <v>4540.8538829591489</v>
      </c>
      <c r="I8" s="15">
        <f t="shared" si="3"/>
        <v>20619353.986385182</v>
      </c>
      <c r="J8" s="9">
        <f t="shared" si="4"/>
        <v>9.661391240338614E-2</v>
      </c>
      <c r="K8" s="7" t="s">
        <v>54</v>
      </c>
      <c r="L8" s="8">
        <f>AVERAGE(I5:I16)</f>
        <v>19552885.0302401</v>
      </c>
      <c r="M8" s="1" t="s">
        <v>5</v>
      </c>
      <c r="N8">
        <f t="shared" si="5"/>
        <v>47000</v>
      </c>
      <c r="O8" s="6">
        <f t="shared" si="6"/>
        <v>38000</v>
      </c>
      <c r="P8" s="37">
        <f t="shared" si="7"/>
        <v>1.236842105263158</v>
      </c>
    </row>
    <row r="9" spans="1:16" x14ac:dyDescent="0.25">
      <c r="A9">
        <v>5</v>
      </c>
      <c r="B9" s="1" t="s">
        <v>6</v>
      </c>
      <c r="C9" s="2">
        <v>48000</v>
      </c>
      <c r="D9" s="15">
        <f>B3+(D3*A9)</f>
        <v>40202.797202797199</v>
      </c>
      <c r="E9" s="40">
        <f>VLOOKUP(B9,M9:$P$16,4,FALSE)</f>
        <v>1.263157894736842</v>
      </c>
      <c r="F9" s="42">
        <f t="shared" si="0"/>
        <v>50782.480677217514</v>
      </c>
      <c r="G9" s="44">
        <f t="shared" si="1"/>
        <v>-2782.4806772175143</v>
      </c>
      <c r="H9" s="8">
        <f t="shared" si="2"/>
        <v>2782.4806772175143</v>
      </c>
      <c r="I9" s="15">
        <f t="shared" si="3"/>
        <v>7742198.7190888375</v>
      </c>
      <c r="J9" s="9">
        <f t="shared" si="4"/>
        <v>5.7968347442031547E-2</v>
      </c>
      <c r="K9" s="12" t="s">
        <v>55</v>
      </c>
      <c r="L9" s="10">
        <f>AVERAGE(J5:J16)</f>
        <v>0.11593669488406334</v>
      </c>
      <c r="M9" s="1" t="s">
        <v>6</v>
      </c>
      <c r="N9">
        <f t="shared" si="5"/>
        <v>48000</v>
      </c>
      <c r="O9" s="6">
        <f t="shared" si="6"/>
        <v>38000</v>
      </c>
      <c r="P9" s="37">
        <f t="shared" si="7"/>
        <v>1.263157894736842</v>
      </c>
    </row>
    <row r="10" spans="1:16" x14ac:dyDescent="0.25">
      <c r="A10">
        <v>6</v>
      </c>
      <c r="B10" s="1" t="s">
        <v>7</v>
      </c>
      <c r="C10" s="2">
        <v>48000</v>
      </c>
      <c r="D10" s="15">
        <f>B3+(D3*A10)</f>
        <v>38734.265734265733</v>
      </c>
      <c r="E10" s="40">
        <f>VLOOKUP(B10,M10:$P$16,4,FALSE)</f>
        <v>1.263157894736842</v>
      </c>
      <c r="F10" s="42">
        <f t="shared" si="0"/>
        <v>48927.4935590725</v>
      </c>
      <c r="G10" s="44">
        <f t="shared" si="1"/>
        <v>-927.49355907249992</v>
      </c>
      <c r="H10" s="8">
        <f t="shared" si="2"/>
        <v>927.49355907249992</v>
      </c>
      <c r="I10" s="15">
        <f t="shared" si="3"/>
        <v>860244.30212097289</v>
      </c>
      <c r="J10" s="9">
        <f t="shared" si="4"/>
        <v>1.9322782480677082E-2</v>
      </c>
      <c r="K10" s="12"/>
      <c r="M10" s="1" t="s">
        <v>7</v>
      </c>
      <c r="N10">
        <f t="shared" si="5"/>
        <v>48000</v>
      </c>
      <c r="O10" s="6">
        <f t="shared" si="6"/>
        <v>38000</v>
      </c>
      <c r="P10" s="37">
        <f t="shared" si="7"/>
        <v>1.263157894736842</v>
      </c>
    </row>
    <row r="11" spans="1:16" x14ac:dyDescent="0.25">
      <c r="A11">
        <v>7</v>
      </c>
      <c r="B11" s="1" t="s">
        <v>8</v>
      </c>
      <c r="C11" s="2">
        <v>46000</v>
      </c>
      <c r="D11" s="15">
        <f>B3+(D3*A11)</f>
        <v>37265.734265734267</v>
      </c>
      <c r="E11" s="40">
        <f>VLOOKUP(B11,M11:$P$16,4,FALSE)</f>
        <v>1.2105263157894737</v>
      </c>
      <c r="F11" s="42">
        <f t="shared" si="0"/>
        <v>45111.152005888849</v>
      </c>
      <c r="G11" s="44">
        <f t="shared" si="1"/>
        <v>888.84799411115091</v>
      </c>
      <c r="H11" s="8">
        <f t="shared" si="2"/>
        <v>888.84799411115091</v>
      </c>
      <c r="I11" s="15">
        <f t="shared" si="3"/>
        <v>790050.75663541653</v>
      </c>
      <c r="J11" s="9">
        <f t="shared" si="4"/>
        <v>1.9322782480677193E-2</v>
      </c>
      <c r="K11" s="12" t="s">
        <v>52</v>
      </c>
      <c r="M11" s="1" t="s">
        <v>8</v>
      </c>
      <c r="N11">
        <f t="shared" si="5"/>
        <v>46000</v>
      </c>
      <c r="O11" s="6">
        <f t="shared" si="6"/>
        <v>38000</v>
      </c>
      <c r="P11" s="37">
        <f t="shared" si="7"/>
        <v>1.2105263157894737</v>
      </c>
    </row>
    <row r="12" spans="1:16" x14ac:dyDescent="0.25">
      <c r="A12">
        <v>8</v>
      </c>
      <c r="B12" s="1" t="s">
        <v>9</v>
      </c>
      <c r="C12" s="2">
        <v>43000</v>
      </c>
      <c r="D12" s="15">
        <f>B3+(D3*A12)</f>
        <v>35797.202797202794</v>
      </c>
      <c r="E12" s="40">
        <f>VLOOKUP(B12,M12:$P$16,4,FALSE)</f>
        <v>1.131578947368421</v>
      </c>
      <c r="F12" s="42">
        <f t="shared" si="0"/>
        <v>40507.361059992632</v>
      </c>
      <c r="G12" s="44">
        <f t="shared" si="1"/>
        <v>2492.6389400073676</v>
      </c>
      <c r="H12" s="8">
        <f t="shared" si="2"/>
        <v>2492.6389400073676</v>
      </c>
      <c r="I12" s="15">
        <f t="shared" si="3"/>
        <v>6213248.8852410531</v>
      </c>
      <c r="J12" s="9">
        <f t="shared" si="4"/>
        <v>5.7968347442031803E-2</v>
      </c>
      <c r="K12" s="12" t="s">
        <v>78</v>
      </c>
      <c r="L12" s="10">
        <f>100%-L9</f>
        <v>0.88406330511593667</v>
      </c>
      <c r="M12" s="1" t="s">
        <v>9</v>
      </c>
      <c r="N12">
        <f t="shared" si="5"/>
        <v>43000</v>
      </c>
      <c r="O12" s="6">
        <f t="shared" si="6"/>
        <v>38000</v>
      </c>
      <c r="P12" s="37">
        <f t="shared" si="7"/>
        <v>1.131578947368421</v>
      </c>
    </row>
    <row r="13" spans="1:16" x14ac:dyDescent="0.25">
      <c r="A13">
        <v>9</v>
      </c>
      <c r="B13" s="1" t="s">
        <v>10</v>
      </c>
      <c r="C13" s="2">
        <v>32000</v>
      </c>
      <c r="D13" s="15">
        <f>B3+(D3*A13)</f>
        <v>34328.671328671328</v>
      </c>
      <c r="E13" s="40">
        <f>VLOOKUP(B13,M13:$P$16,4,FALSE)</f>
        <v>0.84210526315789469</v>
      </c>
      <c r="F13" s="42">
        <f t="shared" si="0"/>
        <v>28908.354803091643</v>
      </c>
      <c r="G13" s="44">
        <f t="shared" si="1"/>
        <v>3091.6451969083573</v>
      </c>
      <c r="H13" s="8">
        <f t="shared" si="2"/>
        <v>3091.6451969083573</v>
      </c>
      <c r="I13" s="15">
        <f t="shared" si="3"/>
        <v>9558270.0235665161</v>
      </c>
      <c r="J13" s="9">
        <f t="shared" si="4"/>
        <v>9.6613912403386168E-2</v>
      </c>
      <c r="M13" s="1" t="s">
        <v>10</v>
      </c>
      <c r="N13">
        <f t="shared" si="5"/>
        <v>32000</v>
      </c>
      <c r="O13" s="6">
        <f t="shared" si="6"/>
        <v>38000</v>
      </c>
      <c r="P13" s="37">
        <f t="shared" si="7"/>
        <v>0.84210526315789469</v>
      </c>
    </row>
    <row r="14" spans="1:16" x14ac:dyDescent="0.25">
      <c r="A14">
        <v>10</v>
      </c>
      <c r="B14" s="1" t="s">
        <v>11</v>
      </c>
      <c r="C14" s="2">
        <v>27000</v>
      </c>
      <c r="D14" s="15">
        <f>B3+(D3*A14)</f>
        <v>32860.139860139854</v>
      </c>
      <c r="E14" s="40">
        <f>VLOOKUP(B14,M14:$P$16,4,FALSE)</f>
        <v>0.71052631578947367</v>
      </c>
      <c r="F14" s="42">
        <f t="shared" si="0"/>
        <v>23347.994111152002</v>
      </c>
      <c r="G14" s="44">
        <f t="shared" si="1"/>
        <v>3652.005888847998</v>
      </c>
      <c r="H14" s="8">
        <f t="shared" si="2"/>
        <v>3652.005888847998</v>
      </c>
      <c r="I14" s="15">
        <f t="shared" si="3"/>
        <v>13337147.012180455</v>
      </c>
      <c r="J14" s="9">
        <f t="shared" si="4"/>
        <v>0.13525947736474067</v>
      </c>
      <c r="M14" s="1" t="s">
        <v>11</v>
      </c>
      <c r="N14">
        <f t="shared" si="5"/>
        <v>27000</v>
      </c>
      <c r="O14" s="6">
        <f t="shared" si="6"/>
        <v>38000</v>
      </c>
      <c r="P14" s="37">
        <f t="shared" si="7"/>
        <v>0.71052631578947367</v>
      </c>
    </row>
    <row r="15" spans="1:16" x14ac:dyDescent="0.25">
      <c r="A15">
        <v>11</v>
      </c>
      <c r="B15" s="1" t="s">
        <v>12</v>
      </c>
      <c r="C15" s="2">
        <v>26000</v>
      </c>
      <c r="D15" s="15">
        <f>B3+(D3*A15)</f>
        <v>31391.608391608388</v>
      </c>
      <c r="E15" s="40">
        <f>VLOOKUP(B15,M15:$P$16,4,FALSE)</f>
        <v>0.68421052631578949</v>
      </c>
      <c r="F15" s="42">
        <f t="shared" si="0"/>
        <v>21478.468899521529</v>
      </c>
      <c r="G15" s="44">
        <f t="shared" si="1"/>
        <v>4521.5311004784708</v>
      </c>
      <c r="H15" s="8">
        <f t="shared" si="2"/>
        <v>4521.5311004784708</v>
      </c>
      <c r="I15" s="15">
        <f t="shared" si="3"/>
        <v>20444243.492594052</v>
      </c>
      <c r="J15" s="9">
        <f t="shared" si="4"/>
        <v>0.17390504232609502</v>
      </c>
      <c r="M15" s="1" t="s">
        <v>12</v>
      </c>
      <c r="N15">
        <f t="shared" si="5"/>
        <v>26000</v>
      </c>
      <c r="O15" s="6">
        <f t="shared" si="6"/>
        <v>38000</v>
      </c>
      <c r="P15" s="37">
        <f t="shared" si="7"/>
        <v>0.68421052631578949</v>
      </c>
    </row>
    <row r="16" spans="1:16" x14ac:dyDescent="0.25">
      <c r="A16">
        <v>12</v>
      </c>
      <c r="B16" s="1" t="s">
        <v>13</v>
      </c>
      <c r="C16" s="2">
        <v>24000</v>
      </c>
      <c r="D16" s="15">
        <f>B3+(D3*A16)</f>
        <v>29923.076923076922</v>
      </c>
      <c r="E16" s="40">
        <f>VLOOKUP(B16,M16:$P$16,4,FALSE)</f>
        <v>0.63157894736842102</v>
      </c>
      <c r="F16" s="42">
        <f t="shared" si="0"/>
        <v>18898.785425101214</v>
      </c>
      <c r="G16" s="44">
        <f t="shared" si="1"/>
        <v>5101.2145748987859</v>
      </c>
      <c r="H16" s="8">
        <f t="shared" si="2"/>
        <v>5101.2145748987859</v>
      </c>
      <c r="I16" s="15">
        <f t="shared" si="3"/>
        <v>26022390.139159802</v>
      </c>
      <c r="J16" s="9">
        <f t="shared" si="4"/>
        <v>0.21255060728744943</v>
      </c>
      <c r="M16" s="1" t="s">
        <v>13</v>
      </c>
      <c r="N16">
        <f t="shared" si="5"/>
        <v>24000</v>
      </c>
      <c r="O16" s="6">
        <f t="shared" si="6"/>
        <v>38000</v>
      </c>
      <c r="P16" s="37">
        <f t="shared" si="7"/>
        <v>0.63157894736842102</v>
      </c>
    </row>
    <row r="17" spans="1:16" x14ac:dyDescent="0.25">
      <c r="F17" s="11"/>
      <c r="G17" s="6"/>
    </row>
    <row r="21" spans="1:16" s="5" customFormat="1" ht="15.75" x14ac:dyDescent="0.25">
      <c r="B21" s="5" t="s">
        <v>37</v>
      </c>
      <c r="D21" s="38"/>
      <c r="E21" s="38"/>
    </row>
    <row r="22" spans="1:16" s="3" customFormat="1" x14ac:dyDescent="0.25">
      <c r="B22" s="3" t="s">
        <v>16</v>
      </c>
      <c r="D22" s="39"/>
      <c r="E22" s="39"/>
    </row>
    <row r="23" spans="1:16" x14ac:dyDescent="0.25">
      <c r="A23" t="s">
        <v>70</v>
      </c>
      <c r="B23" s="6">
        <f>INTERCEPT(C25:C39,A25:A39)</f>
        <v>22.971428571428572</v>
      </c>
      <c r="C23" t="s">
        <v>69</v>
      </c>
      <c r="D23" s="36">
        <f>SLOPE(C25:C39,A25:A39)</f>
        <v>0.25357142857142856</v>
      </c>
    </row>
    <row r="24" spans="1:16" x14ac:dyDescent="0.25">
      <c r="A24" t="s">
        <v>79</v>
      </c>
      <c r="B24" s="4" t="s">
        <v>17</v>
      </c>
      <c r="C24" s="4" t="s">
        <v>18</v>
      </c>
      <c r="D24" s="15" t="s">
        <v>83</v>
      </c>
      <c r="E24" s="15" t="s">
        <v>82</v>
      </c>
      <c r="F24" s="41" t="s">
        <v>76</v>
      </c>
      <c r="G24" t="s">
        <v>59</v>
      </c>
      <c r="H24" t="s">
        <v>60</v>
      </c>
      <c r="I24" t="s">
        <v>61</v>
      </c>
      <c r="J24" t="s">
        <v>62</v>
      </c>
      <c r="M24" t="s">
        <v>1</v>
      </c>
      <c r="N24" t="s">
        <v>80</v>
      </c>
      <c r="O24" t="s">
        <v>81</v>
      </c>
      <c r="P24" t="s">
        <v>73</v>
      </c>
    </row>
    <row r="25" spans="1:16" x14ac:dyDescent="0.25">
      <c r="A25">
        <v>1</v>
      </c>
      <c r="B25" s="1" t="s">
        <v>19</v>
      </c>
      <c r="C25" s="1">
        <v>18</v>
      </c>
      <c r="D25" s="15">
        <f>B23+($D$23*$A$25)</f>
        <v>23.225000000000001</v>
      </c>
      <c r="E25" s="40">
        <f ca="1">VLOOKUP(B25,M25:P39,4, FALSE)</f>
        <v>0.72</v>
      </c>
      <c r="F25" s="40">
        <f ca="1">D25*E25</f>
        <v>16.722000000000001</v>
      </c>
      <c r="G25" s="40">
        <f ca="1">C25-F25</f>
        <v>1.2779999999999987</v>
      </c>
      <c r="H25" s="40">
        <f ca="1">ABS(G25)</f>
        <v>1.2779999999999987</v>
      </c>
      <c r="I25" s="40">
        <f ca="1">H25^2</f>
        <v>1.6332839999999966</v>
      </c>
      <c r="J25" s="9">
        <f ca="1">H25/C25</f>
        <v>7.0999999999999924E-2</v>
      </c>
      <c r="M25" s="1" t="s">
        <v>19</v>
      </c>
      <c r="N25">
        <f t="shared" ref="N25:N39" ca="1" si="8">AVERAGEIF(B25:B39,M25,C25)</f>
        <v>18</v>
      </c>
      <c r="O25" s="6">
        <f t="shared" ref="O25:O39" si="9">AVERAGE(D25:D39)</f>
        <v>25</v>
      </c>
      <c r="P25" s="37">
        <f ca="1">N25/O25</f>
        <v>0.72</v>
      </c>
    </row>
    <row r="26" spans="1:16" x14ac:dyDescent="0.25">
      <c r="A26">
        <v>2</v>
      </c>
      <c r="B26" s="1" t="s">
        <v>20</v>
      </c>
      <c r="C26" s="1">
        <v>31</v>
      </c>
      <c r="D26" s="43">
        <f>$B$23+($D$23*A26)</f>
        <v>23.478571428571428</v>
      </c>
      <c r="E26" s="40">
        <f t="shared" ref="E26:E39" ca="1" si="10">VLOOKUP(B26,M26:P40,4, FALSE)</f>
        <v>1.2337431596901425</v>
      </c>
      <c r="F26" s="40">
        <f t="shared" ref="F26:F39" ca="1" si="11">D26*E26</f>
        <v>28.966526899296415</v>
      </c>
      <c r="G26" s="40">
        <f t="shared" ref="G26:G39" ca="1" si="12">C26-F26</f>
        <v>2.0334731007035849</v>
      </c>
      <c r="H26" s="40">
        <f t="shared" ref="H26:H39" ca="1" si="13">ABS(G26)</f>
        <v>2.0334731007035849</v>
      </c>
      <c r="I26" s="40">
        <f t="shared" ref="I26:I39" ca="1" si="14">H26^2</f>
        <v>4.1350128512850519</v>
      </c>
      <c r="J26" s="9">
        <f t="shared" ref="J26:J39" ca="1" si="15">H26/C26</f>
        <v>6.5595906474309185E-2</v>
      </c>
      <c r="K26" s="7" t="s">
        <v>63</v>
      </c>
      <c r="L26" s="11">
        <f ca="1">AVERAGE(H25:H39)</f>
        <v>0.84488675776421218</v>
      </c>
      <c r="M26" s="1" t="s">
        <v>20</v>
      </c>
      <c r="N26">
        <f t="shared" ca="1" si="8"/>
        <v>31</v>
      </c>
      <c r="O26" s="6">
        <f t="shared" si="9"/>
        <v>25.12678571428572</v>
      </c>
      <c r="P26" s="37">
        <f t="shared" ref="P26:P39" ca="1" si="16">N26/O26</f>
        <v>1.2337431596901425</v>
      </c>
    </row>
    <row r="27" spans="1:16" x14ac:dyDescent="0.25">
      <c r="A27">
        <v>3</v>
      </c>
      <c r="B27" s="1" t="s">
        <v>21</v>
      </c>
      <c r="C27" s="1">
        <v>31</v>
      </c>
      <c r="D27" s="43">
        <f t="shared" ref="D27:D39" si="17">$B$23+($D$23*A27)</f>
        <v>23.732142857142858</v>
      </c>
      <c r="E27" s="40">
        <f t="shared" ca="1" si="10"/>
        <v>1.2275491443925894</v>
      </c>
      <c r="F27" s="40">
        <f t="shared" ca="1" si="11"/>
        <v>29.132371658888417</v>
      </c>
      <c r="G27" s="40">
        <f t="shared" ca="1" si="12"/>
        <v>1.8676283411115833</v>
      </c>
      <c r="H27" s="40">
        <f t="shared" ca="1" si="13"/>
        <v>1.8676283411115833</v>
      </c>
      <c r="I27" s="40">
        <f t="shared" ca="1" si="14"/>
        <v>3.4880356205232044</v>
      </c>
      <c r="J27" s="9">
        <f t="shared" ca="1" si="15"/>
        <v>6.0246075519728493E-2</v>
      </c>
      <c r="K27" s="7" t="s">
        <v>54</v>
      </c>
      <c r="L27" s="45">
        <f ca="1">I25:I39</f>
        <v>3.4880356205232044</v>
      </c>
      <c r="M27" s="1" t="s">
        <v>21</v>
      </c>
      <c r="N27">
        <f t="shared" ca="1" si="8"/>
        <v>31</v>
      </c>
      <c r="O27" s="6">
        <f t="shared" si="9"/>
        <v>25.25357142857143</v>
      </c>
      <c r="P27" s="37">
        <f t="shared" ca="1" si="16"/>
        <v>1.2275491443925894</v>
      </c>
    </row>
    <row r="28" spans="1:16" x14ac:dyDescent="0.25">
      <c r="A28">
        <v>4</v>
      </c>
      <c r="B28" s="1" t="s">
        <v>22</v>
      </c>
      <c r="C28" s="1">
        <v>16</v>
      </c>
      <c r="D28" s="43">
        <f t="shared" si="17"/>
        <v>23.985714285714288</v>
      </c>
      <c r="E28" s="40">
        <f t="shared" ca="1" si="10"/>
        <v>0.63040878069373119</v>
      </c>
      <c r="F28" s="40">
        <f t="shared" ca="1" si="11"/>
        <v>15.120804896925353</v>
      </c>
      <c r="G28" s="40">
        <f t="shared" ca="1" si="12"/>
        <v>0.87919510307464677</v>
      </c>
      <c r="H28" s="40">
        <f t="shared" ca="1" si="13"/>
        <v>0.87919510307464677</v>
      </c>
      <c r="I28" s="40">
        <f t="shared" ca="1" si="14"/>
        <v>0.77298402927043874</v>
      </c>
      <c r="J28" s="9">
        <f t="shared" ca="1" si="15"/>
        <v>5.4949693942165423E-2</v>
      </c>
      <c r="K28" s="12" t="s">
        <v>55</v>
      </c>
      <c r="L28" s="10">
        <f ca="1">AVERAGE(J25:J39)</f>
        <v>3.4746417679144999E-2</v>
      </c>
      <c r="M28" s="1" t="s">
        <v>22</v>
      </c>
      <c r="N28">
        <f t="shared" ca="1" si="8"/>
        <v>16</v>
      </c>
      <c r="O28" s="6">
        <f t="shared" si="9"/>
        <v>25.38035714285714</v>
      </c>
      <c r="P28" s="37">
        <f t="shared" ca="1" si="16"/>
        <v>0.63040878069373119</v>
      </c>
    </row>
    <row r="29" spans="1:16" x14ac:dyDescent="0.25">
      <c r="A29">
        <v>5</v>
      </c>
      <c r="B29" s="1" t="s">
        <v>23</v>
      </c>
      <c r="C29" s="1">
        <v>12</v>
      </c>
      <c r="D29" s="43">
        <f t="shared" si="17"/>
        <v>24.239285714285714</v>
      </c>
      <c r="E29" s="40">
        <f t="shared" ca="1" si="10"/>
        <v>0.47045645477457299</v>
      </c>
      <c r="F29" s="40">
        <f t="shared" ca="1" si="11"/>
        <v>11.40352842341081</v>
      </c>
      <c r="G29" s="40">
        <f t="shared" ca="1" si="12"/>
        <v>0.59647157658918992</v>
      </c>
      <c r="H29" s="40">
        <f t="shared" ca="1" si="13"/>
        <v>0.59647157658918992</v>
      </c>
      <c r="I29" s="40">
        <f t="shared" ca="1" si="14"/>
        <v>0.35577834167879385</v>
      </c>
      <c r="J29" s="9">
        <f t="shared" ca="1" si="15"/>
        <v>4.9705964715765827E-2</v>
      </c>
      <c r="K29" s="12"/>
      <c r="M29" s="1" t="s">
        <v>23</v>
      </c>
      <c r="N29">
        <f t="shared" ca="1" si="8"/>
        <v>12</v>
      </c>
      <c r="O29" s="6">
        <f t="shared" si="9"/>
        <v>25.507142857142856</v>
      </c>
      <c r="P29" s="37">
        <f t="shared" ca="1" si="16"/>
        <v>0.47045645477457299</v>
      </c>
    </row>
    <row r="30" spans="1:16" x14ac:dyDescent="0.25">
      <c r="A30">
        <v>6</v>
      </c>
      <c r="B30" s="1" t="s">
        <v>24</v>
      </c>
      <c r="C30" s="1">
        <v>33</v>
      </c>
      <c r="D30" s="43">
        <f t="shared" si="17"/>
        <v>24.492857142857144</v>
      </c>
      <c r="E30" s="40">
        <f t="shared" ca="1" si="10"/>
        <v>1.2873563218390804</v>
      </c>
      <c r="F30" s="40">
        <f t="shared" ca="1" si="11"/>
        <v>31.531034482758621</v>
      </c>
      <c r="G30" s="40">
        <f t="shared" ca="1" si="12"/>
        <v>1.4689655172413794</v>
      </c>
      <c r="H30" s="40">
        <f t="shared" ca="1" si="13"/>
        <v>1.4689655172413794</v>
      </c>
      <c r="I30" s="40">
        <f t="shared" ca="1" si="14"/>
        <v>2.1578596908442331</v>
      </c>
      <c r="J30" s="9">
        <f t="shared" ca="1" si="15"/>
        <v>4.4514106583072102E-2</v>
      </c>
      <c r="K30" s="12" t="s">
        <v>52</v>
      </c>
      <c r="M30" s="1" t="s">
        <v>24</v>
      </c>
      <c r="N30">
        <f t="shared" ca="1" si="8"/>
        <v>33</v>
      </c>
      <c r="O30" s="6">
        <f t="shared" si="9"/>
        <v>25.633928571428573</v>
      </c>
      <c r="P30" s="37">
        <f t="shared" ca="1" si="16"/>
        <v>1.2873563218390804</v>
      </c>
    </row>
    <row r="31" spans="1:16" x14ac:dyDescent="0.25">
      <c r="A31">
        <v>7</v>
      </c>
      <c r="B31" s="1" t="s">
        <v>25</v>
      </c>
      <c r="C31" s="1">
        <v>30</v>
      </c>
      <c r="D31" s="43">
        <f t="shared" si="17"/>
        <v>24.74642857142857</v>
      </c>
      <c r="E31" s="40">
        <f t="shared" ca="1" si="10"/>
        <v>1.1645639816997089</v>
      </c>
      <c r="F31" s="40">
        <f t="shared" ca="1" si="11"/>
        <v>28.818799389990293</v>
      </c>
      <c r="G31" s="40">
        <f t="shared" ca="1" si="12"/>
        <v>1.1812006100097072</v>
      </c>
      <c r="H31" s="40">
        <f t="shared" ca="1" si="13"/>
        <v>1.1812006100097072</v>
      </c>
      <c r="I31" s="40">
        <f t="shared" ca="1" si="14"/>
        <v>1.3952348810873045</v>
      </c>
      <c r="J31" s="9">
        <f t="shared" ca="1" si="15"/>
        <v>3.9373353666990241E-2</v>
      </c>
      <c r="K31" s="12" t="s">
        <v>78</v>
      </c>
      <c r="L31" s="10">
        <f ca="1">100%-L28</f>
        <v>0.96525358232085501</v>
      </c>
      <c r="M31" s="1" t="s">
        <v>25</v>
      </c>
      <c r="N31">
        <f t="shared" ca="1" si="8"/>
        <v>30</v>
      </c>
      <c r="O31" s="6">
        <f t="shared" si="9"/>
        <v>25.760714285714286</v>
      </c>
      <c r="P31" s="37">
        <f t="shared" ca="1" si="16"/>
        <v>1.1645639816997089</v>
      </c>
    </row>
    <row r="32" spans="1:16" x14ac:dyDescent="0.25">
      <c r="A32">
        <v>8</v>
      </c>
      <c r="B32" s="1" t="s">
        <v>26</v>
      </c>
      <c r="C32" s="1">
        <v>36</v>
      </c>
      <c r="D32" s="43">
        <f t="shared" si="17"/>
        <v>25</v>
      </c>
      <c r="E32" s="40">
        <f t="shared" ca="1" si="10"/>
        <v>1.3906325446644134</v>
      </c>
      <c r="F32" s="40">
        <f t="shared" ca="1" si="11"/>
        <v>34.765813616610338</v>
      </c>
      <c r="G32" s="40">
        <f t="shared" ca="1" si="12"/>
        <v>1.2341863833896625</v>
      </c>
      <c r="H32" s="40">
        <f t="shared" ca="1" si="13"/>
        <v>1.2341863833896625</v>
      </c>
      <c r="I32" s="40">
        <f t="shared" ca="1" si="14"/>
        <v>1.523216028944455</v>
      </c>
      <c r="J32" s="9">
        <f t="shared" ca="1" si="15"/>
        <v>3.428295509415729E-2</v>
      </c>
      <c r="M32" s="1" t="s">
        <v>26</v>
      </c>
      <c r="N32">
        <f t="shared" ca="1" si="8"/>
        <v>36</v>
      </c>
      <c r="O32" s="6">
        <f t="shared" si="9"/>
        <v>25.887499999999999</v>
      </c>
      <c r="P32" s="37">
        <f t="shared" ca="1" si="16"/>
        <v>1.3906325446644134</v>
      </c>
    </row>
    <row r="33" spans="1:16" x14ac:dyDescent="0.25">
      <c r="A33">
        <v>9</v>
      </c>
      <c r="B33" s="1" t="s">
        <v>27</v>
      </c>
      <c r="C33" s="1">
        <v>15</v>
      </c>
      <c r="D33" s="43">
        <f t="shared" si="17"/>
        <v>25.25357142857143</v>
      </c>
      <c r="E33" s="40">
        <f t="shared" ca="1" si="10"/>
        <v>0.57660626029654038</v>
      </c>
      <c r="F33" s="40">
        <f t="shared" ca="1" si="11"/>
        <v>14.561367380560133</v>
      </c>
      <c r="G33" s="40">
        <f t="shared" ca="1" si="12"/>
        <v>0.43863261943986664</v>
      </c>
      <c r="H33" s="40">
        <f t="shared" ca="1" si="13"/>
        <v>0.43863261943986664</v>
      </c>
      <c r="I33" s="40">
        <f t="shared" ca="1" si="14"/>
        <v>0.19239857483667888</v>
      </c>
      <c r="J33" s="9">
        <f t="shared" ca="1" si="15"/>
        <v>2.9242174629324443E-2</v>
      </c>
      <c r="M33" s="1" t="s">
        <v>27</v>
      </c>
      <c r="N33">
        <f t="shared" ca="1" si="8"/>
        <v>15</v>
      </c>
      <c r="O33" s="6">
        <f t="shared" si="9"/>
        <v>26.014285714285712</v>
      </c>
      <c r="P33" s="37">
        <f t="shared" ca="1" si="16"/>
        <v>0.57660626029654038</v>
      </c>
    </row>
    <row r="34" spans="1:16" x14ac:dyDescent="0.25">
      <c r="A34">
        <v>10</v>
      </c>
      <c r="B34" s="1" t="s">
        <v>28</v>
      </c>
      <c r="C34" s="1">
        <v>21</v>
      </c>
      <c r="D34" s="43">
        <f t="shared" si="17"/>
        <v>25.507142857142856</v>
      </c>
      <c r="E34" s="40">
        <f t="shared" ca="1" si="10"/>
        <v>0.80333356103558995</v>
      </c>
      <c r="F34" s="40">
        <f t="shared" ca="1" si="11"/>
        <v>20.490743903272083</v>
      </c>
      <c r="G34" s="40">
        <f t="shared" ca="1" si="12"/>
        <v>0.50925609672791694</v>
      </c>
      <c r="H34" s="40">
        <f t="shared" ca="1" si="13"/>
        <v>0.50925609672791694</v>
      </c>
      <c r="I34" s="40">
        <f t="shared" ca="1" si="14"/>
        <v>0.2593417720545535</v>
      </c>
      <c r="J34" s="9">
        <f t="shared" ca="1" si="15"/>
        <v>2.4250290320376997E-2</v>
      </c>
      <c r="M34" s="1" t="s">
        <v>28</v>
      </c>
      <c r="N34">
        <f t="shared" ca="1" si="8"/>
        <v>21</v>
      </c>
      <c r="O34" s="6">
        <f t="shared" si="9"/>
        <v>26.141071428571426</v>
      </c>
      <c r="P34" s="37">
        <f t="shared" ca="1" si="16"/>
        <v>0.80333356103558995</v>
      </c>
    </row>
    <row r="35" spans="1:16" x14ac:dyDescent="0.25">
      <c r="A35">
        <v>11</v>
      </c>
      <c r="B35" s="1" t="s">
        <v>29</v>
      </c>
      <c r="C35" s="1">
        <v>20</v>
      </c>
      <c r="D35" s="43">
        <f t="shared" si="17"/>
        <v>25.760714285714286</v>
      </c>
      <c r="E35" s="40">
        <f t="shared" ca="1" si="10"/>
        <v>0.76138681169272593</v>
      </c>
      <c r="F35" s="40">
        <f t="shared" ca="1" si="11"/>
        <v>19.613868116927257</v>
      </c>
      <c r="G35" s="40">
        <f t="shared" ca="1" si="12"/>
        <v>0.38613188307274271</v>
      </c>
      <c r="H35" s="40">
        <f t="shared" ca="1" si="13"/>
        <v>0.38613188307274271</v>
      </c>
      <c r="I35" s="40">
        <f t="shared" ca="1" si="14"/>
        <v>0.14909783112530225</v>
      </c>
      <c r="J35" s="9">
        <f t="shared" ca="1" si="15"/>
        <v>1.9306594153637134E-2</v>
      </c>
      <c r="M35" s="1" t="s">
        <v>29</v>
      </c>
      <c r="N35">
        <f t="shared" ca="1" si="8"/>
        <v>20</v>
      </c>
      <c r="O35" s="6">
        <f t="shared" si="9"/>
        <v>26.267857142857146</v>
      </c>
      <c r="P35" s="37">
        <f t="shared" ca="1" si="16"/>
        <v>0.76138681169272593</v>
      </c>
    </row>
    <row r="36" spans="1:16" x14ac:dyDescent="0.25">
      <c r="A36">
        <v>12</v>
      </c>
      <c r="B36" s="1" t="s">
        <v>30</v>
      </c>
      <c r="C36" s="1">
        <v>30</v>
      </c>
      <c r="D36" s="43">
        <f t="shared" si="17"/>
        <v>26.014285714285712</v>
      </c>
      <c r="E36" s="40">
        <f t="shared" ca="1" si="10"/>
        <v>1.1365942764359651</v>
      </c>
      <c r="F36" s="40">
        <f t="shared" ca="1" si="11"/>
        <v>29.567688248427032</v>
      </c>
      <c r="G36" s="40">
        <f t="shared" ca="1" si="12"/>
        <v>0.43231175157296775</v>
      </c>
      <c r="H36" s="40">
        <f t="shared" ca="1" si="13"/>
        <v>0.43231175157296775</v>
      </c>
      <c r="I36" s="40">
        <f t="shared" ca="1" si="14"/>
        <v>0.1868934505480874</v>
      </c>
      <c r="J36" s="9">
        <f t="shared" ca="1" si="15"/>
        <v>1.4410391719098924E-2</v>
      </c>
      <c r="M36" s="1" t="s">
        <v>30</v>
      </c>
      <c r="N36">
        <f t="shared" ca="1" si="8"/>
        <v>30</v>
      </c>
      <c r="O36" s="6">
        <f t="shared" si="9"/>
        <v>26.394642857142856</v>
      </c>
      <c r="P36" s="37">
        <f t="shared" ca="1" si="16"/>
        <v>1.1365942764359651</v>
      </c>
    </row>
    <row r="37" spans="1:16" x14ac:dyDescent="0.25">
      <c r="A37">
        <v>13</v>
      </c>
      <c r="B37" s="1" t="s">
        <v>31</v>
      </c>
      <c r="C37" s="1">
        <v>33</v>
      </c>
      <c r="D37" s="43">
        <f t="shared" si="17"/>
        <v>26.267857142857142</v>
      </c>
      <c r="E37" s="40">
        <f t="shared" ca="1" si="10"/>
        <v>1.2442768650686775</v>
      </c>
      <c r="F37" s="40">
        <f t="shared" ca="1" si="11"/>
        <v>32.684486937786154</v>
      </c>
      <c r="G37" s="40">
        <f t="shared" ca="1" si="12"/>
        <v>0.31551306221384579</v>
      </c>
      <c r="H37" s="40">
        <f t="shared" ca="1" si="13"/>
        <v>0.31551306221384579</v>
      </c>
      <c r="I37" s="40">
        <f t="shared" ca="1" si="14"/>
        <v>9.9548492427558116E-2</v>
      </c>
      <c r="J37" s="9">
        <f t="shared" ca="1" si="15"/>
        <v>9.5610018852680546E-3</v>
      </c>
      <c r="M37" s="1" t="s">
        <v>31</v>
      </c>
      <c r="N37">
        <f t="shared" ca="1" si="8"/>
        <v>33</v>
      </c>
      <c r="O37" s="6">
        <f t="shared" si="9"/>
        <v>26.521428571428572</v>
      </c>
      <c r="P37" s="37">
        <f t="shared" ca="1" si="16"/>
        <v>1.2442768650686775</v>
      </c>
    </row>
    <row r="38" spans="1:16" x14ac:dyDescent="0.25">
      <c r="A38">
        <v>14</v>
      </c>
      <c r="B38" s="1" t="s">
        <v>32</v>
      </c>
      <c r="C38" s="1">
        <v>11</v>
      </c>
      <c r="D38" s="43">
        <f t="shared" si="17"/>
        <v>26.521428571428572</v>
      </c>
      <c r="E38" s="40">
        <f t="shared" ca="1" si="10"/>
        <v>0.41278563291563358</v>
      </c>
      <c r="F38" s="40">
        <f t="shared" ca="1" si="11"/>
        <v>10.94766467868391</v>
      </c>
      <c r="G38" s="40">
        <f t="shared" ca="1" si="12"/>
        <v>5.2335321316089534E-2</v>
      </c>
      <c r="H38" s="40">
        <f t="shared" ca="1" si="13"/>
        <v>5.2335321316089534E-2</v>
      </c>
      <c r="I38" s="40">
        <f t="shared" ca="1" si="14"/>
        <v>2.7389858572583357E-3</v>
      </c>
      <c r="J38" s="9">
        <f t="shared" ca="1" si="15"/>
        <v>4.7577564832808669E-3</v>
      </c>
      <c r="M38" s="1" t="s">
        <v>32</v>
      </c>
      <c r="N38">
        <f t="shared" ca="1" si="8"/>
        <v>11</v>
      </c>
      <c r="O38" s="6">
        <f t="shared" si="9"/>
        <v>26.648214285714285</v>
      </c>
      <c r="P38" s="37">
        <f t="shared" ca="1" si="16"/>
        <v>0.41278563291563358</v>
      </c>
    </row>
    <row r="39" spans="1:16" x14ac:dyDescent="0.25">
      <c r="A39">
        <v>15</v>
      </c>
      <c r="B39" s="1" t="s">
        <v>33</v>
      </c>
      <c r="C39" s="1">
        <v>38</v>
      </c>
      <c r="D39" s="43">
        <f t="shared" si="17"/>
        <v>26.774999999999999</v>
      </c>
      <c r="E39" s="40">
        <f t="shared" ca="1" si="10"/>
        <v>1.4192343604108311</v>
      </c>
      <c r="F39" s="40">
        <f t="shared" ca="1" si="11"/>
        <v>38</v>
      </c>
      <c r="G39" s="40">
        <f t="shared" ca="1" si="12"/>
        <v>0</v>
      </c>
      <c r="H39" s="40">
        <f t="shared" ca="1" si="13"/>
        <v>0</v>
      </c>
      <c r="I39" s="40">
        <f t="shared" ca="1" si="14"/>
        <v>0</v>
      </c>
      <c r="J39" s="9">
        <f t="shared" ca="1" si="15"/>
        <v>0</v>
      </c>
      <c r="M39" s="1" t="s">
        <v>33</v>
      </c>
      <c r="N39">
        <f t="shared" ca="1" si="8"/>
        <v>38</v>
      </c>
      <c r="O39" s="6">
        <f t="shared" si="9"/>
        <v>26.774999999999999</v>
      </c>
      <c r="P39" s="37">
        <f t="shared" ca="1" si="16"/>
        <v>1.4192343604108311</v>
      </c>
    </row>
    <row r="40" spans="1:16" x14ac:dyDescent="0.25">
      <c r="B40" t="s">
        <v>34</v>
      </c>
      <c r="D40" s="37"/>
      <c r="G40" s="40"/>
      <c r="H40" s="40"/>
      <c r="I40" s="46"/>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D41" sqref="D41"/>
    </sheetView>
  </sheetViews>
  <sheetFormatPr defaultRowHeight="15" x14ac:dyDescent="0.25"/>
  <cols>
    <col min="3" max="3" width="16.5703125" customWidth="1"/>
    <col min="4" max="4" width="31.28515625" customWidth="1"/>
    <col min="5" max="5" width="31.42578125" customWidth="1"/>
    <col min="7" max="7" width="10.140625" customWidth="1"/>
    <col min="8" max="8" width="8.28515625" customWidth="1"/>
    <col min="10" max="10" width="26" bestFit="1" customWidth="1"/>
  </cols>
  <sheetData>
    <row r="1" spans="1:10" x14ac:dyDescent="0.25">
      <c r="A1" t="s">
        <v>68</v>
      </c>
      <c r="B1" t="s">
        <v>14</v>
      </c>
      <c r="C1" t="s">
        <v>84</v>
      </c>
      <c r="D1" t="s">
        <v>85</v>
      </c>
      <c r="E1" t="s">
        <v>86</v>
      </c>
      <c r="G1" t="s">
        <v>87</v>
      </c>
      <c r="H1" t="s">
        <v>88</v>
      </c>
    </row>
    <row r="2" spans="1:10" x14ac:dyDescent="0.25">
      <c r="A2" s="47">
        <v>1</v>
      </c>
      <c r="B2" s="48">
        <v>34000</v>
      </c>
      <c r="G2" t="s">
        <v>89</v>
      </c>
      <c r="H2" s="49">
        <f>_xlfn.FORECAST.ETS.STAT($B$2:$B$13,$A$2:$A$13,1,1,1)</f>
        <v>0.9</v>
      </c>
      <c r="J2" s="12"/>
    </row>
    <row r="3" spans="1:10" x14ac:dyDescent="0.25">
      <c r="A3" s="47">
        <v>2</v>
      </c>
      <c r="B3" s="48">
        <v>37000</v>
      </c>
      <c r="G3" t="s">
        <v>90</v>
      </c>
      <c r="H3" s="49">
        <f>_xlfn.FORECAST.ETS.STAT($B$2:$B$13,$A$2:$A$13,2,1,1)</f>
        <v>0.89900000000000002</v>
      </c>
    </row>
    <row r="4" spans="1:10" x14ac:dyDescent="0.25">
      <c r="A4" s="47">
        <v>3</v>
      </c>
      <c r="B4" s="48">
        <v>44000</v>
      </c>
      <c r="G4" t="s">
        <v>91</v>
      </c>
      <c r="H4" s="49">
        <f>_xlfn.FORECAST.ETS.STAT($B$2:$B$13,$A$2:$A$13,3,1,1)</f>
        <v>2.2204460492503131E-16</v>
      </c>
    </row>
    <row r="5" spans="1:10" x14ac:dyDescent="0.25">
      <c r="A5" s="47">
        <v>4</v>
      </c>
      <c r="B5" s="48">
        <v>47000</v>
      </c>
      <c r="G5" t="s">
        <v>92</v>
      </c>
      <c r="H5" s="49">
        <f>_xlfn.FORECAST.ETS.STAT($B$2:$B$13,$A$2:$A$13,4,1,1)</f>
        <v>1.7112866636269779</v>
      </c>
    </row>
    <row r="6" spans="1:10" x14ac:dyDescent="0.25">
      <c r="A6" s="47">
        <v>5</v>
      </c>
      <c r="B6" s="48">
        <v>48000</v>
      </c>
      <c r="G6" t="s">
        <v>93</v>
      </c>
      <c r="H6" s="49">
        <f>_xlfn.FORECAST.ETS.STAT($B$2:$B$13,$A$2:$A$13,5,1,1)</f>
        <v>0.16627235682434161</v>
      </c>
    </row>
    <row r="7" spans="1:10" x14ac:dyDescent="0.25">
      <c r="A7" s="47">
        <v>6</v>
      </c>
      <c r="B7" s="48">
        <v>48000</v>
      </c>
      <c r="G7" t="s">
        <v>94</v>
      </c>
      <c r="H7" s="49">
        <f>_xlfn.FORECAST.ETS.STAT($B$2:$B$13,$A$2:$A$13,6,1,1)</f>
        <v>4644.9209441303683</v>
      </c>
    </row>
    <row r="8" spans="1:10" x14ac:dyDescent="0.25">
      <c r="A8" s="47">
        <v>7</v>
      </c>
      <c r="B8" s="48">
        <v>46000</v>
      </c>
      <c r="G8" t="s">
        <v>95</v>
      </c>
      <c r="H8" s="49">
        <f>_xlfn.FORECAST.ETS.STAT($B$2:$B$13,$A$2:$A$13,7,1,1)</f>
        <v>5430.7497238931419</v>
      </c>
    </row>
    <row r="9" spans="1:10" x14ac:dyDescent="0.25">
      <c r="A9" s="47">
        <v>8</v>
      </c>
      <c r="B9" s="48">
        <v>43000</v>
      </c>
    </row>
    <row r="10" spans="1:10" x14ac:dyDescent="0.25">
      <c r="A10" s="47">
        <v>9</v>
      </c>
      <c r="B10" s="48">
        <v>32000</v>
      </c>
    </row>
    <row r="11" spans="1:10" x14ac:dyDescent="0.25">
      <c r="A11" s="47">
        <v>10</v>
      </c>
      <c r="B11" s="48">
        <v>27000</v>
      </c>
    </row>
    <row r="12" spans="1:10" x14ac:dyDescent="0.25">
      <c r="A12" s="47">
        <v>11</v>
      </c>
      <c r="B12" s="48">
        <v>26000</v>
      </c>
    </row>
    <row r="13" spans="1:10" x14ac:dyDescent="0.25">
      <c r="A13" s="47">
        <v>12</v>
      </c>
      <c r="B13" s="48">
        <v>24000</v>
      </c>
      <c r="C13" s="48">
        <v>24000</v>
      </c>
      <c r="D13" s="48">
        <v>24000</v>
      </c>
      <c r="E13" s="48">
        <v>24000</v>
      </c>
    </row>
    <row r="14" spans="1:10" x14ac:dyDescent="0.25">
      <c r="A14" s="47">
        <v>13</v>
      </c>
      <c r="C14" s="48">
        <f>_xlfn.FORECAST.ETS(A14,$B$2:$B$13,$A$2:$A$13,1,1)</f>
        <v>22631.983687661588</v>
      </c>
      <c r="D14" s="48">
        <f>C14-_xlfn.FORECAST.ETS.CONFINT(A14,$B$2:$B$13,$A$2:$A$13,0.95,1,1)</f>
        <v>14810.469164882088</v>
      </c>
      <c r="E14" s="48">
        <f>C14+_xlfn.FORECAST.ETS.CONFINT(A14,$B$2:$B$13,$A$2:$A$13,0.95,1,1)</f>
        <v>30453.498210441088</v>
      </c>
    </row>
    <row r="15" spans="1:10" x14ac:dyDescent="0.25">
      <c r="A15" s="47">
        <v>14</v>
      </c>
      <c r="C15" s="48">
        <f>_xlfn.FORECAST.ETS(A15,$B$2:$B$13,$A$2:$A$13,1,1)</f>
        <v>21233.710196511893</v>
      </c>
      <c r="D15" s="48">
        <f>C15-_xlfn.FORECAST.ETS.CONFINT(A15,$B$2:$B$13,$A$2:$A$13,0.95,1,1)</f>
        <v>5135.0628484408116</v>
      </c>
      <c r="E15" s="48">
        <f>C15+_xlfn.FORECAST.ETS.CONFINT(A15,$B$2:$B$13,$A$2:$A$13,0.95,1,1)</f>
        <v>37332.357544582977</v>
      </c>
    </row>
    <row r="16" spans="1:10" x14ac:dyDescent="0.25">
      <c r="A16" s="47">
        <v>15</v>
      </c>
      <c r="C16" s="48">
        <f>_xlfn.FORECAST.ETS(A16,$B$2:$B$13,$A$2:$A$13,1,1)</f>
        <v>19835.436705362197</v>
      </c>
      <c r="D16" s="48">
        <f>C16-_xlfn.FORECAST.ETS.CONFINT(A16,$B$2:$B$13,$A$2:$A$13,0.95,1,1)</f>
        <v>-6706.5994132391497</v>
      </c>
      <c r="E16" s="48">
        <f>C16+_xlfn.FORECAST.ETS.CONFINT(A16,$B$2:$B$13,$A$2:$A$13,0.95,1,1)</f>
        <v>46377.472823963544</v>
      </c>
    </row>
  </sheetData>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topLeftCell="A9" zoomScale="90" zoomScaleNormal="90" workbookViewId="0">
      <selection activeCell="G25" sqref="G25"/>
    </sheetView>
  </sheetViews>
  <sheetFormatPr defaultRowHeight="15" x14ac:dyDescent="0.25"/>
  <cols>
    <col min="2" max="2" width="10.42578125" customWidth="1"/>
    <col min="3" max="3" width="9.85546875" customWidth="1"/>
  </cols>
  <sheetData>
    <row r="1" spans="1:3" s="5" customFormat="1" ht="15.75" x14ac:dyDescent="0.25">
      <c r="B1" s="5" t="s">
        <v>38</v>
      </c>
    </row>
    <row r="2" spans="1:3" s="3" customFormat="1" x14ac:dyDescent="0.25">
      <c r="B2" s="3" t="s">
        <v>15</v>
      </c>
    </row>
    <row r="4" spans="1:3" x14ac:dyDescent="0.25">
      <c r="A4" t="s">
        <v>68</v>
      </c>
      <c r="B4" s="4" t="s">
        <v>1</v>
      </c>
      <c r="C4" s="4" t="s">
        <v>14</v>
      </c>
    </row>
    <row r="5" spans="1:3" x14ac:dyDescent="0.25">
      <c r="A5">
        <v>1</v>
      </c>
      <c r="B5" s="1" t="s">
        <v>2</v>
      </c>
      <c r="C5" s="2">
        <v>34000</v>
      </c>
    </row>
    <row r="6" spans="1:3" x14ac:dyDescent="0.25">
      <c r="A6">
        <v>2</v>
      </c>
      <c r="B6" s="1" t="s">
        <v>3</v>
      </c>
      <c r="C6" s="2">
        <v>37000</v>
      </c>
    </row>
    <row r="7" spans="1:3" x14ac:dyDescent="0.25">
      <c r="A7">
        <v>3</v>
      </c>
      <c r="B7" s="1" t="s">
        <v>4</v>
      </c>
      <c r="C7" s="2">
        <v>44000</v>
      </c>
    </row>
    <row r="8" spans="1:3" x14ac:dyDescent="0.25">
      <c r="A8">
        <v>4</v>
      </c>
      <c r="B8" s="1" t="s">
        <v>5</v>
      </c>
      <c r="C8" s="2">
        <v>47000</v>
      </c>
    </row>
    <row r="9" spans="1:3" x14ac:dyDescent="0.25">
      <c r="A9">
        <v>5</v>
      </c>
      <c r="B9" s="1" t="s">
        <v>6</v>
      </c>
      <c r="C9" s="2">
        <v>48000</v>
      </c>
    </row>
    <row r="10" spans="1:3" x14ac:dyDescent="0.25">
      <c r="A10">
        <v>6</v>
      </c>
      <c r="B10" s="1" t="s">
        <v>7</v>
      </c>
      <c r="C10" s="2">
        <v>48000</v>
      </c>
    </row>
    <row r="11" spans="1:3" x14ac:dyDescent="0.25">
      <c r="A11">
        <v>7</v>
      </c>
      <c r="B11" s="1" t="s">
        <v>8</v>
      </c>
      <c r="C11" s="2">
        <v>46000</v>
      </c>
    </row>
    <row r="12" spans="1:3" x14ac:dyDescent="0.25">
      <c r="A12">
        <v>8</v>
      </c>
      <c r="B12" s="1" t="s">
        <v>9</v>
      </c>
      <c r="C12" s="2">
        <v>43000</v>
      </c>
    </row>
    <row r="13" spans="1:3" x14ac:dyDescent="0.25">
      <c r="A13">
        <v>9</v>
      </c>
      <c r="B13" s="1" t="s">
        <v>10</v>
      </c>
      <c r="C13" s="2">
        <v>32000</v>
      </c>
    </row>
    <row r="14" spans="1:3" x14ac:dyDescent="0.25">
      <c r="A14">
        <v>10</v>
      </c>
      <c r="B14" s="1" t="s">
        <v>11</v>
      </c>
      <c r="C14" s="2">
        <v>27000</v>
      </c>
    </row>
    <row r="15" spans="1:3" x14ac:dyDescent="0.25">
      <c r="A15">
        <v>11</v>
      </c>
      <c r="B15" s="1" t="s">
        <v>12</v>
      </c>
      <c r="C15" s="2">
        <v>26000</v>
      </c>
    </row>
    <row r="16" spans="1:3" x14ac:dyDescent="0.25">
      <c r="A16">
        <v>12</v>
      </c>
      <c r="B16" s="1" t="s">
        <v>13</v>
      </c>
      <c r="C16" s="2">
        <v>24000</v>
      </c>
    </row>
    <row r="17" spans="2:3" x14ac:dyDescent="0.25">
      <c r="B17" t="s">
        <v>2</v>
      </c>
    </row>
    <row r="21" spans="2:3" s="5" customFormat="1" ht="15.75" x14ac:dyDescent="0.25">
      <c r="B21" s="5" t="s">
        <v>38</v>
      </c>
    </row>
    <row r="22" spans="2:3" s="3" customFormat="1" x14ac:dyDescent="0.25">
      <c r="B22" s="3" t="s">
        <v>16</v>
      </c>
    </row>
    <row r="24" spans="2:3" x14ac:dyDescent="0.25">
      <c r="B24" s="4" t="s">
        <v>17</v>
      </c>
      <c r="C24" s="4" t="s">
        <v>18</v>
      </c>
    </row>
    <row r="25" spans="2:3" x14ac:dyDescent="0.25">
      <c r="B25" s="1" t="s">
        <v>19</v>
      </c>
      <c r="C25" s="1">
        <v>18</v>
      </c>
    </row>
    <row r="26" spans="2:3" x14ac:dyDescent="0.25">
      <c r="B26" s="1" t="s">
        <v>20</v>
      </c>
      <c r="C26" s="1">
        <v>31</v>
      </c>
    </row>
    <row r="27" spans="2:3" x14ac:dyDescent="0.25">
      <c r="B27" s="1" t="s">
        <v>21</v>
      </c>
      <c r="C27" s="1">
        <v>31</v>
      </c>
    </row>
    <row r="28" spans="2:3" x14ac:dyDescent="0.25">
      <c r="B28" s="1" t="s">
        <v>22</v>
      </c>
      <c r="C28" s="1">
        <v>16</v>
      </c>
    </row>
    <row r="29" spans="2:3" x14ac:dyDescent="0.25">
      <c r="B29" s="1" t="s">
        <v>23</v>
      </c>
      <c r="C29" s="1">
        <v>12</v>
      </c>
    </row>
    <row r="30" spans="2:3" x14ac:dyDescent="0.25">
      <c r="B30" s="1" t="s">
        <v>24</v>
      </c>
      <c r="C30" s="1">
        <v>33</v>
      </c>
    </row>
    <row r="31" spans="2:3" x14ac:dyDescent="0.25">
      <c r="B31" s="1" t="s">
        <v>25</v>
      </c>
      <c r="C31" s="1">
        <v>30</v>
      </c>
    </row>
    <row r="32" spans="2:3" x14ac:dyDescent="0.25">
      <c r="B32" s="1" t="s">
        <v>26</v>
      </c>
      <c r="C32" s="1">
        <v>36</v>
      </c>
    </row>
    <row r="33" spans="2:3" x14ac:dyDescent="0.25">
      <c r="B33" s="1" t="s">
        <v>27</v>
      </c>
      <c r="C33" s="1">
        <v>15</v>
      </c>
    </row>
    <row r="34" spans="2:3" x14ac:dyDescent="0.25">
      <c r="B34" s="1" t="s">
        <v>28</v>
      </c>
      <c r="C34" s="1">
        <v>21</v>
      </c>
    </row>
    <row r="35" spans="2:3" x14ac:dyDescent="0.25">
      <c r="B35" s="1" t="s">
        <v>29</v>
      </c>
      <c r="C35" s="1">
        <v>20</v>
      </c>
    </row>
    <row r="36" spans="2:3" x14ac:dyDescent="0.25">
      <c r="B36" s="1" t="s">
        <v>30</v>
      </c>
      <c r="C36" s="1">
        <v>30</v>
      </c>
    </row>
    <row r="37" spans="2:3" x14ac:dyDescent="0.25">
      <c r="B37" s="1" t="s">
        <v>31</v>
      </c>
      <c r="C37" s="1">
        <v>33</v>
      </c>
    </row>
    <row r="38" spans="2:3" x14ac:dyDescent="0.25">
      <c r="B38" s="1" t="s">
        <v>32</v>
      </c>
      <c r="C38" s="1">
        <v>11</v>
      </c>
    </row>
    <row r="39" spans="2:3" x14ac:dyDescent="0.25">
      <c r="B39" s="1" t="s">
        <v>33</v>
      </c>
      <c r="C39" s="1">
        <v>38</v>
      </c>
    </row>
    <row r="40" spans="2:3" x14ac:dyDescent="0.25">
      <c r="B40"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zoomScale="70" zoomScaleNormal="70" workbookViewId="0">
      <selection activeCell="F5" sqref="F5"/>
    </sheetView>
  </sheetViews>
  <sheetFormatPr defaultRowHeight="21" x14ac:dyDescent="0.35"/>
  <cols>
    <col min="1" max="1" width="9.140625" style="22"/>
    <col min="2" max="2" width="63.85546875" style="22" bestFit="1" customWidth="1"/>
    <col min="3" max="3" width="13.5703125" style="22" bestFit="1" customWidth="1"/>
    <col min="4" max="4" width="43.140625" style="22" bestFit="1" customWidth="1"/>
    <col min="5" max="5" width="22.5703125" style="22" bestFit="1" customWidth="1"/>
    <col min="6" max="6" width="20.28515625" style="22" bestFit="1" customWidth="1"/>
    <col min="7" max="7" width="31.140625" style="22" bestFit="1" customWidth="1"/>
    <col min="8" max="8" width="38.28515625" style="22" bestFit="1" customWidth="1"/>
    <col min="9" max="9" width="14.85546875" style="22" bestFit="1" customWidth="1"/>
    <col min="10" max="10" width="21.140625" style="30" customWidth="1"/>
    <col min="11" max="11" width="17.140625" style="22" bestFit="1" customWidth="1"/>
    <col min="12" max="12" width="14.5703125" bestFit="1" customWidth="1"/>
    <col min="13" max="13" width="11.140625" bestFit="1" customWidth="1"/>
  </cols>
  <sheetData>
    <row r="1" spans="1:12" s="5" customFormat="1" x14ac:dyDescent="0.35">
      <c r="A1" s="17"/>
      <c r="B1" s="17" t="s">
        <v>39</v>
      </c>
      <c r="C1" s="17"/>
      <c r="D1" s="17"/>
      <c r="E1" s="17"/>
      <c r="F1" s="17"/>
      <c r="G1" s="17"/>
      <c r="H1" s="17"/>
      <c r="I1" s="17"/>
      <c r="J1" s="28"/>
      <c r="K1" s="17"/>
    </row>
    <row r="2" spans="1:12" s="3" customFormat="1" x14ac:dyDescent="0.35">
      <c r="A2" s="18"/>
      <c r="B2" s="18" t="s">
        <v>15</v>
      </c>
      <c r="C2" s="18"/>
      <c r="D2" s="18"/>
      <c r="E2" s="18"/>
      <c r="F2" s="18"/>
      <c r="G2" s="18"/>
      <c r="H2" s="18"/>
      <c r="I2" s="18"/>
      <c r="J2" s="29"/>
      <c r="K2" s="18"/>
    </row>
    <row r="3" spans="1:12" x14ac:dyDescent="0.35">
      <c r="H3" s="22" t="s">
        <v>47</v>
      </c>
      <c r="I3"/>
      <c r="J3" s="9"/>
    </row>
    <row r="4" spans="1:12" x14ac:dyDescent="0.35">
      <c r="A4" s="22" t="s">
        <v>96</v>
      </c>
      <c r="B4" s="19" t="s">
        <v>1</v>
      </c>
      <c r="C4" s="19" t="s">
        <v>14</v>
      </c>
      <c r="D4" s="22" t="s">
        <v>58</v>
      </c>
      <c r="E4" s="22" t="s">
        <v>59</v>
      </c>
      <c r="F4" s="22" t="s">
        <v>60</v>
      </c>
      <c r="G4" s="22" t="s">
        <v>61</v>
      </c>
      <c r="H4" s="22" t="s">
        <v>62</v>
      </c>
      <c r="J4" s="51" t="s">
        <v>63</v>
      </c>
      <c r="K4" s="24">
        <f>AVERAGE(F5:F16)</f>
        <v>6531.4685314685312</v>
      </c>
    </row>
    <row r="5" spans="1:12" x14ac:dyDescent="0.35">
      <c r="A5" s="22">
        <v>1</v>
      </c>
      <c r="B5" s="20" t="s">
        <v>2</v>
      </c>
      <c r="C5" s="21">
        <v>34000</v>
      </c>
      <c r="D5" s="23">
        <f>_xlfn.FORECAST.LINEAR(A5,$C$5:$C$16,$A$5:$A$16)</f>
        <v>46076.923076923078</v>
      </c>
      <c r="E5" s="24">
        <f>C5-D5</f>
        <v>-12076.923076923078</v>
      </c>
      <c r="F5" s="23">
        <f>ABS(E5)</f>
        <v>12076.923076923078</v>
      </c>
      <c r="G5" s="50">
        <f>F5^2</f>
        <v>145852071.00591719</v>
      </c>
      <c r="H5" s="25">
        <f>F5/C5</f>
        <v>0.35520361990950228</v>
      </c>
      <c r="I5" s="27"/>
      <c r="J5" s="51" t="s">
        <v>54</v>
      </c>
      <c r="K5" s="23">
        <f>AVERAGEA(G5:G16)</f>
        <v>50967365.967365958</v>
      </c>
    </row>
    <row r="6" spans="1:12" x14ac:dyDescent="0.35">
      <c r="A6" s="22">
        <v>2</v>
      </c>
      <c r="B6" s="20" t="s">
        <v>3</v>
      </c>
      <c r="C6" s="21">
        <v>37000</v>
      </c>
      <c r="D6" s="23">
        <f t="shared" ref="D6:D16" si="0">_xlfn.FORECAST.LINEAR(A6,$C$5:$C$16,$A$5:$A$16)</f>
        <v>44608.391608391605</v>
      </c>
      <c r="E6" s="24">
        <f t="shared" ref="E6:E16" si="1">C6-D6</f>
        <v>-7608.3916083916047</v>
      </c>
      <c r="F6" s="23">
        <f t="shared" ref="F6:F16" si="2">ABS(E6)</f>
        <v>7608.3916083916047</v>
      </c>
      <c r="G6" s="50">
        <f t="shared" ref="G6:G16" si="3">F6^2</f>
        <v>57887622.866643786</v>
      </c>
      <c r="H6" s="25">
        <f t="shared" ref="H6:H16" si="4">F6/C6</f>
        <v>0.20563220563220552</v>
      </c>
      <c r="I6" s="26"/>
      <c r="J6" s="52" t="s">
        <v>55</v>
      </c>
      <c r="K6" s="53">
        <f>AVERAGE(H5:H16)</f>
        <v>0.17921651458705432</v>
      </c>
    </row>
    <row r="7" spans="1:12" x14ac:dyDescent="0.35">
      <c r="A7" s="22">
        <v>3</v>
      </c>
      <c r="B7" s="20" t="s">
        <v>4</v>
      </c>
      <c r="C7" s="21">
        <v>44000</v>
      </c>
      <c r="D7" s="23">
        <f t="shared" si="0"/>
        <v>43139.860139860139</v>
      </c>
      <c r="E7" s="24">
        <f t="shared" si="1"/>
        <v>860.13986013986141</v>
      </c>
      <c r="F7" s="23">
        <f t="shared" si="2"/>
        <v>860.13986013986141</v>
      </c>
      <c r="G7" s="50">
        <f t="shared" si="3"/>
        <v>739840.57900142029</v>
      </c>
      <c r="H7" s="25">
        <f t="shared" si="4"/>
        <v>1.954863318499685E-2</v>
      </c>
      <c r="J7" s="12"/>
      <c r="L7" s="8"/>
    </row>
    <row r="8" spans="1:12" x14ac:dyDescent="0.35">
      <c r="A8" s="22">
        <v>4</v>
      </c>
      <c r="B8" s="20" t="s">
        <v>5</v>
      </c>
      <c r="C8" s="21">
        <v>47000</v>
      </c>
      <c r="D8" s="23">
        <f t="shared" si="0"/>
        <v>41671.328671328672</v>
      </c>
      <c r="E8" s="24">
        <f t="shared" si="1"/>
        <v>5328.6713286713275</v>
      </c>
      <c r="F8" s="23">
        <f t="shared" si="2"/>
        <v>5328.6713286713275</v>
      </c>
      <c r="G8" s="50">
        <f t="shared" si="3"/>
        <v>28394738.129003853</v>
      </c>
      <c r="H8" s="25">
        <f t="shared" si="4"/>
        <v>0.11337598571641122</v>
      </c>
      <c r="J8" s="12" t="s">
        <v>52</v>
      </c>
      <c r="L8" s="8"/>
    </row>
    <row r="9" spans="1:12" x14ac:dyDescent="0.35">
      <c r="A9" s="22">
        <v>5</v>
      </c>
      <c r="B9" s="20" t="s">
        <v>6</v>
      </c>
      <c r="C9" s="21">
        <v>48000</v>
      </c>
      <c r="D9" s="23">
        <f t="shared" si="0"/>
        <v>40202.797202797199</v>
      </c>
      <c r="E9" s="24">
        <f>C9-D9</f>
        <v>7797.2027972028009</v>
      </c>
      <c r="F9" s="23">
        <f t="shared" si="2"/>
        <v>7797.2027972028009</v>
      </c>
      <c r="G9" s="50">
        <f t="shared" si="3"/>
        <v>60796371.46070718</v>
      </c>
      <c r="H9" s="25">
        <f t="shared" si="4"/>
        <v>0.16244172494172501</v>
      </c>
      <c r="J9" s="12" t="s">
        <v>98</v>
      </c>
      <c r="K9" s="53">
        <f>100%-K6</f>
        <v>0.82078348541294566</v>
      </c>
    </row>
    <row r="10" spans="1:12" x14ac:dyDescent="0.35">
      <c r="A10" s="22">
        <v>6</v>
      </c>
      <c r="B10" s="20" t="s">
        <v>7</v>
      </c>
      <c r="C10" s="21">
        <v>48000</v>
      </c>
      <c r="D10" s="23">
        <f t="shared" si="0"/>
        <v>38734.265734265733</v>
      </c>
      <c r="E10" s="24">
        <f t="shared" si="1"/>
        <v>9265.734265734267</v>
      </c>
      <c r="F10" s="23">
        <f t="shared" si="2"/>
        <v>9265.734265734267</v>
      </c>
      <c r="G10" s="50">
        <f t="shared" si="3"/>
        <v>85853831.48320213</v>
      </c>
      <c r="H10" s="25">
        <f t="shared" si="4"/>
        <v>0.19303613053613056</v>
      </c>
    </row>
    <row r="11" spans="1:12" x14ac:dyDescent="0.35">
      <c r="A11" s="22">
        <v>7</v>
      </c>
      <c r="B11" s="20" t="s">
        <v>8</v>
      </c>
      <c r="C11" s="21">
        <v>46000</v>
      </c>
      <c r="D11" s="23">
        <f t="shared" si="0"/>
        <v>37265.734265734267</v>
      </c>
      <c r="E11" s="24">
        <f t="shared" si="1"/>
        <v>8734.265734265733</v>
      </c>
      <c r="F11" s="23">
        <f t="shared" si="2"/>
        <v>8734.265734265733</v>
      </c>
      <c r="G11" s="50">
        <f t="shared" si="3"/>
        <v>76287397.916768521</v>
      </c>
      <c r="H11" s="25">
        <f t="shared" si="4"/>
        <v>0.18987534204925507</v>
      </c>
      <c r="J11" s="31"/>
    </row>
    <row r="12" spans="1:12" x14ac:dyDescent="0.35">
      <c r="A12" s="22">
        <v>8</v>
      </c>
      <c r="B12" s="20" t="s">
        <v>9</v>
      </c>
      <c r="C12" s="21">
        <v>43000</v>
      </c>
      <c r="D12" s="23">
        <f t="shared" si="0"/>
        <v>35797.202797202794</v>
      </c>
      <c r="E12" s="24">
        <f t="shared" si="1"/>
        <v>7202.7972027972064</v>
      </c>
      <c r="F12" s="23">
        <f t="shared" si="2"/>
        <v>7202.7972027972064</v>
      </c>
      <c r="G12" s="50">
        <f t="shared" si="3"/>
        <v>51880287.544623263</v>
      </c>
      <c r="H12" s="25">
        <f t="shared" si="4"/>
        <v>0.16750691169295828</v>
      </c>
    </row>
    <row r="13" spans="1:12" x14ac:dyDescent="0.35">
      <c r="A13" s="22">
        <v>9</v>
      </c>
      <c r="B13" s="20" t="s">
        <v>10</v>
      </c>
      <c r="C13" s="21">
        <v>32000</v>
      </c>
      <c r="D13" s="23">
        <f t="shared" si="0"/>
        <v>34328.671328671328</v>
      </c>
      <c r="E13" s="24">
        <f t="shared" si="1"/>
        <v>-2328.6713286713275</v>
      </c>
      <c r="F13" s="23">
        <f t="shared" si="2"/>
        <v>2328.6713286713275</v>
      </c>
      <c r="G13" s="50">
        <f t="shared" si="3"/>
        <v>5422710.1569758859</v>
      </c>
      <c r="H13" s="25">
        <f t="shared" si="4"/>
        <v>7.2770979020978982E-2</v>
      </c>
      <c r="L13" s="9"/>
    </row>
    <row r="14" spans="1:12" x14ac:dyDescent="0.35">
      <c r="A14" s="22">
        <v>10</v>
      </c>
      <c r="B14" s="20" t="s">
        <v>11</v>
      </c>
      <c r="C14" s="21">
        <v>27000</v>
      </c>
      <c r="D14" s="23">
        <f t="shared" si="0"/>
        <v>32860.139860139854</v>
      </c>
      <c r="E14" s="24">
        <f t="shared" si="1"/>
        <v>-5860.1398601398541</v>
      </c>
      <c r="F14" s="23">
        <f t="shared" si="2"/>
        <v>5860.1398601398541</v>
      </c>
      <c r="G14" s="50">
        <f t="shared" si="3"/>
        <v>34341239.180399947</v>
      </c>
      <c r="H14" s="25">
        <f t="shared" si="4"/>
        <v>0.21704221704221682</v>
      </c>
    </row>
    <row r="15" spans="1:12" x14ac:dyDescent="0.35">
      <c r="A15" s="22">
        <v>11</v>
      </c>
      <c r="B15" s="20" t="s">
        <v>12</v>
      </c>
      <c r="C15" s="21">
        <v>26000</v>
      </c>
      <c r="D15" s="23">
        <f t="shared" si="0"/>
        <v>31391.608391608388</v>
      </c>
      <c r="E15" s="24">
        <f t="shared" si="1"/>
        <v>-5391.608391608388</v>
      </c>
      <c r="F15" s="23">
        <f t="shared" si="2"/>
        <v>5391.608391608388</v>
      </c>
      <c r="G15" s="50">
        <f t="shared" si="3"/>
        <v>29069441.048461989</v>
      </c>
      <c r="H15" s="25">
        <f t="shared" si="4"/>
        <v>0.20736955352339953</v>
      </c>
    </row>
    <row r="16" spans="1:12" x14ac:dyDescent="0.35">
      <c r="A16" s="22">
        <v>12</v>
      </c>
      <c r="B16" s="20" t="s">
        <v>13</v>
      </c>
      <c r="C16" s="21">
        <v>24000</v>
      </c>
      <c r="D16" s="23">
        <f t="shared" si="0"/>
        <v>29923.076923076922</v>
      </c>
      <c r="E16" s="24">
        <f t="shared" si="1"/>
        <v>-5923.076923076922</v>
      </c>
      <c r="F16" s="23">
        <f t="shared" si="2"/>
        <v>5923.076923076922</v>
      </c>
      <c r="G16" s="50">
        <f t="shared" si="3"/>
        <v>35082840.236686379</v>
      </c>
      <c r="H16" s="25">
        <f t="shared" si="4"/>
        <v>0.24679487179487175</v>
      </c>
    </row>
    <row r="17" spans="1:11" x14ac:dyDescent="0.35">
      <c r="D17" s="23"/>
    </row>
    <row r="18" spans="1:11" x14ac:dyDescent="0.35">
      <c r="D18" s="23"/>
    </row>
    <row r="19" spans="1:11" x14ac:dyDescent="0.35">
      <c r="D19" s="23"/>
    </row>
    <row r="20" spans="1:11" x14ac:dyDescent="0.35">
      <c r="D20" s="23"/>
    </row>
    <row r="23" spans="1:11" s="5" customFormat="1" x14ac:dyDescent="0.35">
      <c r="A23" s="17"/>
      <c r="B23" s="17" t="s">
        <v>39</v>
      </c>
      <c r="C23" s="17"/>
      <c r="D23" s="17"/>
      <c r="E23" s="17"/>
      <c r="F23" s="17"/>
      <c r="G23" s="17"/>
      <c r="H23" s="17"/>
      <c r="I23" s="17"/>
      <c r="J23" s="28"/>
      <c r="K23" s="17"/>
    </row>
    <row r="24" spans="1:11" s="3" customFormat="1" x14ac:dyDescent="0.35">
      <c r="A24" s="18"/>
      <c r="B24" s="18" t="s">
        <v>16</v>
      </c>
      <c r="C24" s="18"/>
      <c r="D24" s="18"/>
      <c r="E24" s="18"/>
      <c r="F24" s="18"/>
      <c r="G24" s="18"/>
      <c r="H24" s="18"/>
      <c r="I24" s="18"/>
      <c r="J24" s="29"/>
      <c r="K24" s="18"/>
    </row>
    <row r="26" spans="1:11" x14ac:dyDescent="0.35">
      <c r="A26" s="22" t="s">
        <v>96</v>
      </c>
      <c r="B26" s="19" t="s">
        <v>17</v>
      </c>
      <c r="C26" s="19" t="s">
        <v>18</v>
      </c>
      <c r="D26" s="22" t="s">
        <v>97</v>
      </c>
      <c r="E26" s="22" t="s">
        <v>59</v>
      </c>
      <c r="F26" s="22" t="s">
        <v>60</v>
      </c>
      <c r="G26" s="22" t="s">
        <v>61</v>
      </c>
      <c r="H26" s="22" t="s">
        <v>62</v>
      </c>
      <c r="I26" s="27"/>
    </row>
    <row r="27" spans="1:11" x14ac:dyDescent="0.35">
      <c r="A27" s="22">
        <v>1</v>
      </c>
      <c r="B27" s="20" t="s">
        <v>19</v>
      </c>
      <c r="C27" s="20">
        <v>18</v>
      </c>
      <c r="D27" s="22" t="e">
        <f>_xlfn.FORECAST.LINEAR(A27,C27:C41,A27:A42)</f>
        <v>#N/A</v>
      </c>
      <c r="I27" s="26"/>
    </row>
    <row r="28" spans="1:11" x14ac:dyDescent="0.35">
      <c r="A28" s="22">
        <v>2</v>
      </c>
      <c r="B28" s="20" t="s">
        <v>20</v>
      </c>
      <c r="C28" s="20">
        <v>31</v>
      </c>
      <c r="G28" s="23"/>
      <c r="H28" s="25"/>
    </row>
    <row r="29" spans="1:11" x14ac:dyDescent="0.35">
      <c r="A29" s="22">
        <v>3</v>
      </c>
      <c r="B29" s="20" t="s">
        <v>21</v>
      </c>
      <c r="C29" s="20">
        <v>31</v>
      </c>
      <c r="G29" s="23"/>
      <c r="H29" s="25"/>
      <c r="J29" s="25"/>
    </row>
    <row r="30" spans="1:11" x14ac:dyDescent="0.35">
      <c r="A30" s="22">
        <v>4</v>
      </c>
      <c r="B30" s="20" t="s">
        <v>22</v>
      </c>
      <c r="C30" s="20">
        <v>16</v>
      </c>
      <c r="G30" s="23"/>
      <c r="H30" s="25"/>
    </row>
    <row r="31" spans="1:11" x14ac:dyDescent="0.35">
      <c r="A31" s="22">
        <v>5</v>
      </c>
      <c r="B31" s="20" t="s">
        <v>23</v>
      </c>
      <c r="C31" s="20">
        <v>12</v>
      </c>
      <c r="G31" s="23"/>
      <c r="H31" s="25"/>
    </row>
    <row r="32" spans="1:11" x14ac:dyDescent="0.35">
      <c r="A32" s="22">
        <v>6</v>
      </c>
      <c r="B32" s="20" t="s">
        <v>24</v>
      </c>
      <c r="C32" s="20">
        <v>33</v>
      </c>
      <c r="G32" s="23"/>
      <c r="H32" s="25"/>
      <c r="J32" s="31"/>
    </row>
    <row r="33" spans="1:8" x14ac:dyDescent="0.35">
      <c r="A33" s="22">
        <v>7</v>
      </c>
      <c r="B33" s="20" t="s">
        <v>25</v>
      </c>
      <c r="C33" s="20">
        <v>30</v>
      </c>
      <c r="G33" s="23"/>
      <c r="H33" s="25"/>
    </row>
    <row r="34" spans="1:8" x14ac:dyDescent="0.35">
      <c r="A34" s="22">
        <v>8</v>
      </c>
      <c r="B34" s="20" t="s">
        <v>26</v>
      </c>
      <c r="C34" s="20">
        <v>36</v>
      </c>
      <c r="G34" s="23"/>
      <c r="H34" s="25"/>
    </row>
    <row r="35" spans="1:8" x14ac:dyDescent="0.35">
      <c r="A35" s="22">
        <v>9</v>
      </c>
      <c r="B35" s="20" t="s">
        <v>27</v>
      </c>
      <c r="C35" s="20">
        <v>15</v>
      </c>
      <c r="G35" s="23"/>
      <c r="H35" s="25"/>
    </row>
    <row r="36" spans="1:8" x14ac:dyDescent="0.35">
      <c r="A36" s="22">
        <v>10</v>
      </c>
      <c r="B36" s="20" t="s">
        <v>28</v>
      </c>
      <c r="C36" s="20">
        <v>21</v>
      </c>
      <c r="G36" s="23"/>
      <c r="H36" s="25"/>
    </row>
    <row r="37" spans="1:8" x14ac:dyDescent="0.35">
      <c r="A37" s="22">
        <v>11</v>
      </c>
      <c r="B37" s="20" t="s">
        <v>29</v>
      </c>
      <c r="C37" s="20">
        <v>20</v>
      </c>
      <c r="G37" s="23"/>
      <c r="H37" s="25"/>
    </row>
    <row r="38" spans="1:8" x14ac:dyDescent="0.35">
      <c r="A38" s="22">
        <v>12</v>
      </c>
      <c r="B38" s="20" t="s">
        <v>30</v>
      </c>
      <c r="C38" s="20">
        <v>30</v>
      </c>
      <c r="G38" s="23"/>
      <c r="H38" s="25"/>
    </row>
    <row r="39" spans="1:8" x14ac:dyDescent="0.35">
      <c r="A39" s="22">
        <v>13</v>
      </c>
      <c r="B39" s="20" t="s">
        <v>31</v>
      </c>
      <c r="C39" s="20">
        <v>33</v>
      </c>
      <c r="G39" s="23"/>
      <c r="H39" s="25"/>
    </row>
    <row r="40" spans="1:8" x14ac:dyDescent="0.35">
      <c r="A40" s="22">
        <v>14</v>
      </c>
      <c r="B40" s="20" t="s">
        <v>32</v>
      </c>
      <c r="C40" s="20">
        <v>11</v>
      </c>
      <c r="G40" s="23"/>
      <c r="H40" s="25"/>
    </row>
    <row r="41" spans="1:8" x14ac:dyDescent="0.35">
      <c r="A41" s="22">
        <v>15</v>
      </c>
      <c r="B41" s="20" t="s">
        <v>33</v>
      </c>
      <c r="C41" s="20">
        <v>38</v>
      </c>
      <c r="G41" s="23"/>
      <c r="H41" s="25"/>
    </row>
    <row r="42" spans="1:8" x14ac:dyDescent="0.35">
      <c r="A42" s="22">
        <v>16</v>
      </c>
      <c r="B42" s="22" t="s">
        <v>34</v>
      </c>
      <c r="H42" s="25"/>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J14" sqref="J1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Naive Approach</vt:lpstr>
      <vt:lpstr>Moving Average</vt:lpstr>
      <vt:lpstr>Exponential Smoothing</vt:lpstr>
      <vt:lpstr>Simple Linear Regression</vt:lpstr>
      <vt:lpstr>Sheet1</vt:lpstr>
      <vt:lpstr>Forecast Sheet</vt:lpstr>
      <vt:lpstr>Forecst.Linear Function</vt:lpstr>
      <vt:lpstr>Recommendations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Efemena Ikpro</dc:creator>
  <cp:lastModifiedBy>hp</cp:lastModifiedBy>
  <dcterms:created xsi:type="dcterms:W3CDTF">2022-02-12T15:28:21Z</dcterms:created>
  <dcterms:modified xsi:type="dcterms:W3CDTF">2023-11-20T23:32:20Z</dcterms:modified>
</cp:coreProperties>
</file>