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1"/>
  </bookViews>
  <sheets>
    <sheet name="Практические задания" sheetId="1" r:id="rId1"/>
    <sheet name="Задания для самостоятельной раб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0" i="2" l="1"/>
  <c r="B45" i="2"/>
  <c r="C37" i="2"/>
  <c r="C35" i="2"/>
  <c r="G35" i="2"/>
  <c r="B99" i="2" l="1"/>
  <c r="B98" i="2"/>
  <c r="B97" i="2"/>
  <c r="B96" i="2"/>
  <c r="B95" i="2"/>
  <c r="B91" i="2"/>
  <c r="B90" i="2"/>
  <c r="B89" i="2"/>
  <c r="B88" i="2"/>
  <c r="B87" i="2"/>
  <c r="D80" i="2"/>
  <c r="C79" i="2"/>
  <c r="D79" i="2"/>
  <c r="D83" i="2" s="1"/>
  <c r="C80" i="2"/>
  <c r="B79" i="2"/>
  <c r="B83" i="2" s="1"/>
  <c r="B86" i="2" s="1"/>
  <c r="C83" i="2" l="1"/>
  <c r="B94" i="2"/>
  <c r="D66" i="2"/>
  <c r="C66" i="2"/>
  <c r="A68" i="2" s="1"/>
  <c r="B51" i="2"/>
  <c r="B50" i="2"/>
  <c r="B53" i="2" s="1"/>
  <c r="F32" i="2" l="1"/>
  <c r="B32" i="2"/>
  <c r="D24" i="2"/>
  <c r="C24" i="2"/>
  <c r="D11" i="2"/>
  <c r="C11" i="2"/>
  <c r="A63" i="1"/>
  <c r="D59" i="1"/>
  <c r="C60" i="1"/>
  <c r="D44" i="1"/>
  <c r="C44" i="1"/>
  <c r="C29" i="1"/>
  <c r="B15" i="1"/>
  <c r="C6" i="1"/>
</calcChain>
</file>

<file path=xl/sharedStrings.xml><?xml version="1.0" encoding="utf-8"?>
<sst xmlns="http://schemas.openxmlformats.org/spreadsheetml/2006/main" count="103" uniqueCount="56">
  <si>
    <t>Задание 1</t>
  </si>
  <si>
    <t>Будущая стоимость</t>
  </si>
  <si>
    <t>Ставка, годовая</t>
  </si>
  <si>
    <t>Срок, лет</t>
  </si>
  <si>
    <t>Текущая стоимость</t>
  </si>
  <si>
    <t>Задание 2</t>
  </si>
  <si>
    <t>Срок</t>
  </si>
  <si>
    <t>Ставка</t>
  </si>
  <si>
    <t>Плс</t>
  </si>
  <si>
    <t>ПС</t>
  </si>
  <si>
    <t>БС</t>
  </si>
  <si>
    <t>Задание 3</t>
  </si>
  <si>
    <t>Ставка, год</t>
  </si>
  <si>
    <t>Годы</t>
  </si>
  <si>
    <t>Инвестиции/Доходы</t>
  </si>
  <si>
    <t>Чистая текущая стоимость проекта:</t>
  </si>
  <si>
    <t>Задание 4</t>
  </si>
  <si>
    <t>Показатель</t>
  </si>
  <si>
    <t>1-й проект (тыс. руб.)</t>
  </si>
  <si>
    <t>Инвестиция</t>
  </si>
  <si>
    <t>2-й проект (тыс. руб.)</t>
  </si>
  <si>
    <t>Доходы:</t>
  </si>
  <si>
    <t>1 год</t>
  </si>
  <si>
    <t>2 год</t>
  </si>
  <si>
    <t>3 год</t>
  </si>
  <si>
    <t>4 год</t>
  </si>
  <si>
    <t>5 год</t>
  </si>
  <si>
    <t>Чистая текущая стоимость</t>
  </si>
  <si>
    <t>Задание 5</t>
  </si>
  <si>
    <t>Даты</t>
  </si>
  <si>
    <t>Денежные потоки</t>
  </si>
  <si>
    <t>Число дней от начальной даты</t>
  </si>
  <si>
    <t xml:space="preserve"> Задание 1</t>
  </si>
  <si>
    <t>Показатели</t>
  </si>
  <si>
    <t>Проект 1</t>
  </si>
  <si>
    <t>Проект 2</t>
  </si>
  <si>
    <t>Инвестиции</t>
  </si>
  <si>
    <t>Вариант 1</t>
  </si>
  <si>
    <t>Вариант 2</t>
  </si>
  <si>
    <t>Плт</t>
  </si>
  <si>
    <t>Кпер</t>
  </si>
  <si>
    <t>а)</t>
  </si>
  <si>
    <t>б)</t>
  </si>
  <si>
    <t>Задание 6</t>
  </si>
  <si>
    <t>Задание 7</t>
  </si>
  <si>
    <t>Основной</t>
  </si>
  <si>
    <t>Вариант а)</t>
  </si>
  <si>
    <t>Вариант б)</t>
  </si>
  <si>
    <t>a)</t>
  </si>
  <si>
    <t>Собственные накопления</t>
  </si>
  <si>
    <t>Сроки</t>
  </si>
  <si>
    <t>Ежемесячные платежи</t>
  </si>
  <si>
    <t>Собств</t>
  </si>
  <si>
    <t>Новый взнос</t>
  </si>
  <si>
    <t>Предпочт. сумма</t>
  </si>
  <si>
    <t xml:space="preserve">Плт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</si>
</sst>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8" formatCode="#,##0.00\ &quot;₽&quot;;[Red]\-#,##0.00\ &quot;₽&quot;"/>
    <numFmt numFmtId="164" formatCode="#,##0.00\ &quot;₽&quot;"/>
    <numFmt numFmtId="165" formatCode="_-[$€-2]\ * #,##0.00_-;\-[$€-2]\ * #,##0.00_-;_-[$€-2]\ * &quot;-&quot;??_-;_-@_-"/>
    <numFmt numFmtId="166" formatCode="_-* #,##0.00\ [$₽-419]_-;\-* #,##0.00\ [$₽-419]_-;_-* &quot;-&quot;??\ [$₽-419]_-;_-@_-"/>
    <numFmt numFmtId="167" formatCode="_-[$$-409]* #,##0.00_ ;_-[$$-409]* \-#,##0.00\ ;_-[$$-409]* &quot;-&quot;??_ ;_-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9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62">
    <xf numFmtId="0" fontId="0" fillId="0" borderId="0" xfId="0"/>
    <xf numFmtId="0" fontId="3" fillId="0" borderId="0" xfId="0" applyFont="1"/>
    <xf numFmtId="9" fontId="0" fillId="0" borderId="0" xfId="0" applyNumberFormat="1"/>
    <xf numFmtId="164" fontId="0" fillId="0" borderId="1" xfId="0" applyNumberFormat="1" applyBorder="1"/>
    <xf numFmtId="9" fontId="0" fillId="0" borderId="1" xfId="0" applyNumberFormat="1" applyBorder="1"/>
    <xf numFmtId="0" fontId="0" fillId="0" borderId="1" xfId="0" applyBorder="1"/>
    <xf numFmtId="8" fontId="0" fillId="0" borderId="1" xfId="0" applyNumberFormat="1" applyBorder="1"/>
    <xf numFmtId="0" fontId="0" fillId="2" borderId="1" xfId="0" applyFill="1" applyBorder="1"/>
    <xf numFmtId="0" fontId="0" fillId="0" borderId="0" xfId="0" applyFill="1" applyBorder="1"/>
    <xf numFmtId="0" fontId="3" fillId="0" borderId="0" xfId="0" applyFont="1" applyFill="1" applyBorder="1"/>
    <xf numFmtId="0" fontId="0" fillId="2" borderId="1" xfId="0" applyFill="1" applyBorder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9" fontId="0" fillId="0" borderId="0" xfId="0" applyNumberFormat="1" applyFill="1" applyBorder="1"/>
    <xf numFmtId="9" fontId="0" fillId="0" borderId="4" xfId="0" applyNumberFormat="1" applyBorder="1"/>
    <xf numFmtId="164" fontId="2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Fill="1" applyBorder="1"/>
    <xf numFmtId="164" fontId="0" fillId="3" borderId="1" xfId="0" applyNumberFormat="1" applyFill="1" applyBorder="1"/>
    <xf numFmtId="164" fontId="0" fillId="0" borderId="0" xfId="0" applyNumberFormat="1" applyFill="1" applyBorder="1"/>
    <xf numFmtId="10" fontId="0" fillId="0" borderId="1" xfId="0" applyNumberFormat="1" applyBorder="1"/>
    <xf numFmtId="165" fontId="0" fillId="0" borderId="1" xfId="0" applyNumberFormat="1" applyBorder="1"/>
    <xf numFmtId="165" fontId="0" fillId="3" borderId="1" xfId="0" applyNumberFormat="1" applyFill="1" applyBorder="1"/>
    <xf numFmtId="166" fontId="0" fillId="0" borderId="1" xfId="0" applyNumberFormat="1" applyBorder="1"/>
    <xf numFmtId="0" fontId="2" fillId="0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9" fontId="1" fillId="2" borderId="1" xfId="0" applyNumberFormat="1" applyFont="1" applyFill="1" applyBorder="1"/>
    <xf numFmtId="9" fontId="0" fillId="2" borderId="1" xfId="0" applyNumberFormat="1" applyFill="1" applyBorder="1"/>
    <xf numFmtId="167" fontId="0" fillId="0" borderId="1" xfId="0" applyNumberFormat="1" applyBorder="1"/>
    <xf numFmtId="167" fontId="0" fillId="0" borderId="5" xfId="0" applyNumberFormat="1" applyBorder="1"/>
    <xf numFmtId="10" fontId="0" fillId="0" borderId="5" xfId="0" applyNumberFormat="1" applyBorder="1"/>
    <xf numFmtId="10" fontId="1" fillId="2" borderId="1" xfId="0" applyNumberFormat="1" applyFont="1" applyFill="1" applyBorder="1"/>
    <xf numFmtId="0" fontId="1" fillId="2" borderId="1" xfId="0" applyFont="1" applyFill="1" applyBorder="1"/>
    <xf numFmtId="10" fontId="0" fillId="0" borderId="1" xfId="1" applyNumberFormat="1" applyFont="1" applyBorder="1"/>
    <xf numFmtId="0" fontId="0" fillId="0" borderId="0" xfId="0" applyAlignment="1"/>
    <xf numFmtId="167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16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right"/>
    </xf>
    <xf numFmtId="8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left" wrapText="1"/>
    </xf>
    <xf numFmtId="0" fontId="0" fillId="0" borderId="1" xfId="0" applyNumberFormat="1" applyBorder="1" applyAlignment="1">
      <alignment horizontal="right"/>
    </xf>
    <xf numFmtId="14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textRotation="45"/>
    </xf>
    <xf numFmtId="0" fontId="2" fillId="2" borderId="1" xfId="0" applyFont="1" applyFill="1" applyBorder="1" applyAlignment="1">
      <alignment horizontal="right" vertical="center" wrapText="1"/>
    </xf>
    <xf numFmtId="165" fontId="0" fillId="0" borderId="1" xfId="0" applyNumberFormat="1" applyFill="1" applyBorder="1"/>
    <xf numFmtId="165" fontId="0" fillId="0" borderId="3" xfId="0" applyNumberFormat="1" applyFill="1" applyBorder="1"/>
    <xf numFmtId="0" fontId="0" fillId="2" borderId="1" xfId="0" applyFill="1" applyBorder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opLeftCell="A14" workbookViewId="0">
      <selection activeCell="A64" sqref="A64"/>
    </sheetView>
  </sheetViews>
  <sheetFormatPr defaultRowHeight="15" x14ac:dyDescent="0.25"/>
  <cols>
    <col min="2" max="2" width="11.28515625" bestFit="1" customWidth="1"/>
    <col min="3" max="4" width="14.42578125" customWidth="1"/>
  </cols>
  <sheetData>
    <row r="1" spans="1:3" x14ac:dyDescent="0.25">
      <c r="A1" s="1" t="s">
        <v>0</v>
      </c>
    </row>
    <row r="3" spans="1:3" x14ac:dyDescent="0.25">
      <c r="A3" s="37" t="s">
        <v>1</v>
      </c>
      <c r="B3" s="37"/>
      <c r="C3" s="3">
        <v>500000</v>
      </c>
    </row>
    <row r="4" spans="1:3" x14ac:dyDescent="0.25">
      <c r="A4" s="37" t="s">
        <v>2</v>
      </c>
      <c r="B4" s="37"/>
      <c r="C4" s="4">
        <v>0.12</v>
      </c>
    </row>
    <row r="5" spans="1:3" x14ac:dyDescent="0.25">
      <c r="A5" s="37" t="s">
        <v>3</v>
      </c>
      <c r="B5" s="37"/>
      <c r="C5" s="5">
        <v>3</v>
      </c>
    </row>
    <row r="6" spans="1:3" x14ac:dyDescent="0.25">
      <c r="A6" s="37" t="s">
        <v>4</v>
      </c>
      <c r="B6" s="37"/>
      <c r="C6" s="6">
        <f>PV(C4,C5,,-C3)</f>
        <v>355890.12390670541</v>
      </c>
    </row>
    <row r="9" spans="1:3" x14ac:dyDescent="0.25">
      <c r="A9" s="1" t="s">
        <v>5</v>
      </c>
    </row>
    <row r="11" spans="1:3" x14ac:dyDescent="0.25">
      <c r="A11" s="7" t="s">
        <v>6</v>
      </c>
      <c r="B11" s="5">
        <v>5</v>
      </c>
    </row>
    <row r="12" spans="1:3" x14ac:dyDescent="0.25">
      <c r="A12" s="7" t="s">
        <v>7</v>
      </c>
      <c r="B12" s="4">
        <v>0.2</v>
      </c>
    </row>
    <row r="13" spans="1:3" x14ac:dyDescent="0.25">
      <c r="A13" s="7" t="s">
        <v>8</v>
      </c>
      <c r="B13" s="3">
        <v>5000</v>
      </c>
    </row>
    <row r="14" spans="1:3" x14ac:dyDescent="0.25">
      <c r="A14" s="7" t="s">
        <v>9</v>
      </c>
      <c r="B14" s="5">
        <v>-14953.060699588479</v>
      </c>
    </row>
    <row r="15" spans="1:3" x14ac:dyDescent="0.25">
      <c r="A15" s="7" t="s">
        <v>10</v>
      </c>
      <c r="B15" s="6">
        <f>FV(B12,B11,B13,B14)</f>
        <v>0</v>
      </c>
    </row>
    <row r="18" spans="1:4" x14ac:dyDescent="0.25">
      <c r="A18" s="9" t="s">
        <v>11</v>
      </c>
    </row>
    <row r="20" spans="1:4" x14ac:dyDescent="0.25">
      <c r="A20" s="36" t="s">
        <v>12</v>
      </c>
      <c r="B20" s="36"/>
      <c r="C20" s="38">
        <v>0.1</v>
      </c>
      <c r="D20" s="39"/>
    </row>
    <row r="21" spans="1:4" x14ac:dyDescent="0.25">
      <c r="A21" s="36" t="s">
        <v>13</v>
      </c>
      <c r="B21" s="36"/>
      <c r="C21" s="36" t="s">
        <v>14</v>
      </c>
      <c r="D21" s="36"/>
    </row>
    <row r="22" spans="1:4" x14ac:dyDescent="0.25">
      <c r="A22" s="41">
        <v>1</v>
      </c>
      <c r="B22" s="41"/>
      <c r="C22" s="40">
        <v>-20000</v>
      </c>
      <c r="D22" s="40"/>
    </row>
    <row r="23" spans="1:4" x14ac:dyDescent="0.25">
      <c r="A23" s="41">
        <v>2</v>
      </c>
      <c r="B23" s="41"/>
      <c r="C23" s="40">
        <v>6000</v>
      </c>
      <c r="D23" s="40"/>
    </row>
    <row r="24" spans="1:4" x14ac:dyDescent="0.25">
      <c r="A24" s="41">
        <v>3</v>
      </c>
      <c r="B24" s="41"/>
      <c r="C24" s="40">
        <v>8200</v>
      </c>
      <c r="D24" s="40"/>
    </row>
    <row r="25" spans="1:4" x14ac:dyDescent="0.25">
      <c r="A25" s="41">
        <v>4</v>
      </c>
      <c r="B25" s="41"/>
      <c r="C25" s="40">
        <v>12600</v>
      </c>
      <c r="D25" s="40"/>
    </row>
    <row r="26" spans="1:4" x14ac:dyDescent="0.25">
      <c r="A26" s="41">
        <v>5</v>
      </c>
      <c r="B26" s="41"/>
      <c r="C26" s="40">
        <v>18800</v>
      </c>
      <c r="D26" s="40"/>
    </row>
    <row r="28" spans="1:4" x14ac:dyDescent="0.25">
      <c r="A28" s="36" t="s">
        <v>15</v>
      </c>
      <c r="B28" s="36"/>
      <c r="C28" s="36"/>
      <c r="D28" s="36"/>
    </row>
    <row r="29" spans="1:4" x14ac:dyDescent="0.25">
      <c r="C29" s="42">
        <f>NPV(C20,C22,C23:C26)</f>
        <v>13216.931282637166</v>
      </c>
      <c r="D29" s="43"/>
    </row>
    <row r="32" spans="1:4" x14ac:dyDescent="0.25">
      <c r="A32" s="1" t="s">
        <v>16</v>
      </c>
    </row>
    <row r="34" spans="1:4" x14ac:dyDescent="0.25">
      <c r="A34" s="44" t="s">
        <v>17</v>
      </c>
      <c r="B34" s="44"/>
      <c r="C34" s="45" t="s">
        <v>18</v>
      </c>
      <c r="D34" s="45" t="s">
        <v>20</v>
      </c>
    </row>
    <row r="35" spans="1:4" x14ac:dyDescent="0.25">
      <c r="A35" s="44"/>
      <c r="B35" s="44"/>
      <c r="C35" s="45"/>
      <c r="D35" s="45"/>
    </row>
    <row r="36" spans="1:4" x14ac:dyDescent="0.25">
      <c r="A36" s="10" t="s">
        <v>19</v>
      </c>
      <c r="B36" s="10"/>
      <c r="C36" s="5">
        <v>550</v>
      </c>
      <c r="D36" s="5">
        <v>650</v>
      </c>
    </row>
    <row r="37" spans="1:4" x14ac:dyDescent="0.25">
      <c r="A37" s="37" t="s">
        <v>21</v>
      </c>
      <c r="B37" s="37"/>
      <c r="C37" s="5"/>
      <c r="D37" s="5"/>
    </row>
    <row r="38" spans="1:4" x14ac:dyDescent="0.25">
      <c r="A38" s="37" t="s">
        <v>22</v>
      </c>
      <c r="B38" s="37"/>
      <c r="C38" s="5">
        <v>100</v>
      </c>
      <c r="D38" s="5">
        <v>150</v>
      </c>
    </row>
    <row r="39" spans="1:4" x14ac:dyDescent="0.25">
      <c r="A39" s="37" t="s">
        <v>23</v>
      </c>
      <c r="B39" s="37"/>
      <c r="C39" s="5">
        <v>190</v>
      </c>
      <c r="D39" s="5">
        <v>230</v>
      </c>
    </row>
    <row r="40" spans="1:4" x14ac:dyDescent="0.25">
      <c r="A40" s="37" t="s">
        <v>24</v>
      </c>
      <c r="B40" s="37"/>
      <c r="C40" s="5">
        <v>270</v>
      </c>
      <c r="D40" s="5">
        <v>470</v>
      </c>
    </row>
    <row r="41" spans="1:4" x14ac:dyDescent="0.25">
      <c r="A41" s="37" t="s">
        <v>25</v>
      </c>
      <c r="B41" s="37"/>
      <c r="C41" s="5">
        <v>300</v>
      </c>
      <c r="D41" s="5">
        <v>180</v>
      </c>
    </row>
    <row r="42" spans="1:4" x14ac:dyDescent="0.25">
      <c r="A42" s="37" t="s">
        <v>26</v>
      </c>
      <c r="B42" s="37"/>
      <c r="C42" s="5">
        <v>350</v>
      </c>
      <c r="D42" s="5">
        <v>320</v>
      </c>
    </row>
    <row r="43" spans="1:4" x14ac:dyDescent="0.25">
      <c r="A43" s="37" t="s">
        <v>7</v>
      </c>
      <c r="B43" s="37"/>
      <c r="C43" s="4">
        <v>0.15</v>
      </c>
      <c r="D43" s="4">
        <v>0.15</v>
      </c>
    </row>
    <row r="44" spans="1:4" x14ac:dyDescent="0.25">
      <c r="A44" s="46" t="s">
        <v>27</v>
      </c>
      <c r="B44" s="46"/>
      <c r="C44" s="47">
        <f>NPV(C43,C38:C42)-C36</f>
        <v>203.69103231446832</v>
      </c>
      <c r="D44" s="47">
        <f>NPV(D43,D38:D42)-D36</f>
        <v>225.39259483218984</v>
      </c>
    </row>
    <row r="45" spans="1:4" x14ac:dyDescent="0.25">
      <c r="A45" s="46"/>
      <c r="B45" s="46"/>
      <c r="C45" s="47"/>
      <c r="D45" s="47"/>
    </row>
    <row r="48" spans="1:4" x14ac:dyDescent="0.25">
      <c r="A48" s="1" t="s">
        <v>28</v>
      </c>
    </row>
    <row r="50" spans="1:4" x14ac:dyDescent="0.25">
      <c r="A50" s="37" t="s">
        <v>2</v>
      </c>
      <c r="B50" s="37"/>
      <c r="C50" s="4">
        <v>0.08</v>
      </c>
    </row>
    <row r="51" spans="1:4" ht="15" customHeight="1" x14ac:dyDescent="0.25">
      <c r="A51" s="45" t="s">
        <v>29</v>
      </c>
      <c r="B51" s="45"/>
      <c r="C51" s="45" t="s">
        <v>30</v>
      </c>
      <c r="D51" s="45" t="s">
        <v>31</v>
      </c>
    </row>
    <row r="52" spans="1:4" x14ac:dyDescent="0.25">
      <c r="A52" s="45"/>
      <c r="B52" s="45"/>
      <c r="C52" s="45"/>
      <c r="D52" s="45"/>
    </row>
    <row r="53" spans="1:4" x14ac:dyDescent="0.25">
      <c r="A53" s="45"/>
      <c r="B53" s="45"/>
      <c r="C53" s="45"/>
      <c r="D53" s="45"/>
    </row>
    <row r="54" spans="1:4" x14ac:dyDescent="0.25">
      <c r="A54" s="48">
        <v>38447</v>
      </c>
      <c r="B54" s="36"/>
      <c r="C54" s="3">
        <v>0</v>
      </c>
      <c r="D54" s="5"/>
    </row>
    <row r="55" spans="1:4" x14ac:dyDescent="0.25">
      <c r="A55" s="48">
        <v>38569</v>
      </c>
      <c r="B55" s="36"/>
      <c r="C55" s="3">
        <v>-90000000</v>
      </c>
      <c r="D55" s="5">
        <v>122</v>
      </c>
    </row>
    <row r="56" spans="1:4" x14ac:dyDescent="0.25">
      <c r="A56" s="48">
        <v>38727</v>
      </c>
      <c r="B56" s="36"/>
      <c r="C56" s="3">
        <v>10000000</v>
      </c>
      <c r="D56" s="5">
        <v>280</v>
      </c>
    </row>
    <row r="57" spans="1:4" x14ac:dyDescent="0.25">
      <c r="A57" s="48">
        <v>38777</v>
      </c>
      <c r="B57" s="36"/>
      <c r="C57" s="3">
        <v>20000000</v>
      </c>
      <c r="D57" s="5">
        <v>330</v>
      </c>
    </row>
    <row r="58" spans="1:4" x14ac:dyDescent="0.25">
      <c r="A58" s="48">
        <v>38822</v>
      </c>
      <c r="B58" s="36"/>
      <c r="C58" s="3">
        <v>30000000</v>
      </c>
      <c r="D58" s="5">
        <v>375</v>
      </c>
    </row>
    <row r="59" spans="1:4" x14ac:dyDescent="0.25">
      <c r="A59" s="48">
        <v>38923</v>
      </c>
      <c r="B59" s="36"/>
      <c r="C59" s="3">
        <v>40000000</v>
      </c>
      <c r="D59" s="5">
        <f>A59-$A$54</f>
        <v>476</v>
      </c>
    </row>
    <row r="60" spans="1:4" x14ac:dyDescent="0.25">
      <c r="A60" s="46" t="s">
        <v>27</v>
      </c>
      <c r="B60" s="46"/>
      <c r="C60" s="43">
        <f>XNPV(C50,C54:C59,A54:A59)</f>
        <v>4267559.3055400662</v>
      </c>
      <c r="D60" s="49"/>
    </row>
    <row r="61" spans="1:4" x14ac:dyDescent="0.25">
      <c r="A61" s="46"/>
      <c r="B61" s="46"/>
      <c r="C61" s="43"/>
      <c r="D61" s="49"/>
    </row>
    <row r="63" spans="1:4" x14ac:dyDescent="0.25">
      <c r="A63" s="2">
        <f>C55/(1+C50)^(A55-A54)/365+C56/(1+C50)^(A56-A54)/365+C57/(1+C50)^(A57-A54)/365+C58/(1+C50)^(A58-A54)/365+C59/(1+C50)^(A59-A54)/365</f>
        <v>-20.6182220078108</v>
      </c>
    </row>
  </sheetData>
  <mergeCells count="46">
    <mergeCell ref="A59:B59"/>
    <mergeCell ref="A60:B61"/>
    <mergeCell ref="C60:C61"/>
    <mergeCell ref="D60:D61"/>
    <mergeCell ref="D51:D53"/>
    <mergeCell ref="A54:B54"/>
    <mergeCell ref="A55:B55"/>
    <mergeCell ref="A56:B56"/>
    <mergeCell ref="A57:B57"/>
    <mergeCell ref="A58:B58"/>
    <mergeCell ref="A51:B53"/>
    <mergeCell ref="C51:C53"/>
    <mergeCell ref="A43:B43"/>
    <mergeCell ref="A44:B45"/>
    <mergeCell ref="C44:C45"/>
    <mergeCell ref="D44:D45"/>
    <mergeCell ref="A50:B50"/>
    <mergeCell ref="A42:B42"/>
    <mergeCell ref="C25:D25"/>
    <mergeCell ref="C26:D26"/>
    <mergeCell ref="A28:D28"/>
    <mergeCell ref="C29:D29"/>
    <mergeCell ref="A34:B35"/>
    <mergeCell ref="C34:C35"/>
    <mergeCell ref="D34:D35"/>
    <mergeCell ref="A37:B37"/>
    <mergeCell ref="A38:B38"/>
    <mergeCell ref="A39:B39"/>
    <mergeCell ref="A40:B40"/>
    <mergeCell ref="A41:B41"/>
    <mergeCell ref="A22:B22"/>
    <mergeCell ref="A23:B23"/>
    <mergeCell ref="A24:B24"/>
    <mergeCell ref="A25:B25"/>
    <mergeCell ref="A26:B26"/>
    <mergeCell ref="C20:D20"/>
    <mergeCell ref="C21:D21"/>
    <mergeCell ref="C22:D22"/>
    <mergeCell ref="C23:D23"/>
    <mergeCell ref="C24:D24"/>
    <mergeCell ref="A21:B21"/>
    <mergeCell ref="A3:B3"/>
    <mergeCell ref="A4:B4"/>
    <mergeCell ref="A5:B5"/>
    <mergeCell ref="A6:B6"/>
    <mergeCell ref="A20:B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abSelected="1" topLeftCell="A22" workbookViewId="0">
      <selection activeCell="D38" sqref="D38"/>
    </sheetView>
  </sheetViews>
  <sheetFormatPr defaultRowHeight="15" x14ac:dyDescent="0.25"/>
  <cols>
    <col min="1" max="1" width="9.28515625" bestFit="1" customWidth="1"/>
    <col min="2" max="3" width="13.28515625" customWidth="1"/>
    <col min="4" max="4" width="13.42578125" customWidth="1"/>
    <col min="5" max="7" width="13.28515625" customWidth="1"/>
  </cols>
  <sheetData>
    <row r="1" spans="1:4" x14ac:dyDescent="0.25">
      <c r="A1" s="1" t="s">
        <v>32</v>
      </c>
    </row>
    <row r="3" spans="1:4" ht="15" customHeight="1" x14ac:dyDescent="0.25">
      <c r="A3" s="54" t="s">
        <v>7</v>
      </c>
      <c r="B3" s="55"/>
      <c r="C3" s="14">
        <v>0.13</v>
      </c>
      <c r="D3" s="12"/>
    </row>
    <row r="4" spans="1:4" ht="15" customHeight="1" x14ac:dyDescent="0.25">
      <c r="A4" s="56" t="s">
        <v>33</v>
      </c>
      <c r="B4" s="56"/>
      <c r="C4" s="24" t="s">
        <v>34</v>
      </c>
      <c r="D4" s="24" t="s">
        <v>35</v>
      </c>
    </row>
    <row r="5" spans="1:4" ht="28.9" customHeight="1" x14ac:dyDescent="0.25">
      <c r="A5" s="52" t="s">
        <v>36</v>
      </c>
      <c r="B5" s="53"/>
      <c r="C5" s="15">
        <v>740000</v>
      </c>
      <c r="D5" s="15">
        <v>800000</v>
      </c>
    </row>
    <row r="6" spans="1:4" x14ac:dyDescent="0.25">
      <c r="A6" s="52" t="s">
        <v>21</v>
      </c>
      <c r="B6" s="53"/>
      <c r="C6" s="11"/>
      <c r="D6" s="11"/>
    </row>
    <row r="7" spans="1:4" x14ac:dyDescent="0.25">
      <c r="A7" s="50" t="s">
        <v>22</v>
      </c>
      <c r="B7" s="51"/>
      <c r="C7" s="15">
        <v>280000</v>
      </c>
      <c r="D7" s="15">
        <v>320000</v>
      </c>
    </row>
    <row r="8" spans="1:4" x14ac:dyDescent="0.25">
      <c r="A8" s="50" t="s">
        <v>23</v>
      </c>
      <c r="B8" s="51"/>
      <c r="C8" s="15">
        <v>340000</v>
      </c>
      <c r="D8" s="15">
        <v>340000</v>
      </c>
    </row>
    <row r="9" spans="1:4" x14ac:dyDescent="0.25">
      <c r="A9" s="50" t="s">
        <v>24</v>
      </c>
      <c r="B9" s="51"/>
      <c r="C9" s="15">
        <v>350000</v>
      </c>
      <c r="D9" s="15">
        <v>380000</v>
      </c>
    </row>
    <row r="10" spans="1:4" x14ac:dyDescent="0.25">
      <c r="A10" s="8"/>
      <c r="B10" s="13"/>
    </row>
    <row r="11" spans="1:4" x14ac:dyDescent="0.25">
      <c r="C11" s="17">
        <f>NPV(C3,C7:C9)-C5</f>
        <v>16625.039763753302</v>
      </c>
      <c r="D11" s="3">
        <f>NPV(C3,D7:D9)-D5</f>
        <v>12814.774720579619</v>
      </c>
    </row>
    <row r="13" spans="1:4" x14ac:dyDescent="0.25">
      <c r="A13" s="1" t="s">
        <v>5</v>
      </c>
    </row>
    <row r="15" spans="1:4" x14ac:dyDescent="0.25">
      <c r="A15" s="54" t="s">
        <v>7</v>
      </c>
      <c r="B15" s="55"/>
      <c r="C15" s="14">
        <v>0.12</v>
      </c>
      <c r="D15" s="12"/>
    </row>
    <row r="16" spans="1:4" x14ac:dyDescent="0.25">
      <c r="A16" s="56" t="s">
        <v>33</v>
      </c>
      <c r="B16" s="56"/>
      <c r="C16" s="24" t="s">
        <v>37</v>
      </c>
      <c r="D16" s="24" t="s">
        <v>38</v>
      </c>
    </row>
    <row r="17" spans="1:7" ht="28.9" customHeight="1" x14ac:dyDescent="0.25">
      <c r="A17" s="52" t="s">
        <v>36</v>
      </c>
      <c r="B17" s="53"/>
      <c r="C17" s="15">
        <v>5000000</v>
      </c>
      <c r="D17" s="15">
        <v>5000000</v>
      </c>
    </row>
    <row r="18" spans="1:7" x14ac:dyDescent="0.25">
      <c r="A18" s="52" t="s">
        <v>21</v>
      </c>
      <c r="B18" s="53"/>
      <c r="C18" s="11"/>
      <c r="D18" s="11"/>
    </row>
    <row r="19" spans="1:7" x14ac:dyDescent="0.25">
      <c r="A19" s="50" t="s">
        <v>22</v>
      </c>
      <c r="B19" s="51"/>
      <c r="C19" s="15">
        <v>-900000</v>
      </c>
      <c r="D19" s="15">
        <v>-1100000</v>
      </c>
    </row>
    <row r="20" spans="1:7" x14ac:dyDescent="0.25">
      <c r="A20" s="50" t="s">
        <v>23</v>
      </c>
      <c r="B20" s="51"/>
      <c r="C20" s="15">
        <v>1500000</v>
      </c>
      <c r="D20" s="15">
        <v>1500000</v>
      </c>
    </row>
    <row r="21" spans="1:7" x14ac:dyDescent="0.25">
      <c r="A21" s="50" t="s">
        <v>24</v>
      </c>
      <c r="B21" s="51"/>
      <c r="C21" s="15">
        <v>3200000</v>
      </c>
      <c r="D21" s="15">
        <v>3200000</v>
      </c>
    </row>
    <row r="22" spans="1:7" x14ac:dyDescent="0.25">
      <c r="A22" s="50" t="s">
        <v>25</v>
      </c>
      <c r="B22" s="51"/>
      <c r="C22" s="3">
        <v>3800000</v>
      </c>
      <c r="D22" s="3">
        <v>3800000</v>
      </c>
    </row>
    <row r="23" spans="1:7" x14ac:dyDescent="0.25">
      <c r="C23" s="18"/>
      <c r="D23" s="18"/>
    </row>
    <row r="24" spans="1:7" x14ac:dyDescent="0.25">
      <c r="C24" s="16">
        <f>NPV(C15,C19:C22)-C17</f>
        <v>84884.878696374595</v>
      </c>
      <c r="D24" s="16">
        <f>NPV(C15,D19:D22)-D17</f>
        <v>-93686.549875054508</v>
      </c>
    </row>
    <row r="27" spans="1:7" x14ac:dyDescent="0.25">
      <c r="A27" s="1" t="s">
        <v>11</v>
      </c>
    </row>
    <row r="29" spans="1:7" x14ac:dyDescent="0.25">
      <c r="A29" t="s">
        <v>41</v>
      </c>
      <c r="E29" t="s">
        <v>42</v>
      </c>
    </row>
    <row r="30" spans="1:7" x14ac:dyDescent="0.25">
      <c r="B30" s="7" t="s">
        <v>37</v>
      </c>
      <c r="C30" s="7" t="s">
        <v>38</v>
      </c>
      <c r="F30" s="7" t="s">
        <v>37</v>
      </c>
      <c r="G30" s="7" t="s">
        <v>38</v>
      </c>
    </row>
    <row r="31" spans="1:7" x14ac:dyDescent="0.25">
      <c r="A31" s="7" t="s">
        <v>7</v>
      </c>
      <c r="B31" s="19">
        <v>0.1</v>
      </c>
      <c r="C31" s="19">
        <v>0.1</v>
      </c>
      <c r="E31" s="7" t="s">
        <v>7</v>
      </c>
      <c r="F31" s="19">
        <v>0.13</v>
      </c>
      <c r="G31" s="19">
        <v>0.13</v>
      </c>
    </row>
    <row r="32" spans="1:7" x14ac:dyDescent="0.25">
      <c r="A32" s="7" t="s">
        <v>6</v>
      </c>
      <c r="B32" s="5">
        <f>1</f>
        <v>1</v>
      </c>
      <c r="C32" s="5">
        <v>13</v>
      </c>
      <c r="E32" s="7" t="s">
        <v>6</v>
      </c>
      <c r="F32" s="5">
        <f>1</f>
        <v>1</v>
      </c>
      <c r="G32" s="5">
        <v>13</v>
      </c>
    </row>
    <row r="33" spans="1:7" x14ac:dyDescent="0.25">
      <c r="A33" s="7" t="s">
        <v>39</v>
      </c>
      <c r="B33" s="20">
        <v>700000</v>
      </c>
      <c r="C33" s="20">
        <v>9000</v>
      </c>
      <c r="E33" s="7" t="s">
        <v>39</v>
      </c>
      <c r="F33" s="20">
        <v>700000</v>
      </c>
      <c r="G33" s="20">
        <v>9000</v>
      </c>
    </row>
    <row r="35" spans="1:7" x14ac:dyDescent="0.25">
      <c r="B35" s="21">
        <v>700000</v>
      </c>
      <c r="C35" s="59">
        <f>PV(C31/12,C32*12,-C33)</f>
        <v>784075.87676946982</v>
      </c>
      <c r="F35" s="20">
        <v>700000</v>
      </c>
      <c r="G35" s="21">
        <f>PV(G31/12,G32*12,-G33)</f>
        <v>676076.51946279523</v>
      </c>
    </row>
    <row r="37" spans="1:7" x14ac:dyDescent="0.25">
      <c r="A37" s="61" t="s">
        <v>54</v>
      </c>
      <c r="B37" s="61"/>
      <c r="C37" s="60">
        <f>PV(C31/12,C32*12,-C38)</f>
        <v>699999.00000000012</v>
      </c>
    </row>
    <row r="38" spans="1:7" x14ac:dyDescent="0.25">
      <c r="A38" s="61" t="s">
        <v>53</v>
      </c>
      <c r="B38" s="61"/>
      <c r="C38" s="21">
        <v>8034.9251732588291</v>
      </c>
    </row>
    <row r="40" spans="1:7" x14ac:dyDescent="0.25">
      <c r="A40" s="1" t="s">
        <v>16</v>
      </c>
    </row>
    <row r="42" spans="1:7" x14ac:dyDescent="0.25">
      <c r="A42" s="7" t="s">
        <v>7</v>
      </c>
      <c r="B42" s="19">
        <v>0.15</v>
      </c>
    </row>
    <row r="43" spans="1:7" x14ac:dyDescent="0.25">
      <c r="A43" s="7" t="s">
        <v>3</v>
      </c>
      <c r="B43" s="5">
        <v>7</v>
      </c>
    </row>
    <row r="44" spans="1:7" x14ac:dyDescent="0.25">
      <c r="A44" s="7" t="s">
        <v>55</v>
      </c>
      <c r="B44" s="22">
        <v>80000</v>
      </c>
    </row>
    <row r="45" spans="1:7" x14ac:dyDescent="0.25">
      <c r="B45" s="6">
        <f>PV(B42/4,B43*4,-B44)</f>
        <v>1372320.8715656691</v>
      </c>
    </row>
    <row r="48" spans="1:7" x14ac:dyDescent="0.25">
      <c r="A48" s="1" t="s">
        <v>28</v>
      </c>
    </row>
    <row r="50" spans="1:4" x14ac:dyDescent="0.25">
      <c r="A50" s="7" t="s">
        <v>7</v>
      </c>
      <c r="B50" s="19">
        <f>12%</f>
        <v>0.12</v>
      </c>
    </row>
    <row r="51" spans="1:4" x14ac:dyDescent="0.25">
      <c r="A51" s="7" t="s">
        <v>40</v>
      </c>
      <c r="B51" s="5">
        <f>7</f>
        <v>7</v>
      </c>
    </row>
    <row r="52" spans="1:4" x14ac:dyDescent="0.25">
      <c r="A52" s="7" t="s">
        <v>39</v>
      </c>
      <c r="B52" s="22">
        <v>253000</v>
      </c>
    </row>
    <row r="53" spans="1:4" x14ac:dyDescent="0.25">
      <c r="B53" s="6">
        <f>PV(B50,B51,-B52)</f>
        <v>1154630.4043313828</v>
      </c>
    </row>
    <row r="56" spans="1:4" x14ac:dyDescent="0.25">
      <c r="A56" s="1" t="s">
        <v>43</v>
      </c>
    </row>
    <row r="58" spans="1:4" x14ac:dyDescent="0.25">
      <c r="A58" s="54" t="s">
        <v>7</v>
      </c>
      <c r="B58" s="55"/>
      <c r="C58" s="14">
        <v>0.12</v>
      </c>
      <c r="D58" s="12"/>
    </row>
    <row r="59" spans="1:4" x14ac:dyDescent="0.25">
      <c r="A59" s="56" t="s">
        <v>33</v>
      </c>
      <c r="B59" s="56"/>
      <c r="C59" s="24" t="s">
        <v>37</v>
      </c>
      <c r="D59" s="24" t="s">
        <v>38</v>
      </c>
    </row>
    <row r="60" spans="1:4" x14ac:dyDescent="0.25">
      <c r="A60" s="52" t="s">
        <v>36</v>
      </c>
      <c r="B60" s="53"/>
      <c r="C60" s="15">
        <v>34000</v>
      </c>
      <c r="D60" s="15">
        <v>10000</v>
      </c>
    </row>
    <row r="61" spans="1:4" x14ac:dyDescent="0.25">
      <c r="A61" s="52" t="s">
        <v>21</v>
      </c>
      <c r="B61" s="53"/>
      <c r="C61" s="11"/>
      <c r="D61" s="11"/>
    </row>
    <row r="62" spans="1:4" x14ac:dyDescent="0.25">
      <c r="A62" s="50" t="s">
        <v>22</v>
      </c>
      <c r="B62" s="51"/>
      <c r="C62" s="15">
        <v>5000</v>
      </c>
      <c r="D62" s="15">
        <v>5000</v>
      </c>
    </row>
    <row r="63" spans="1:4" x14ac:dyDescent="0.25">
      <c r="A63" s="50" t="s">
        <v>23</v>
      </c>
      <c r="B63" s="51"/>
      <c r="C63" s="15">
        <v>17000</v>
      </c>
      <c r="D63" s="15">
        <v>17000</v>
      </c>
    </row>
    <row r="64" spans="1:4" x14ac:dyDescent="0.25">
      <c r="A64" s="58" t="s">
        <v>24</v>
      </c>
      <c r="B64" s="58"/>
      <c r="C64" s="15">
        <v>25000</v>
      </c>
      <c r="D64" s="15">
        <v>25000</v>
      </c>
    </row>
    <row r="65" spans="1:6" x14ac:dyDescent="0.25">
      <c r="A65" s="23"/>
      <c r="B65" s="23"/>
      <c r="C65" s="18"/>
      <c r="D65" s="18"/>
    </row>
    <row r="66" spans="1:6" x14ac:dyDescent="0.25">
      <c r="C66" s="6">
        <f>NPV(C58,-C60,C62:C64)</f>
        <v>1617.042703561008</v>
      </c>
      <c r="D66" s="6">
        <f>NPV(C58,-C60,D62:D64) - D60</f>
        <v>-8382.9572964389918</v>
      </c>
    </row>
    <row r="68" spans="1:6" x14ac:dyDescent="0.25">
      <c r="A68" s="6">
        <f>C66</f>
        <v>1617.042703561008</v>
      </c>
      <c r="B68" s="25">
        <v>34000</v>
      </c>
      <c r="C68" s="25">
        <v>30000</v>
      </c>
      <c r="D68" s="25">
        <v>26000</v>
      </c>
      <c r="E68" s="25">
        <v>22000</v>
      </c>
      <c r="F68" s="25">
        <v>18000</v>
      </c>
    </row>
    <row r="69" spans="1:6" x14ac:dyDescent="0.25">
      <c r="A69" s="26">
        <v>0.12</v>
      </c>
      <c r="B69" s="3">
        <f t="dataTable" ref="B69:F73" dt2D="1" dtr="1" r1="C60" r2="C58"/>
        <v>1617.042703561008</v>
      </c>
      <c r="C69" s="3">
        <v>5188.4712749895789</v>
      </c>
      <c r="D69" s="3">
        <v>8759.8998464181495</v>
      </c>
      <c r="E69" s="3">
        <v>12331.328417846722</v>
      </c>
      <c r="F69" s="3">
        <v>15902.756989275293</v>
      </c>
    </row>
    <row r="70" spans="1:6" x14ac:dyDescent="0.25">
      <c r="A70" s="27">
        <v>0.13</v>
      </c>
      <c r="B70" s="3">
        <v>942.0587923529888</v>
      </c>
      <c r="C70" s="3">
        <v>4481.8818012025467</v>
      </c>
      <c r="D70" s="3">
        <v>8021.7048100521042</v>
      </c>
      <c r="E70" s="3">
        <v>11561.527818901663</v>
      </c>
      <c r="F70" s="3">
        <v>15101.350827751219</v>
      </c>
    </row>
    <row r="71" spans="1:6" x14ac:dyDescent="0.25">
      <c r="A71" s="26">
        <v>0.14000000000000001</v>
      </c>
      <c r="B71" s="3">
        <v>299.2989485317338</v>
      </c>
      <c r="C71" s="3">
        <v>3808.070878356295</v>
      </c>
      <c r="D71" s="3">
        <v>7316.8428081808561</v>
      </c>
      <c r="E71" s="3">
        <v>10825.614738005417</v>
      </c>
      <c r="F71" s="3">
        <v>14334.386667829978</v>
      </c>
    </row>
    <row r="72" spans="1:6" x14ac:dyDescent="0.25">
      <c r="A72" s="27">
        <v>0.15</v>
      </c>
      <c r="B72" s="3">
        <v>-312.89196365078567</v>
      </c>
      <c r="C72" s="3">
        <v>3165.3689059144335</v>
      </c>
      <c r="D72" s="3">
        <v>6643.6297754796515</v>
      </c>
      <c r="E72" s="3">
        <v>10121.890645044869</v>
      </c>
      <c r="F72" s="3">
        <v>13600.151514610088</v>
      </c>
    </row>
    <row r="73" spans="1:6" x14ac:dyDescent="0.25">
      <c r="A73" s="26">
        <v>0.16</v>
      </c>
      <c r="B73" s="3">
        <v>-896.07242383154426</v>
      </c>
      <c r="C73" s="3">
        <v>2552.2034382374213</v>
      </c>
      <c r="D73" s="3">
        <v>6000.4793003063869</v>
      </c>
      <c r="E73" s="3">
        <v>9448.7551623753534</v>
      </c>
      <c r="F73" s="3">
        <v>12897.031024444319</v>
      </c>
    </row>
    <row r="76" spans="1:6" x14ac:dyDescent="0.25">
      <c r="A76" s="1" t="s">
        <v>44</v>
      </c>
    </row>
    <row r="78" spans="1:6" x14ac:dyDescent="0.25">
      <c r="A78" s="8"/>
      <c r="B78" s="31" t="s">
        <v>45</v>
      </c>
      <c r="C78" s="32" t="s">
        <v>46</v>
      </c>
      <c r="D78" s="32" t="s">
        <v>47</v>
      </c>
    </row>
    <row r="79" spans="1:6" x14ac:dyDescent="0.25">
      <c r="A79" s="7" t="s">
        <v>7</v>
      </c>
      <c r="B79" s="30">
        <f>11.5%/12</f>
        <v>9.5833333333333343E-3</v>
      </c>
      <c r="C79" s="33">
        <f>10.5%/12</f>
        <v>8.7499999999999991E-3</v>
      </c>
      <c r="D79" s="19">
        <f>11%/12</f>
        <v>9.1666666666666667E-3</v>
      </c>
    </row>
    <row r="80" spans="1:6" x14ac:dyDescent="0.25">
      <c r="A80" s="7" t="s">
        <v>40</v>
      </c>
      <c r="B80" s="5">
        <f>20*12</f>
        <v>240</v>
      </c>
      <c r="C80" s="5">
        <f>10*12</f>
        <v>120</v>
      </c>
      <c r="D80" s="5">
        <f>15*12</f>
        <v>180</v>
      </c>
    </row>
    <row r="81" spans="1:7" x14ac:dyDescent="0.25">
      <c r="A81" s="7" t="s">
        <v>39</v>
      </c>
      <c r="B81" s="28">
        <v>700</v>
      </c>
      <c r="C81" s="28">
        <v>700</v>
      </c>
      <c r="D81" s="28">
        <v>700</v>
      </c>
    </row>
    <row r="82" spans="1:7" x14ac:dyDescent="0.25">
      <c r="A82" s="7" t="s">
        <v>52</v>
      </c>
      <c r="B82" s="28">
        <v>12000</v>
      </c>
      <c r="C82" s="28">
        <v>12000</v>
      </c>
      <c r="D82" s="28">
        <v>12000</v>
      </c>
    </row>
    <row r="83" spans="1:7" x14ac:dyDescent="0.25">
      <c r="B83" s="29">
        <f>PV(B79,B80,-B81)+B82</f>
        <v>77639.58645888012</v>
      </c>
      <c r="C83" s="29">
        <f>PV(C79,C80,-C81)+C82</f>
        <v>63876.830824281627</v>
      </c>
      <c r="D83" s="29">
        <f t="shared" ref="D83" si="0">PV(D79,D80,-D81)+D82</f>
        <v>73587.355967434138</v>
      </c>
    </row>
    <row r="85" spans="1:7" x14ac:dyDescent="0.25">
      <c r="A85" s="8" t="s">
        <v>48</v>
      </c>
      <c r="B85" s="34"/>
      <c r="C85" s="44" t="s">
        <v>49</v>
      </c>
      <c r="D85" s="44"/>
      <c r="E85" s="44"/>
      <c r="F85" s="44"/>
      <c r="G85" s="44"/>
    </row>
    <row r="86" spans="1:7" x14ac:dyDescent="0.25">
      <c r="B86" s="28">
        <f>B83</f>
        <v>77639.58645888012</v>
      </c>
      <c r="C86" s="35">
        <v>12000</v>
      </c>
      <c r="D86" s="35">
        <v>15000</v>
      </c>
      <c r="E86" s="35">
        <v>18000</v>
      </c>
      <c r="F86" s="35">
        <v>21000</v>
      </c>
      <c r="G86" s="35">
        <v>24000</v>
      </c>
    </row>
    <row r="87" spans="1:7" x14ac:dyDescent="0.25">
      <c r="A87" s="57" t="s">
        <v>50</v>
      </c>
      <c r="B87" s="7">
        <f>20*12</f>
        <v>240</v>
      </c>
      <c r="C87" s="28">
        <f t="dataTable" ref="C87:G91" dt2D="1" dtr="1" r1="B82" r2="B80"/>
        <v>77639.58645888012</v>
      </c>
      <c r="D87" s="28">
        <v>80639.58645888012</v>
      </c>
      <c r="E87" s="28">
        <v>83639.58645888012</v>
      </c>
      <c r="F87" s="28">
        <v>86639.58645888012</v>
      </c>
      <c r="G87" s="28">
        <v>89639.58645888012</v>
      </c>
    </row>
    <row r="88" spans="1:7" x14ac:dyDescent="0.25">
      <c r="A88" s="57"/>
      <c r="B88" s="7">
        <f>25*12</f>
        <v>300</v>
      </c>
      <c r="C88" s="28">
        <v>80865.850716363013</v>
      </c>
      <c r="D88" s="28">
        <v>83865.850716363013</v>
      </c>
      <c r="E88" s="28">
        <v>86865.850716363013</v>
      </c>
      <c r="F88" s="28">
        <v>89865.850716363013</v>
      </c>
      <c r="G88" s="28">
        <v>92865.850716363013</v>
      </c>
    </row>
    <row r="89" spans="1:7" x14ac:dyDescent="0.25">
      <c r="A89" s="57"/>
      <c r="B89" s="7">
        <f>30*12</f>
        <v>360</v>
      </c>
      <c r="C89" s="28">
        <v>82686.262303725191</v>
      </c>
      <c r="D89" s="28">
        <v>85686.262303725191</v>
      </c>
      <c r="E89" s="28">
        <v>88686.262303725191</v>
      </c>
      <c r="F89" s="28">
        <v>91686.262303725191</v>
      </c>
      <c r="G89" s="28">
        <v>94686.262303725191</v>
      </c>
    </row>
    <row r="90" spans="1:7" x14ac:dyDescent="0.25">
      <c r="A90" s="57"/>
      <c r="B90" s="7">
        <f>35*12</f>
        <v>420</v>
      </c>
      <c r="C90" s="28">
        <v>83713.425016672947</v>
      </c>
      <c r="D90" s="28">
        <v>86713.425016672947</v>
      </c>
      <c r="E90" s="28">
        <v>89713.425016672947</v>
      </c>
      <c r="F90" s="28">
        <v>92713.425016672947</v>
      </c>
      <c r="G90" s="28">
        <v>95713.425016672947</v>
      </c>
    </row>
    <row r="91" spans="1:7" x14ac:dyDescent="0.25">
      <c r="A91" s="57"/>
      <c r="B91" s="7">
        <f>40*12</f>
        <v>480</v>
      </c>
      <c r="C91" s="28">
        <v>84292.999024108838</v>
      </c>
      <c r="D91" s="28">
        <v>87292.999024108838</v>
      </c>
      <c r="E91" s="28">
        <v>90292.999024108838</v>
      </c>
      <c r="F91" s="28">
        <v>93292.999024108838</v>
      </c>
      <c r="G91" s="28">
        <v>96292.999024108838</v>
      </c>
    </row>
    <row r="93" spans="1:7" x14ac:dyDescent="0.25">
      <c r="A93" s="8" t="s">
        <v>42</v>
      </c>
      <c r="B93" s="34"/>
      <c r="C93" s="44" t="s">
        <v>51</v>
      </c>
      <c r="D93" s="44"/>
      <c r="E93" s="44"/>
      <c r="F93" s="44"/>
      <c r="G93" s="44"/>
    </row>
    <row r="94" spans="1:7" x14ac:dyDescent="0.25">
      <c r="B94" s="28">
        <f>B83</f>
        <v>77639.58645888012</v>
      </c>
      <c r="C94" s="35">
        <v>700</v>
      </c>
      <c r="D94" s="35">
        <v>1000</v>
      </c>
      <c r="E94" s="35">
        <v>1300</v>
      </c>
      <c r="F94" s="35">
        <v>1600</v>
      </c>
      <c r="G94" s="35">
        <v>1900</v>
      </c>
    </row>
    <row r="95" spans="1:7" x14ac:dyDescent="0.25">
      <c r="A95" s="57" t="s">
        <v>50</v>
      </c>
      <c r="B95" s="7">
        <f>20*12</f>
        <v>240</v>
      </c>
      <c r="C95" s="28">
        <f t="dataTable" ref="C95:G99" dt2D="1" dtr="1" r1="B81" r2="B80" ca="1"/>
        <v>77639.58645888012</v>
      </c>
      <c r="D95" s="28">
        <v>105770.83779840019</v>
      </c>
      <c r="E95" s="28">
        <v>133902.08913792024</v>
      </c>
      <c r="F95" s="28">
        <v>162033.3404774403</v>
      </c>
      <c r="G95" s="28">
        <v>190164.59181696034</v>
      </c>
    </row>
    <row r="96" spans="1:7" x14ac:dyDescent="0.25">
      <c r="A96" s="57"/>
      <c r="B96" s="7">
        <f>25*12</f>
        <v>300</v>
      </c>
      <c r="C96" s="28">
        <v>80865.850716363013</v>
      </c>
      <c r="D96" s="28">
        <v>110379.78673766144</v>
      </c>
      <c r="E96" s="28">
        <v>139893.72275895986</v>
      </c>
      <c r="F96" s="28">
        <v>169407.65878025829</v>
      </c>
      <c r="G96" s="28">
        <v>198921.59480155676</v>
      </c>
    </row>
    <row r="97" spans="1:7" x14ac:dyDescent="0.25">
      <c r="A97" s="57"/>
      <c r="B97" s="7">
        <f>30*12</f>
        <v>360</v>
      </c>
      <c r="C97" s="28">
        <v>82686.262303725191</v>
      </c>
      <c r="D97" s="28">
        <v>112980.37471960741</v>
      </c>
      <c r="E97" s="28">
        <v>143274.48713548962</v>
      </c>
      <c r="F97" s="28">
        <v>173568.59955137185</v>
      </c>
      <c r="G97" s="28">
        <v>203862.71196725409</v>
      </c>
    </row>
    <row r="98" spans="1:7" x14ac:dyDescent="0.25">
      <c r="A98" s="57"/>
      <c r="B98" s="7">
        <f>35*12</f>
        <v>420</v>
      </c>
      <c r="C98" s="28">
        <v>83713.425016672947</v>
      </c>
      <c r="D98" s="28">
        <v>114447.7500238185</v>
      </c>
      <c r="E98" s="28">
        <v>145182.07503096407</v>
      </c>
      <c r="F98" s="28">
        <v>175916.40003810963</v>
      </c>
      <c r="G98" s="28">
        <v>206650.72504525518</v>
      </c>
    </row>
    <row r="99" spans="1:7" x14ac:dyDescent="0.25">
      <c r="A99" s="57"/>
      <c r="B99" s="7">
        <f>40*12</f>
        <v>480</v>
      </c>
      <c r="C99" s="28">
        <v>84292.999024108838</v>
      </c>
      <c r="D99" s="28">
        <v>115275.71289158404</v>
      </c>
      <c r="E99" s="28">
        <v>146258.42675905925</v>
      </c>
      <c r="F99" s="28">
        <v>177241.14062653447</v>
      </c>
      <c r="G99" s="28">
        <v>208223.85449400969</v>
      </c>
    </row>
  </sheetData>
  <mergeCells count="28">
    <mergeCell ref="A37:B37"/>
    <mergeCell ref="A38:B38"/>
    <mergeCell ref="C85:G85"/>
    <mergeCell ref="A87:A91"/>
    <mergeCell ref="C93:G93"/>
    <mergeCell ref="A95:A99"/>
    <mergeCell ref="A15:B15"/>
    <mergeCell ref="A16:B16"/>
    <mergeCell ref="A20:B20"/>
    <mergeCell ref="A21:B21"/>
    <mergeCell ref="A62:B62"/>
    <mergeCell ref="A63:B63"/>
    <mergeCell ref="A64:B64"/>
    <mergeCell ref="A22:B22"/>
    <mergeCell ref="A58:B58"/>
    <mergeCell ref="A59:B59"/>
    <mergeCell ref="A60:B60"/>
    <mergeCell ref="A61:B61"/>
    <mergeCell ref="A3:B3"/>
    <mergeCell ref="A4:B4"/>
    <mergeCell ref="A5:B5"/>
    <mergeCell ref="A6:B6"/>
    <mergeCell ref="A7:B7"/>
    <mergeCell ref="A8:B8"/>
    <mergeCell ref="A9:B9"/>
    <mergeCell ref="A17:B17"/>
    <mergeCell ref="A18:B18"/>
    <mergeCell ref="A19:B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Практические задания</vt:lpstr>
      <vt:lpstr>Задания для самостоятельной раб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2020-09-21T12:30:02Z</dcterms:modified>
</cp:coreProperties>
</file>