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st\Downloads\"/>
    </mc:Choice>
  </mc:AlternateContent>
  <xr:revisionPtr revIDLastSave="0" documentId="13_ncr:1_{7EC3F39E-DCAB-4E59-8FA0-643FAD1A8130}" xr6:coauthVersionLast="47" xr6:coauthVersionMax="47" xr10:uidLastSave="{00000000-0000-0000-0000-000000000000}"/>
  <bookViews>
    <workbookView xWindow="-108" yWindow="-108" windowWidth="23256" windowHeight="12576" activeTab="5" xr2:uid="{55CDA9E8-3D74-478E-9C9A-51360B48F250}"/>
  </bookViews>
  <sheets>
    <sheet name="Часть 1" sheetId="5" r:id="rId1"/>
    <sheet name="Часть 2.1" sheetId="4" r:id="rId2"/>
    <sheet name="Часть 2.2" sheetId="10" r:id="rId3"/>
    <sheet name="Часть 3.1" sheetId="11" r:id="rId4"/>
    <sheet name="Часть 3.2" sheetId="7" r:id="rId5"/>
    <sheet name="Часть 3.3" sheetId="12" r:id="rId6"/>
  </sheets>
  <definedNames>
    <definedName name="_xlcn.WorksheetConnection_Таблица21" hidden="1">Таблица2</definedName>
    <definedName name="_xlcn.WorksheetConnection_Таблица221" hidden="1">Таблица[]</definedName>
    <definedName name="_xlcn.WorksheetConnection_Таблица31" hidden="1">Таблица3[]</definedName>
    <definedName name="_xlcn.WorksheetConnection_Таблица41" hidden="1">Таблица4</definedName>
    <definedName name="_xlcn.WorksheetConnection_Таблица51" hidden="1">Таблица5</definedName>
    <definedName name="_xlcn.WorksheetConnection_Таблица71" hidden="1">Таблица7</definedName>
    <definedName name="_xlcn.WorksheetConnection_Таблица81" hidden="1">Таблица8</definedName>
    <definedName name="_xlcn.WorksheetConnection_Таблица91" hidden="1">Таблица9[]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Таблица9" name="Таблица9" connection="WorksheetConnection_Таблица9"/>
          <x15:modelTable id="Таблица8" name="Таблица8" connection="WorksheetConnection_Таблица8"/>
          <x15:modelTable id="Таблица7" name="Таблица7" connection="WorksheetConnection_Таблица7"/>
          <x15:modelTable id="Таблица5" name="Таблица5" connection="WorksheetConnection_Таблица5"/>
          <x15:modelTable id="Таблица4" name="Таблица4" connection="WorksheetConnection_Таблица4"/>
          <x15:modelTable id="Таблица3" name="Таблица3" connection="WorksheetConnection_Таблица3"/>
          <x15:modelTable id="Таблица22" name="Таблица22" connection="WorksheetConnection_Таблица22"/>
          <x15:modelTable id="Таблица2" name="Таблица2" connection="WorksheetConnection_Таблица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2" l="1"/>
  <c r="H12" i="12"/>
  <c r="H4" i="12"/>
  <c r="H9" i="12"/>
  <c r="H3" i="12"/>
  <c r="H5" i="12"/>
  <c r="H8" i="12"/>
  <c r="H11" i="12"/>
  <c r="H10" i="12"/>
  <c r="H6" i="12"/>
  <c r="H7" i="12"/>
  <c r="E5" i="7"/>
  <c r="F5" i="7"/>
  <c r="G5" i="7"/>
  <c r="H5" i="7"/>
  <c r="I5" i="7"/>
  <c r="J5" i="7"/>
  <c r="K5" i="7"/>
  <c r="L5" i="7"/>
  <c r="M5" i="7"/>
  <c r="N5" i="7"/>
  <c r="O5" i="7"/>
  <c r="E6" i="7"/>
  <c r="F6" i="7"/>
  <c r="G6" i="7"/>
  <c r="H6" i="7"/>
  <c r="I6" i="7"/>
  <c r="J6" i="7"/>
  <c r="K6" i="7"/>
  <c r="L6" i="7"/>
  <c r="M6" i="7"/>
  <c r="N6" i="7"/>
  <c r="O6" i="7"/>
  <c r="E7" i="7"/>
  <c r="F7" i="7"/>
  <c r="G7" i="7"/>
  <c r="H7" i="7"/>
  <c r="I7" i="7"/>
  <c r="J7" i="7"/>
  <c r="K7" i="7"/>
  <c r="L7" i="7"/>
  <c r="M7" i="7"/>
  <c r="N7" i="7"/>
  <c r="O7" i="7"/>
  <c r="E8" i="7"/>
  <c r="F8" i="7"/>
  <c r="G8" i="7"/>
  <c r="H8" i="7"/>
  <c r="I8" i="7"/>
  <c r="J8" i="7"/>
  <c r="K8" i="7"/>
  <c r="L8" i="7"/>
  <c r="M8" i="7"/>
  <c r="N8" i="7"/>
  <c r="O8" i="7"/>
  <c r="E9" i="7"/>
  <c r="F9" i="7"/>
  <c r="G9" i="7"/>
  <c r="H9" i="7"/>
  <c r="I9" i="7"/>
  <c r="J9" i="7"/>
  <c r="K9" i="7"/>
  <c r="L9" i="7"/>
  <c r="M9" i="7"/>
  <c r="N9" i="7"/>
  <c r="O9" i="7"/>
  <c r="E10" i="7"/>
  <c r="F10" i="7"/>
  <c r="G10" i="7"/>
  <c r="H10" i="7"/>
  <c r="I10" i="7"/>
  <c r="J10" i="7"/>
  <c r="K10" i="7"/>
  <c r="L10" i="7"/>
  <c r="M10" i="7"/>
  <c r="N10" i="7"/>
  <c r="O10" i="7"/>
  <c r="E11" i="7"/>
  <c r="F11" i="7"/>
  <c r="G11" i="7"/>
  <c r="H11" i="7"/>
  <c r="I11" i="7"/>
  <c r="J11" i="7"/>
  <c r="K11" i="7"/>
  <c r="L11" i="7"/>
  <c r="M11" i="7"/>
  <c r="N11" i="7"/>
  <c r="O11" i="7"/>
  <c r="E12" i="7"/>
  <c r="F12" i="7"/>
  <c r="G12" i="7"/>
  <c r="H12" i="7"/>
  <c r="I12" i="7"/>
  <c r="J12" i="7"/>
  <c r="K12" i="7"/>
  <c r="L12" i="7"/>
  <c r="M12" i="7"/>
  <c r="N12" i="7"/>
  <c r="O12" i="7"/>
  <c r="E13" i="7"/>
  <c r="F13" i="7"/>
  <c r="G13" i="7"/>
  <c r="H13" i="7"/>
  <c r="I13" i="7"/>
  <c r="J13" i="7"/>
  <c r="K13" i="7"/>
  <c r="L13" i="7"/>
  <c r="M13" i="7"/>
  <c r="N13" i="7"/>
  <c r="O13" i="7"/>
  <c r="E14" i="7"/>
  <c r="F14" i="7"/>
  <c r="G14" i="7"/>
  <c r="H14" i="7"/>
  <c r="I14" i="7"/>
  <c r="J14" i="7"/>
  <c r="K14" i="7"/>
  <c r="L14" i="7"/>
  <c r="M14" i="7"/>
  <c r="N14" i="7"/>
  <c r="O14" i="7"/>
  <c r="Q6" i="7"/>
  <c r="H2" i="11"/>
  <c r="H3" i="11"/>
  <c r="H4" i="11"/>
  <c r="H5" i="11"/>
  <c r="H6" i="11"/>
  <c r="H7" i="11"/>
  <c r="H8" i="11"/>
  <c r="H9" i="11"/>
  <c r="H10" i="11"/>
  <c r="H11" i="11"/>
  <c r="H12" i="11"/>
  <c r="Q6" i="4"/>
  <c r="O15" i="7"/>
  <c r="N15" i="7"/>
  <c r="M15" i="7"/>
  <c r="L15" i="7"/>
  <c r="K15" i="7"/>
  <c r="J15" i="7"/>
  <c r="I15" i="7"/>
  <c r="H15" i="7"/>
  <c r="G15" i="7"/>
  <c r="F15" i="7"/>
  <c r="E15" i="7"/>
  <c r="O15" i="4"/>
  <c r="N15" i="4"/>
  <c r="M15" i="4"/>
  <c r="L15" i="4"/>
  <c r="K15" i="4"/>
  <c r="J15" i="4"/>
  <c r="I15" i="4"/>
  <c r="H15" i="4"/>
  <c r="G15" i="4"/>
  <c r="F15" i="4"/>
  <c r="E15" i="4"/>
  <c r="O14" i="4"/>
  <c r="N14" i="4"/>
  <c r="M14" i="4"/>
  <c r="L14" i="4"/>
  <c r="K14" i="4"/>
  <c r="J14" i="4"/>
  <c r="I14" i="4"/>
  <c r="H14" i="4"/>
  <c r="G14" i="4"/>
  <c r="F14" i="4"/>
  <c r="E14" i="4"/>
  <c r="O13" i="4"/>
  <c r="N13" i="4"/>
  <c r="M13" i="4"/>
  <c r="L13" i="4"/>
  <c r="K13" i="4"/>
  <c r="J13" i="4"/>
  <c r="I13" i="4"/>
  <c r="H13" i="4"/>
  <c r="G13" i="4"/>
  <c r="F13" i="4"/>
  <c r="E13" i="4"/>
  <c r="O12" i="4"/>
  <c r="N12" i="4"/>
  <c r="M12" i="4"/>
  <c r="L12" i="4"/>
  <c r="K12" i="4"/>
  <c r="J12" i="4"/>
  <c r="I12" i="4"/>
  <c r="H12" i="4"/>
  <c r="G12" i="4"/>
  <c r="F12" i="4"/>
  <c r="E12" i="4"/>
  <c r="O11" i="4"/>
  <c r="N11" i="4"/>
  <c r="M11" i="4"/>
  <c r="L11" i="4"/>
  <c r="K11" i="4"/>
  <c r="J11" i="4"/>
  <c r="I11" i="4"/>
  <c r="H11" i="4"/>
  <c r="G11" i="4"/>
  <c r="F11" i="4"/>
  <c r="E11" i="4"/>
  <c r="O10" i="4"/>
  <c r="N10" i="4"/>
  <c r="M10" i="4"/>
  <c r="L10" i="4"/>
  <c r="K10" i="4"/>
  <c r="J10" i="4"/>
  <c r="I10" i="4"/>
  <c r="H10" i="4"/>
  <c r="G10" i="4"/>
  <c r="F10" i="4"/>
  <c r="E10" i="4"/>
  <c r="O9" i="4"/>
  <c r="N9" i="4"/>
  <c r="M9" i="4"/>
  <c r="L9" i="4"/>
  <c r="K9" i="4"/>
  <c r="J9" i="4"/>
  <c r="I9" i="4"/>
  <c r="H9" i="4"/>
  <c r="G9" i="4"/>
  <c r="F9" i="4"/>
  <c r="E9" i="4"/>
  <c r="O8" i="4"/>
  <c r="N8" i="4"/>
  <c r="M8" i="4"/>
  <c r="L8" i="4"/>
  <c r="K8" i="4"/>
  <c r="J8" i="4"/>
  <c r="I8" i="4"/>
  <c r="H8" i="4"/>
  <c r="G8" i="4"/>
  <c r="F8" i="4"/>
  <c r="E8" i="4"/>
  <c r="O7" i="4"/>
  <c r="N7" i="4"/>
  <c r="M7" i="4"/>
  <c r="L7" i="4"/>
  <c r="K7" i="4"/>
  <c r="J7" i="4"/>
  <c r="I7" i="4"/>
  <c r="H7" i="4"/>
  <c r="G7" i="4"/>
  <c r="F7" i="4"/>
  <c r="E7" i="4"/>
  <c r="O6" i="4"/>
  <c r="N6" i="4"/>
  <c r="M6" i="4"/>
  <c r="L6" i="4"/>
  <c r="K6" i="4"/>
  <c r="J6" i="4"/>
  <c r="I6" i="4"/>
  <c r="H6" i="4"/>
  <c r="G6" i="4"/>
  <c r="F6" i="4"/>
  <c r="E6" i="4"/>
  <c r="O5" i="4"/>
  <c r="N5" i="4"/>
  <c r="M5" i="4"/>
  <c r="L5" i="4"/>
  <c r="K5" i="4"/>
  <c r="J5" i="4"/>
  <c r="I5" i="4"/>
  <c r="H5" i="4"/>
  <c r="G5" i="4"/>
  <c r="F5" i="4"/>
  <c r="E5" i="4"/>
  <c r="K2" i="12" l="1" a="1"/>
  <c r="K2" i="12" s="1"/>
  <c r="I11" i="12" s="1"/>
  <c r="K2" i="11" a="1"/>
  <c r="K2" i="11" s="1"/>
  <c r="I7" i="11" s="1"/>
  <c r="R6" i="7"/>
  <c r="R6" i="4"/>
  <c r="I6" i="12" l="1"/>
  <c r="I9" i="12"/>
  <c r="I12" i="12"/>
  <c r="I3" i="12"/>
  <c r="I2" i="12"/>
  <c r="I4" i="12"/>
  <c r="I7" i="12"/>
  <c r="I5" i="12"/>
  <c r="I8" i="12"/>
  <c r="I10" i="12"/>
  <c r="I5" i="11"/>
  <c r="I12" i="11"/>
  <c r="I6" i="11"/>
  <c r="I8" i="11"/>
  <c r="I4" i="11"/>
  <c r="I11" i="11"/>
  <c r="I10" i="11"/>
  <c r="I3" i="11"/>
  <c r="I9" i="11"/>
  <c r="I2" i="11"/>
  <c r="S6" i="7" a="1"/>
  <c r="S6" i="7" s="1"/>
  <c r="Q7" i="7" s="1"/>
  <c r="S6" i="4" a="1"/>
  <c r="S6" i="4" s="1"/>
  <c r="Q7" i="4" s="1"/>
  <c r="R7" i="7" l="1"/>
  <c r="R7" i="4"/>
  <c r="T7" i="4" s="1" a="1"/>
  <c r="T7" i="4" s="1"/>
  <c r="T7" i="7" l="1" a="1"/>
  <c r="T7" i="7" s="1"/>
  <c r="S7" i="7" a="1"/>
  <c r="S7" i="7" s="1"/>
  <c r="S7" i="4" a="1"/>
  <c r="S7" i="4" s="1"/>
  <c r="Q8" i="4" s="1"/>
  <c r="R8" i="4" s="1"/>
  <c r="Q8" i="7" l="1"/>
  <c r="R8" i="7" s="1"/>
  <c r="U8" i="4" a="1"/>
  <c r="U8" i="4" s="1"/>
  <c r="S8" i="4" a="1"/>
  <c r="S8" i="4" s="1"/>
  <c r="T8" i="4" a="1"/>
  <c r="T8" i="4" s="1"/>
  <c r="U8" i="7" l="1" a="1"/>
  <c r="U8" i="7" s="1"/>
  <c r="T8" i="7" a="1"/>
  <c r="T8" i="7" s="1"/>
  <c r="S8" i="7" a="1"/>
  <c r="S8" i="7" s="1"/>
  <c r="Q9" i="4"/>
  <c r="R9" i="4" s="1"/>
  <c r="V9" i="4" s="1" a="1"/>
  <c r="V9" i="4" s="1"/>
  <c r="Q9" i="7" l="1"/>
  <c r="R9" i="7" s="1"/>
  <c r="T9" i="4" a="1"/>
  <c r="T9" i="4" s="1"/>
  <c r="U9" i="4" a="1"/>
  <c r="U9" i="4" s="1"/>
  <c r="S9" i="4" a="1"/>
  <c r="S9" i="4" s="1"/>
  <c r="U9" i="7" l="1" a="1"/>
  <c r="U9" i="7" s="1"/>
  <c r="S9" i="7" a="1"/>
  <c r="S9" i="7" s="1"/>
  <c r="V9" i="7" a="1"/>
  <c r="V9" i="7" s="1"/>
  <c r="T9" i="7" a="1"/>
  <c r="T9" i="7" s="1"/>
  <c r="Q10" i="4"/>
  <c r="R10" i="4" s="1"/>
  <c r="Q10" i="7" l="1"/>
  <c r="R10" i="7" s="1"/>
  <c r="W10" i="4" a="1"/>
  <c r="W10" i="4" s="1"/>
  <c r="U10" i="4" a="1"/>
  <c r="U10" i="4" s="1"/>
  <c r="V10" i="4" a="1"/>
  <c r="V10" i="4" s="1"/>
  <c r="S10" i="4" a="1"/>
  <c r="S10" i="4" s="1"/>
  <c r="T10" i="4" a="1"/>
  <c r="T10" i="4" s="1"/>
  <c r="W10" i="7" l="1" a="1"/>
  <c r="W10" i="7" s="1"/>
  <c r="S10" i="7" a="1"/>
  <c r="S10" i="7" s="1"/>
  <c r="V10" i="7" a="1"/>
  <c r="V10" i="7" s="1"/>
  <c r="U10" i="7" a="1"/>
  <c r="U10" i="7" s="1"/>
  <c r="T10" i="7" a="1"/>
  <c r="T10" i="7" s="1"/>
  <c r="Q11" i="4"/>
  <c r="R11" i="4" s="1"/>
  <c r="X11" i="4" s="1" a="1"/>
  <c r="X11" i="4" s="1"/>
  <c r="Q11" i="7" l="1"/>
  <c r="R11" i="7" s="1"/>
  <c r="V11" i="4" a="1"/>
  <c r="V11" i="4" s="1"/>
  <c r="W11" i="4" a="1"/>
  <c r="W11" i="4" s="1"/>
  <c r="T11" i="4" a="1"/>
  <c r="T11" i="4" s="1"/>
  <c r="U11" i="4" a="1"/>
  <c r="U11" i="4" s="1"/>
  <c r="S11" i="4" a="1"/>
  <c r="S11" i="4" s="1"/>
  <c r="X11" i="7" l="1" a="1"/>
  <c r="X11" i="7" s="1"/>
  <c r="W11" i="7" a="1"/>
  <c r="W11" i="7" s="1"/>
  <c r="U11" i="7" a="1"/>
  <c r="U11" i="7" s="1"/>
  <c r="V11" i="7" a="1"/>
  <c r="V11" i="7" s="1"/>
  <c r="S11" i="7" a="1"/>
  <c r="S11" i="7" s="1"/>
  <c r="T11" i="7" a="1"/>
  <c r="T11" i="7" s="1"/>
  <c r="Q12" i="4"/>
  <c r="R12" i="4" s="1"/>
  <c r="Y12" i="4" s="1" a="1"/>
  <c r="Y12" i="4" s="1"/>
  <c r="Q12" i="7" l="1"/>
  <c r="R12" i="7" s="1"/>
  <c r="S12" i="7" s="1" a="1"/>
  <c r="S12" i="7" s="1"/>
  <c r="W12" i="4" a="1"/>
  <c r="W12" i="4" s="1"/>
  <c r="X12" i="4" a="1"/>
  <c r="X12" i="4" s="1"/>
  <c r="U12" i="4" a="1"/>
  <c r="U12" i="4" s="1"/>
  <c r="V12" i="4" a="1"/>
  <c r="V12" i="4" s="1"/>
  <c r="S12" i="4" a="1"/>
  <c r="S12" i="4" s="1"/>
  <c r="T12" i="4" a="1"/>
  <c r="T12" i="4" s="1"/>
  <c r="X12" i="7" l="1" a="1"/>
  <c r="X12" i="7" s="1"/>
  <c r="V12" i="7" a="1"/>
  <c r="V12" i="7" s="1"/>
  <c r="W12" i="7" a="1"/>
  <c r="W12" i="7" s="1"/>
  <c r="Y12" i="7" a="1"/>
  <c r="Y12" i="7" s="1"/>
  <c r="U12" i="7" a="1"/>
  <c r="U12" i="7" s="1"/>
  <c r="T12" i="7" a="1"/>
  <c r="T12" i="7" s="1"/>
  <c r="Q13" i="4"/>
  <c r="R13" i="4" s="1"/>
  <c r="Z13" i="4" s="1" a="1"/>
  <c r="Z13" i="4" s="1"/>
  <c r="Q13" i="7" l="1"/>
  <c r="R13" i="7" s="1"/>
  <c r="X13" i="4" a="1"/>
  <c r="X13" i="4" s="1"/>
  <c r="Y13" i="4" a="1"/>
  <c r="Y13" i="4" s="1"/>
  <c r="V13" i="4" a="1"/>
  <c r="V13" i="4" s="1"/>
  <c r="W13" i="4" a="1"/>
  <c r="W13" i="4" s="1"/>
  <c r="T13" i="4" a="1"/>
  <c r="T13" i="4" s="1"/>
  <c r="U13" i="4" a="1"/>
  <c r="U13" i="4" s="1"/>
  <c r="S13" i="4" a="1"/>
  <c r="S13" i="4" s="1"/>
  <c r="S13" i="7" l="1" a="1"/>
  <c r="S13" i="7" s="1"/>
  <c r="T13" i="7" a="1"/>
  <c r="T13" i="7" s="1"/>
  <c r="W13" i="7" a="1"/>
  <c r="W13" i="7" s="1"/>
  <c r="Y13" i="7" a="1"/>
  <c r="Y13" i="7" s="1"/>
  <c r="V13" i="7" a="1"/>
  <c r="V13" i="7" s="1"/>
  <c r="Z13" i="7" a="1"/>
  <c r="Z13" i="7" s="1"/>
  <c r="U13" i="7" a="1"/>
  <c r="U13" i="7" s="1"/>
  <c r="X13" i="7" a="1"/>
  <c r="X13" i="7" s="1"/>
  <c r="Q14" i="4"/>
  <c r="R14" i="4" s="1"/>
  <c r="Q14" i="7" l="1"/>
  <c r="R14" i="7" s="1"/>
  <c r="Z14" i="4" a="1"/>
  <c r="Z14" i="4" s="1"/>
  <c r="AA14" i="4" a="1"/>
  <c r="AA14" i="4" s="1"/>
  <c r="Y14" i="4" a="1"/>
  <c r="Y14" i="4" s="1"/>
  <c r="W14" i="4" a="1"/>
  <c r="W14" i="4" s="1"/>
  <c r="X14" i="4" a="1"/>
  <c r="X14" i="4" s="1"/>
  <c r="V14" i="4" a="1"/>
  <c r="V14" i="4" s="1"/>
  <c r="T14" i="4" a="1"/>
  <c r="T14" i="4" s="1"/>
  <c r="U14" i="4" a="1"/>
  <c r="U14" i="4" s="1"/>
  <c r="S14" i="4" a="1"/>
  <c r="S14" i="4" s="1"/>
  <c r="S14" i="7" l="1" a="1"/>
  <c r="S14" i="7" s="1"/>
  <c r="U14" i="7" a="1"/>
  <c r="U14" i="7" s="1"/>
  <c r="X14" i="7" a="1"/>
  <c r="X14" i="7" s="1"/>
  <c r="V14" i="7" a="1"/>
  <c r="V14" i="7" s="1"/>
  <c r="T14" i="7" a="1"/>
  <c r="T14" i="7" s="1"/>
  <c r="AA14" i="7" a="1"/>
  <c r="AA14" i="7" s="1"/>
  <c r="Z14" i="7" a="1"/>
  <c r="Z14" i="7" s="1"/>
  <c r="W14" i="7" a="1"/>
  <c r="W14" i="7" s="1"/>
  <c r="Y14" i="7" a="1"/>
  <c r="Y14" i="7" s="1"/>
  <c r="Q15" i="4"/>
  <c r="R15" i="4" s="1"/>
  <c r="Q15" i="7" l="1"/>
  <c r="R1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FF6248-201B-464E-9107-6EFB4157ABFF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E6CE5DC-235B-4C14-9BA7-2B15B5BF6AAC}" name="WorksheetConnection_Таблица2" type="102" refreshedVersion="6" minRefreshableVersion="5">
    <extLst>
      <ext xmlns:x15="http://schemas.microsoft.com/office/spreadsheetml/2010/11/main" uri="{DE250136-89BD-433C-8126-D09CA5730AF9}">
        <x15:connection id="Таблица2">
          <x15:rangePr sourceName="_xlcn.WorksheetConnection_Таблица21"/>
        </x15:connection>
      </ext>
    </extLst>
  </connection>
  <connection id="3" xr16:uid="{65F6AC3B-B40B-4396-AADB-EF5F07EA8D86}" name="WorksheetConnection_Таблица22" type="102" refreshedVersion="7" minRefreshableVersion="5">
    <extLst>
      <ext xmlns:x15="http://schemas.microsoft.com/office/spreadsheetml/2010/11/main" uri="{DE250136-89BD-433C-8126-D09CA5730AF9}">
        <x15:connection id="Таблица22">
          <x15:rangePr sourceName="_xlcn.WorksheetConnection_Таблица221"/>
        </x15:connection>
      </ext>
    </extLst>
  </connection>
  <connection id="4" xr16:uid="{F608AE47-061D-498A-8FB9-F780AB44137A}" name="WorksheetConnection_Таблица3" type="102" refreshedVersion="7" minRefreshableVersion="5">
    <extLst>
      <ext xmlns:x15="http://schemas.microsoft.com/office/spreadsheetml/2010/11/main" uri="{DE250136-89BD-433C-8126-D09CA5730AF9}">
        <x15:connection id="Таблица3">
          <x15:rangePr sourceName="_xlcn.WorksheetConnection_Таблица31"/>
        </x15:connection>
      </ext>
    </extLst>
  </connection>
  <connection id="5" xr16:uid="{0F12E3A4-B5F4-459A-BE4D-7684A410A096}" name="WorksheetConnection_Таблица4" type="102" refreshedVersion="7" minRefreshableVersion="5">
    <extLst>
      <ext xmlns:x15="http://schemas.microsoft.com/office/spreadsheetml/2010/11/main" uri="{DE250136-89BD-433C-8126-D09CA5730AF9}">
        <x15:connection id="Таблица4">
          <x15:rangePr sourceName="_xlcn.WorksheetConnection_Таблица41"/>
        </x15:connection>
      </ext>
    </extLst>
  </connection>
  <connection id="6" xr16:uid="{14B35A41-0EA0-48C7-9438-A833577222BF}" name="WorksheetConnection_Таблица5" type="102" refreshedVersion="7" minRefreshableVersion="5">
    <extLst>
      <ext xmlns:x15="http://schemas.microsoft.com/office/spreadsheetml/2010/11/main" uri="{DE250136-89BD-433C-8126-D09CA5730AF9}">
        <x15:connection id="Таблица5">
          <x15:rangePr sourceName="_xlcn.WorksheetConnection_Таблица51"/>
        </x15:connection>
      </ext>
    </extLst>
  </connection>
  <connection id="7" xr16:uid="{6D7E1208-5863-4F1F-8F8F-CEC7D61A2578}" name="WorksheetConnection_Таблица7" type="102" refreshedVersion="7" minRefreshableVersion="5">
    <extLst>
      <ext xmlns:x15="http://schemas.microsoft.com/office/spreadsheetml/2010/11/main" uri="{DE250136-89BD-433C-8126-D09CA5730AF9}">
        <x15:connection id="Таблица7">
          <x15:rangePr sourceName="_xlcn.WorksheetConnection_Таблица71"/>
        </x15:connection>
      </ext>
    </extLst>
  </connection>
  <connection id="8" xr16:uid="{E5AB9E35-8481-411D-9F0B-A483F492C792}" name="WorksheetConnection_Таблица8" type="102" refreshedVersion="7" minRefreshableVersion="5">
    <extLst>
      <ext xmlns:x15="http://schemas.microsoft.com/office/spreadsheetml/2010/11/main" uri="{DE250136-89BD-433C-8126-D09CA5730AF9}">
        <x15:connection id="Таблица8">
          <x15:rangePr sourceName="_xlcn.WorksheetConnection_Таблица81"/>
        </x15:connection>
      </ext>
    </extLst>
  </connection>
  <connection id="9" xr16:uid="{F40534C0-1FD0-4F85-87F2-20214A071F28}" name="WorksheetConnection_Таблица9" type="102" refreshedVersion="7" minRefreshableVersion="5">
    <extLst>
      <ext xmlns:x15="http://schemas.microsoft.com/office/spreadsheetml/2010/11/main" uri="{DE250136-89BD-433C-8126-D09CA5730AF9}">
        <x15:connection id="Таблица9">
          <x15:rangePr sourceName="_xlcn.WorksheetConnection_Таблица9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<sst xmlns="http://schemas.openxmlformats.org/spreadsheetml/2006/main" count="91" uniqueCount="23">
  <si>
    <t>Номер</t>
  </si>
  <si>
    <t>ФИО</t>
  </si>
  <si>
    <t>Время</t>
  </si>
  <si>
    <t>Долгота</t>
  </si>
  <si>
    <t>Количество печенек (до 100)</t>
  </si>
  <si>
    <t>Хамикоева</t>
  </si>
  <si>
    <t>Устимова Снежана</t>
  </si>
  <si>
    <t>Попова Софья</t>
  </si>
  <si>
    <t>Жевагина Настя</t>
  </si>
  <si>
    <t>Александрова</t>
  </si>
  <si>
    <t>Поликарпова Лиза</t>
  </si>
  <si>
    <t>Брусова Полина</t>
  </si>
  <si>
    <t>Капралов Никита</t>
  </si>
  <si>
    <t>Кучерявенко Никита</t>
  </si>
  <si>
    <t>Деменчук Георгий</t>
  </si>
  <si>
    <t>Широта</t>
  </si>
  <si>
    <t>ФУ Рязанский проспект</t>
  </si>
  <si>
    <t>average great-circle radius</t>
  </si>
  <si>
    <t>meters</t>
  </si>
  <si>
    <t>Округ</t>
  </si>
  <si>
    <t>Ранк</t>
  </si>
  <si>
    <t>Сумма по округам</t>
  </si>
  <si>
    <t>Ранг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</si>
</sst>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0.5"/>
      <color rgb="FF242424"/>
      <name val="Segoe UI"/>
      <family val="2"/>
      <charset val="204"/>
    </font>
    <font>
      <sz val="8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theme="7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 vertical="center"/>
    </xf>
    <xf numFmtId="20" fontId="0" fillId="2" borderId="1" xfId="0" applyNumberFormat="1" applyFont="1" applyFill="1" applyBorder="1"/>
    <xf numFmtId="20" fontId="0" fillId="0" borderId="1" xfId="0" applyNumberFormat="1" applyFont="1" applyBorder="1"/>
    <xf numFmtId="20" fontId="0" fillId="0" borderId="1" xfId="0" applyNumberFormat="1" applyFont="1" applyFill="1" applyBorder="1"/>
    <xf numFmtId="0" fontId="0" fillId="0" borderId="0" xfId="0" quotePrefix="1"/>
    <xf numFmtId="0" fontId="0" fillId="0" borderId="0" xfId="0" applyFill="1" applyBorder="1"/>
    <xf numFmtId="20" fontId="0" fillId="0" borderId="0" xfId="0" applyNumberFormat="1" applyFont="1" applyFill="1" applyBorder="1"/>
  </cellXfs>
  <cellStyles count="1">
    <cellStyle name="Обычный" xfId="0" builtinId="0"/>
  </cellStyles>
  <dxfs count="8">
    <dxf>
      <numFmt numFmtId="0" formatCode="General"/>
    </dxf>
    <dxf>
      <numFmt numFmtId="0" formatCode="General"/>
    </dxf>
    <dxf>
      <numFmt numFmtId="25" formatCode="h:mm"/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 style="thin">
          <color theme="7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25" formatCode="h:mm"/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 style="thin">
          <color theme="7" tint="0.39997558519241921"/>
        </bottom>
        <vertical/>
        <horizontal/>
      </border>
    </dxf>
    <dxf>
      <numFmt numFmtId="25" formatCode="h:mm"/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 style="thin">
          <color theme="7" tint="0.39997558519241921"/>
        </bottom>
        <vertical/>
        <horizontal/>
      </border>
    </dxf>
    <dxf>
      <numFmt numFmtId="25" formatCode="h:mm"/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 style="thin">
          <color theme="7" tint="0.39997558519241921"/>
        </top>
        <bottom style="thin">
          <color theme="7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27940</xdr:rowOff>
    </xdr:from>
    <xdr:to>
      <xdr:col>4</xdr:col>
      <xdr:colOff>798373</xdr:colOff>
      <xdr:row>16</xdr:row>
      <xdr:rowOff>155511</xdr:rowOff>
    </xdr:to>
    <xdr:sp macro="" textlink="">
      <xdr:nvSpPr>
        <xdr:cNvPr id="4" name="B43B9E99-EEEB-43E0-84A8-B82E90D6F7D8">
          <a:extLst>
            <a:ext uri="{FF2B5EF4-FFF2-40B4-BE49-F238E27FC236}">
              <a16:creationId xmlns:a16="http://schemas.microsoft.com/office/drawing/2014/main" id="{FDB518A6-FE9E-45F3-BCAC-C80B187A2165}"/>
            </a:ext>
          </a:extLst>
        </xdr:cNvPr>
        <xdr:cNvSpPr txBox="1"/>
      </xdr:nvSpPr>
      <xdr:spPr>
        <a:xfrm>
          <a:off x="0" y="2405380"/>
          <a:ext cx="4273093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ru-RU" sz="1300" b="1"/>
            <a:t>Презентации 3</a:t>
          </a:r>
          <a:r>
            <a:rPr lang="en-US" sz="1300" b="1"/>
            <a:t>D Maps
</a:t>
          </a:r>
          <a:r>
            <a:rPr lang="ru-RU" sz="1100"/>
            <a:t>Книга содержит доступные обзоры 3</a:t>
          </a:r>
          <a:r>
            <a:rPr lang="en-US" sz="1100"/>
            <a:t>D Maps.
</a:t>
          </a:r>
          <a:r>
            <a:rPr lang="ru-RU" sz="1100"/>
            <a:t>Откройте 3</a:t>
          </a:r>
          <a:r>
            <a:rPr lang="en-US" sz="1100"/>
            <a:t>D Maps </a:t>
          </a:r>
          <a:r>
            <a:rPr lang="ru-RU" sz="1100"/>
            <a:t>для редактирования и воспроизведения обзоров.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BEC699-F687-4F73-821D-53DE22C702C5}" name="Таблица" displayName="Таблица" ref="A1:F12" totalsRowShown="0">
  <autoFilter ref="A1:F12" xr:uid="{30BEC699-F687-4F73-821D-53DE22C702C5}"/>
  <sortState xmlns:xlrd2="http://schemas.microsoft.com/office/spreadsheetml/2017/richdata2" ref="A2:F12">
    <sortCondition ref="A1:A12"/>
  </sortState>
  <tableColumns count="6">
    <tableColumn id="1" xr3:uid="{9AB165FF-2445-4EF0-B67C-C6C79E70FA0C}" name="Номер"/>
    <tableColumn id="2" xr3:uid="{9E948A45-C9D1-4F3B-900B-C6277312695F}" name="ФИО"/>
    <tableColumn id="3" xr3:uid="{C4B954C6-77FC-4E4A-9583-C7B440990562}" name="Время" dataDxfId="7"/>
    <tableColumn id="4" xr3:uid="{9DA45250-5F32-43B7-BA6F-97BA957E90E6}" name="Широта"/>
    <tableColumn id="5" xr3:uid="{B305048C-A711-44B3-919B-C9186F9F7FE8}" name="Долгота"/>
    <tableColumn id="6" xr3:uid="{D85924FC-3766-4C61-AD10-8BA2DD85A996}" name="Количество печенек (до 100)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9051B78-35E9-4E6F-A294-6C337CAAE8A8}" name="Таблица3" displayName="Таблица3" ref="A1:F12" totalsRowShown="0">
  <autoFilter ref="A1:F12" xr:uid="{59051B78-35E9-4E6F-A294-6C337CAAE8A8}"/>
  <sortState xmlns:xlrd2="http://schemas.microsoft.com/office/spreadsheetml/2017/richdata2" ref="A2:F12">
    <sortCondition ref="A1:A12"/>
  </sortState>
  <tableColumns count="6">
    <tableColumn id="1" xr3:uid="{8A3F0F3F-4DCD-4F87-ABBE-0550EC515F97}" name="Номер"/>
    <tableColumn id="2" xr3:uid="{2E76C0B4-60D0-429D-945E-EEC74F31B8DE}" name="ФИО"/>
    <tableColumn id="3" xr3:uid="{E1A1FBBA-03D9-4886-8A47-32BC4BEC1D11}" name="Время" dataDxfId="6"/>
    <tableColumn id="4" xr3:uid="{FBA2F579-8F66-4A50-A153-F6F979F6F0B6}" name="Широта"/>
    <tableColumn id="5" xr3:uid="{80401AD8-2A03-474B-9A70-5796195CFC84}" name="Долгота"/>
    <tableColumn id="6" xr3:uid="{06F52944-8F85-4FB0-9C99-13E29CEE8F12}" name="Количество печенек (до 100)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6793F26-B828-48EF-B68A-DF9D3061EEE2}" name="Таблица6" displayName="Таблица6" ref="A1:I12" totalsRowShown="0">
  <autoFilter ref="A1:I12" xr:uid="{59051B78-35E9-4E6F-A294-6C337CAAE8A8}"/>
  <sortState xmlns:xlrd2="http://schemas.microsoft.com/office/spreadsheetml/2017/richdata2" ref="A2:F12">
    <sortCondition ref="A1:A12"/>
  </sortState>
  <tableColumns count="9">
    <tableColumn id="1" xr3:uid="{EA9328D8-2F3C-4D57-9F97-48199009DE25}" name="Номер"/>
    <tableColumn id="2" xr3:uid="{4DEDE2EB-45F1-4970-BD1F-A29D5E52EF5F}" name="ФИО"/>
    <tableColumn id="3" xr3:uid="{E8C4FF01-7F37-415C-8F46-4695258C9B71}" name="Время" dataDxfId="5"/>
    <tableColumn id="4" xr3:uid="{60E78CFC-D789-4002-BF79-BC8BA93D7797}" name="Широта"/>
    <tableColumn id="5" xr3:uid="{4CA901A5-09BB-4C86-BA28-1AE9B8A3F95D}" name="Долгота"/>
    <tableColumn id="6" xr3:uid="{33FDCA6C-7137-4180-8CC2-41CD5A4576DE}" name="Количество печенек (до 100)"/>
    <tableColumn id="7" xr3:uid="{734052ED-5A00-404F-9D6B-BF7D1B02DEED}" name="Округ"/>
    <tableColumn id="8" xr3:uid="{BB6FF8BB-4585-4000-B4EF-BAB4A10B1A8B}" name="Сумма по округам" dataDxfId="4">
      <calculatedColumnFormula>SUMIF(Таблица6[Округ],Таблица6[[#This Row],[Округ]],Таблица6[Количество печенек (до 100)])</calculatedColumnFormula>
    </tableColumn>
    <tableColumn id="9" xr3:uid="{8649E3F1-B224-43B4-9EC2-F527F3862661}" name="Ранг" dataDxfId="3">
      <calculatedColumnFormula>RANK(Таблица6[[#This Row],[Сумма по округам]],_xlfn.ANCHORARRAY($K$2),0)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557E1EB-DB16-46C5-AB9A-08018B47EF21}" name="Таблица9" displayName="Таблица9" ref="A1:I12" totalsRowShown="0">
  <autoFilter ref="A1:I12" xr:uid="{F557E1EB-DB16-46C5-AB9A-08018B47EF21}"/>
  <sortState xmlns:xlrd2="http://schemas.microsoft.com/office/spreadsheetml/2017/richdata2" ref="A2:I12">
    <sortCondition ref="A1:A12"/>
  </sortState>
  <tableColumns count="9">
    <tableColumn id="1" xr3:uid="{AE3A99DA-BD1F-4BBE-B797-9787D3B6E4F3}" name="Номер"/>
    <tableColumn id="2" xr3:uid="{EBCF058B-4C44-48D3-A0DE-1E490829B329}" name="ФИО"/>
    <tableColumn id="3" xr3:uid="{F413E7FE-78BE-41AF-BC8C-B61DA7125B02}" name="Время" dataDxfId="2"/>
    <tableColumn id="4" xr3:uid="{7D662D09-E6BF-4A55-994F-240BD6D07FC6}" name="Широта"/>
    <tableColumn id="5" xr3:uid="{6421FE33-1059-43EB-B28D-BE7413EDBF6B}" name="Долгота"/>
    <tableColumn id="6" xr3:uid="{9EBACDA1-5604-4603-90BA-CB69970A2EFD}" name="Количество печенек (до 100)"/>
    <tableColumn id="7" xr3:uid="{99BA144C-D1C7-4621-B804-C1F30A6F2EBA}" name="Округ"/>
    <tableColumn id="8" xr3:uid="{F4C2C8BB-3BC1-475C-9E03-2BD2B85AF0AA}" name="Сумма по округам" dataDxfId="1">
      <calculatedColumnFormula>SUMIF(Таблица9[Округ],Таблица9[[#This Row],[Округ]],Таблица9[Количество печенек (до 100)])</calculatedColumnFormula>
    </tableColumn>
    <tableColumn id="9" xr3:uid="{F4FDD408-F824-4DA5-B69F-6A8209C6F8FF}" name="Ранг" dataDxfId="0">
      <calculatedColumnFormula>RANK(Таблица9[[#This Row],[Сумма по округам]],_xlfn.ANCHORARRAY($K$2),0)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C8FC-2220-436F-8E73-9E37BAC12FFF}">
  <dimension ref="A1:F12"/>
  <sheetViews>
    <sheetView workbookViewId="0">
      <selection activeCell="F15" sqref="F15"/>
    </sheetView>
  </sheetViews>
  <sheetFormatPr defaultRowHeight="14.4" x14ac:dyDescent="0.3"/>
  <cols>
    <col min="2" max="2" width="20.88671875" customWidth="1"/>
    <col min="4" max="5" width="10.21875" customWidth="1"/>
    <col min="6" max="6" width="28.33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</row>
    <row r="2" spans="1:6" x14ac:dyDescent="0.3">
      <c r="A2">
        <v>1</v>
      </c>
      <c r="B2" t="s">
        <v>16</v>
      </c>
      <c r="C2" s="2">
        <v>0.375</v>
      </c>
      <c r="D2">
        <v>55.718223999999999</v>
      </c>
      <c r="E2">
        <v>37.795520000000003</v>
      </c>
      <c r="F2">
        <v>100</v>
      </c>
    </row>
    <row r="3" spans="1:6" x14ac:dyDescent="0.3">
      <c r="A3">
        <v>2</v>
      </c>
      <c r="B3" t="s">
        <v>5</v>
      </c>
      <c r="C3" s="3">
        <v>0.39583333333333331</v>
      </c>
      <c r="D3">
        <v>55.717849000000001</v>
      </c>
      <c r="E3">
        <v>37.791843</v>
      </c>
      <c r="F3">
        <v>30</v>
      </c>
    </row>
    <row r="4" spans="1:6" x14ac:dyDescent="0.3">
      <c r="A4">
        <v>3</v>
      </c>
      <c r="B4" t="s">
        <v>6</v>
      </c>
      <c r="C4" s="2">
        <v>0.41666666666666669</v>
      </c>
      <c r="D4">
        <v>55.824283000000001</v>
      </c>
      <c r="E4">
        <v>37.656218000000003</v>
      </c>
      <c r="F4">
        <v>14</v>
      </c>
    </row>
    <row r="5" spans="1:6" x14ac:dyDescent="0.3">
      <c r="A5">
        <v>4</v>
      </c>
      <c r="B5" t="s">
        <v>7</v>
      </c>
      <c r="C5" s="3">
        <v>0.4375</v>
      </c>
      <c r="D5">
        <v>55.867041</v>
      </c>
      <c r="E5">
        <v>37.709595999999998</v>
      </c>
      <c r="F5">
        <v>20</v>
      </c>
    </row>
    <row r="6" spans="1:6" x14ac:dyDescent="0.3">
      <c r="A6">
        <v>5</v>
      </c>
      <c r="B6" t="s">
        <v>8</v>
      </c>
      <c r="C6" s="2">
        <v>0.45833333333333298</v>
      </c>
      <c r="D6">
        <v>55.736645000000003</v>
      </c>
      <c r="E6">
        <v>37.799681</v>
      </c>
      <c r="F6">
        <v>40</v>
      </c>
    </row>
    <row r="7" spans="1:6" x14ac:dyDescent="0.3">
      <c r="A7">
        <v>6</v>
      </c>
      <c r="B7" t="s">
        <v>9</v>
      </c>
      <c r="C7" s="3">
        <v>0.47916666666666669</v>
      </c>
      <c r="D7">
        <v>55.749926000000002</v>
      </c>
      <c r="E7">
        <v>37.534433</v>
      </c>
      <c r="F7">
        <v>99</v>
      </c>
    </row>
    <row r="8" spans="1:6" x14ac:dyDescent="0.3">
      <c r="A8">
        <v>7</v>
      </c>
      <c r="B8" t="s">
        <v>10</v>
      </c>
      <c r="C8" s="4">
        <v>0.5</v>
      </c>
      <c r="D8">
        <v>55.708224999999999</v>
      </c>
      <c r="E8">
        <v>37.622978000000003</v>
      </c>
      <c r="F8">
        <v>78</v>
      </c>
    </row>
    <row r="9" spans="1:6" x14ac:dyDescent="0.3">
      <c r="A9">
        <v>8</v>
      </c>
      <c r="B9" t="s">
        <v>11</v>
      </c>
      <c r="C9" s="3">
        <v>0.52083333333333337</v>
      </c>
      <c r="D9">
        <v>55.762098119999997</v>
      </c>
      <c r="E9">
        <v>37.867264259999999</v>
      </c>
      <c r="F9">
        <v>28</v>
      </c>
    </row>
    <row r="10" spans="1:6" x14ac:dyDescent="0.3">
      <c r="A10">
        <v>9</v>
      </c>
      <c r="B10" t="s">
        <v>12</v>
      </c>
      <c r="C10" s="2">
        <v>0.54166666666666696</v>
      </c>
      <c r="D10">
        <v>55.736825000000003</v>
      </c>
      <c r="E10">
        <v>37.591293</v>
      </c>
      <c r="F10">
        <v>19</v>
      </c>
    </row>
    <row r="11" spans="1:6" x14ac:dyDescent="0.3">
      <c r="A11">
        <v>10</v>
      </c>
      <c r="B11" t="s">
        <v>13</v>
      </c>
      <c r="C11" s="3">
        <v>0.5625</v>
      </c>
      <c r="D11">
        <v>55.910592000000001</v>
      </c>
      <c r="E11">
        <v>37.578989999999997</v>
      </c>
      <c r="F11">
        <v>21</v>
      </c>
    </row>
    <row r="12" spans="1:6" x14ac:dyDescent="0.3">
      <c r="A12">
        <v>11</v>
      </c>
      <c r="B12" t="s">
        <v>14</v>
      </c>
      <c r="C12" s="2">
        <v>0.58333333333333337</v>
      </c>
      <c r="D12">
        <v>55.606943000000001</v>
      </c>
      <c r="E12">
        <v>37.536242000000001</v>
      </c>
      <c r="F12">
        <v>50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934C4-27B9-4050-8DBC-55F31D79CEAE}">
  <dimension ref="A1:AA15"/>
  <sheetViews>
    <sheetView workbookViewId="0">
      <selection activeCell="N25" sqref="N25"/>
    </sheetView>
  </sheetViews>
  <sheetFormatPr defaultRowHeight="14.4" x14ac:dyDescent="0.3"/>
  <cols>
    <col min="5" max="5" width="9.109375" customWidth="1"/>
    <col min="20" max="20" width="9.88671875" bestFit="1" customWidth="1"/>
  </cols>
  <sheetData>
    <row r="1" spans="1:27" ht="15" customHeight="1" x14ac:dyDescent="0.3">
      <c r="A1" s="1" t="s">
        <v>17</v>
      </c>
      <c r="B1">
        <v>6372795</v>
      </c>
      <c r="C1" t="s">
        <v>18</v>
      </c>
      <c r="D1" t="s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</row>
    <row r="2" spans="1:27" x14ac:dyDescent="0.3">
      <c r="D2" t="s">
        <v>15</v>
      </c>
      <c r="E2">
        <v>55.718223999999999</v>
      </c>
      <c r="F2">
        <v>55.717849000000001</v>
      </c>
      <c r="G2">
        <v>55.824283000000001</v>
      </c>
      <c r="H2">
        <v>55.867041</v>
      </c>
      <c r="I2">
        <v>55.736645000000003</v>
      </c>
      <c r="J2">
        <v>55.749926000000002</v>
      </c>
      <c r="K2">
        <v>55.708224999999999</v>
      </c>
      <c r="L2">
        <v>55.762098119999997</v>
      </c>
      <c r="M2">
        <v>55.736825000000003</v>
      </c>
      <c r="N2">
        <v>55.910592000000001</v>
      </c>
      <c r="O2">
        <v>55.606943000000001</v>
      </c>
    </row>
    <row r="3" spans="1:27" x14ac:dyDescent="0.3">
      <c r="D3" t="s">
        <v>3</v>
      </c>
      <c r="E3">
        <v>37.795520000000003</v>
      </c>
      <c r="F3">
        <v>37.791843</v>
      </c>
      <c r="G3">
        <v>37.656218000000003</v>
      </c>
      <c r="H3">
        <v>37.709595999999998</v>
      </c>
      <c r="I3">
        <v>37.799681</v>
      </c>
      <c r="J3">
        <v>37.534433</v>
      </c>
      <c r="K3">
        <v>37.622978000000003</v>
      </c>
      <c r="L3">
        <v>37.867264259999999</v>
      </c>
      <c r="M3">
        <v>37.591293</v>
      </c>
      <c r="N3">
        <v>37.578989999999997</v>
      </c>
      <c r="O3">
        <v>37.536242000000001</v>
      </c>
    </row>
    <row r="4" spans="1:27" x14ac:dyDescent="0.3">
      <c r="A4" t="s">
        <v>0</v>
      </c>
      <c r="B4" t="s">
        <v>15</v>
      </c>
      <c r="C4" t="s">
        <v>3</v>
      </c>
      <c r="E4">
        <v>1</v>
      </c>
    </row>
    <row r="5" spans="1:27" x14ac:dyDescent="0.3">
      <c r="A5">
        <v>1</v>
      </c>
      <c r="B5">
        <v>55.718223999999999</v>
      </c>
      <c r="C5">
        <v>37.795520000000003</v>
      </c>
      <c r="E5">
        <f>10^10</f>
        <v>10000000000</v>
      </c>
      <c r="F5">
        <f>ATAN2(SIN(PI()*F$2/180)*SIN(PI()*$B5/180)+COS(PI()*F$2/180)*COS(PI()*$B5/180)*COS(ABS(PI()*$C5/180-PI()*F$3/180)),SQRT((COS(PI()*$B5/180)*SIN(PI()*$C5/180-PI()*F$3/180))^2+(COS(PI()*F$2/180)*SIN(PI()*$B5/180)-SIN(PI()*F$2/180)*COS(PI()*$B5/180)*COS(ABS(PI()*$C5/180-PI()*F$3/180)))^2))*$B$1</f>
        <v>234.10947532255409</v>
      </c>
      <c r="G5">
        <f t="shared" ref="G5:O5" si="0">ATAN2(SIN(PI()*G$2/180)*SIN(PI()*$B5/180)+COS(PI()*G$2/180)*COS(PI()*$B5/180)*COS(ABS(PI()*$C5/180-PI()*G$3/180)),SQRT((COS(PI()*$B5/180)*SIN(PI()*$C5/180-PI()*G$3/180))^2+(COS(PI()*G$2/180)*SIN(PI()*$B5/180)-SIN(PI()*G$2/180)*COS(PI()*$B5/180)*COS(ABS(PI()*$C5/180-PI()*G$3/180)))^2))*$B$1</f>
        <v>14666.832670413425</v>
      </c>
      <c r="H5">
        <f t="shared" si="0"/>
        <v>17402.526651049062</v>
      </c>
      <c r="I5">
        <f t="shared" si="0"/>
        <v>2065.4082501979556</v>
      </c>
      <c r="J5">
        <f t="shared" si="0"/>
        <v>16726.257892010926</v>
      </c>
      <c r="K5">
        <f t="shared" si="0"/>
        <v>10868.132761911515</v>
      </c>
      <c r="L5">
        <f t="shared" si="0"/>
        <v>6632.8020687693152</v>
      </c>
      <c r="M5">
        <f t="shared" si="0"/>
        <v>12957.933523759897</v>
      </c>
      <c r="N5">
        <f t="shared" si="0"/>
        <v>25316.421560289622</v>
      </c>
      <c r="O5">
        <f t="shared" si="0"/>
        <v>20440.340244950348</v>
      </c>
      <c r="R5">
        <v>1</v>
      </c>
    </row>
    <row r="6" spans="1:27" x14ac:dyDescent="0.3">
      <c r="A6">
        <v>2</v>
      </c>
      <c r="B6">
        <v>55.717849000000001</v>
      </c>
      <c r="C6">
        <v>37.791843</v>
      </c>
      <c r="E6">
        <f t="shared" ref="E6:O15" si="1">ATAN2(SIN(PI()*E$2/180)*SIN(PI()*$B6/180)+COS(PI()*E$2/180)*COS(PI()*$B6/180)*COS(ABS(PI()*$C6/180-PI()*E$3/180)),SQRT((COS(PI()*$B6/180)*SIN(PI()*$C6/180-PI()*E$3/180))^2+(COS(PI()*E$2/180)*SIN(PI()*$B6/180)-SIN(PI()*E$2/180)*COS(PI()*$B6/180)*COS(ABS(PI()*$C6/180-PI()*E$3/180)))^2))*$B$1</f>
        <v>234.1094753225625</v>
      </c>
      <c r="F6">
        <f>10^10</f>
        <v>10000000000</v>
      </c>
      <c r="G6">
        <f t="shared" si="1"/>
        <v>14565.214347362176</v>
      </c>
      <c r="H6">
        <f t="shared" si="1"/>
        <v>17372.763287764719</v>
      </c>
      <c r="I6">
        <f t="shared" si="1"/>
        <v>2147.4779385470997</v>
      </c>
      <c r="J6">
        <f t="shared" si="1"/>
        <v>16510.274006553591</v>
      </c>
      <c r="K6">
        <f t="shared" si="1"/>
        <v>10634.747509295001</v>
      </c>
      <c r="L6">
        <f t="shared" si="1"/>
        <v>6820.8965722795265</v>
      </c>
      <c r="M6">
        <f t="shared" si="1"/>
        <v>12737.537898880881</v>
      </c>
      <c r="N6">
        <f t="shared" si="1"/>
        <v>25229.806827739507</v>
      </c>
      <c r="O6">
        <f t="shared" si="1"/>
        <v>20231.837368979595</v>
      </c>
      <c r="Q6">
        <f ca="1">MIN(OFFSET($E$4:$O$4,R5,0))</f>
        <v>234.10947532255409</v>
      </c>
      <c r="R6">
        <f t="shared" ref="R6:R15" ca="1" si="2">MATCH(Q6,OFFSET($E$4:$O$4,$R5,0),0)</f>
        <v>2</v>
      </c>
      <c r="S6" t="str" cm="1">
        <f t="array" aca="1" ref="S6" ca="1">"&lt;&gt;"&amp;INDEX($E$5:$O$15,$R6,$R$5)</f>
        <v>&lt;&gt;234,109475322563</v>
      </c>
    </row>
    <row r="7" spans="1:27" x14ac:dyDescent="0.3">
      <c r="A7">
        <v>3</v>
      </c>
      <c r="B7">
        <v>55.824283000000001</v>
      </c>
      <c r="C7">
        <v>37.656218000000003</v>
      </c>
      <c r="E7">
        <f t="shared" si="1"/>
        <v>14666.83267041352</v>
      </c>
      <c r="F7">
        <f t="shared" si="1"/>
        <v>14565.214347361969</v>
      </c>
      <c r="G7">
        <f>10^10</f>
        <v>10000000000</v>
      </c>
      <c r="H7">
        <f t="shared" si="1"/>
        <v>5807.5752019700694</v>
      </c>
      <c r="I7">
        <f t="shared" si="1"/>
        <v>13249.212072467792</v>
      </c>
      <c r="J7">
        <f>ATAN2(SIN(PI()*J$2/180)*SIN(PI()*$B7/180)+COS(PI()*J$2/180)*COS(PI()*$B7/180)*COS(ABS(PI()*$C7/180-PI()*J$3/180)),SQRT((COS(PI()*$B7/180)*SIN(PI()*$C7/180-PI()*J$3/180))^2+(COS(PI()*J$2/180)*SIN(PI()*$B7/180)-SIN(PI()*J$2/180)*COS(PI()*$B7/180)*COS(ABS(PI()*$C7/180-PI()*J$3/180)))^2))*$B$1</f>
        <v>11243.163892553704</v>
      </c>
      <c r="K7">
        <f t="shared" si="1"/>
        <v>13075.185635703499</v>
      </c>
      <c r="L7">
        <f t="shared" si="1"/>
        <v>14899.292176647885</v>
      </c>
      <c r="M7">
        <f t="shared" si="1"/>
        <v>10541.285106661677</v>
      </c>
      <c r="N7">
        <f t="shared" si="1"/>
        <v>10741.842906609274</v>
      </c>
      <c r="O7">
        <f t="shared" si="1"/>
        <v>25315.652865231921</v>
      </c>
      <c r="Q7">
        <f ca="1">_xlfn.MINIFS(OFFSET($E$4:$O$4,R6,0),OFFSET($E$4:$O$4,R6,0),S6)</f>
        <v>2147.4779385470997</v>
      </c>
      <c r="R7">
        <f t="shared" ca="1" si="2"/>
        <v>5</v>
      </c>
      <c r="S7" t="str" cm="1">
        <f t="array" aca="1" ref="S7" ca="1">"&lt;&gt;"&amp;INDEX($E$5:$O$15,$R7,$R$5)</f>
        <v>&lt;&gt;2065,40825019849</v>
      </c>
      <c r="T7" t="str" cm="1">
        <f t="array" aca="1" ref="T7" ca="1">"&lt;&gt;"&amp;INDEX($E$5:$O$15,$R7,$R$6)</f>
        <v>&lt;&gt;2147,47793854709</v>
      </c>
    </row>
    <row r="8" spans="1:27" x14ac:dyDescent="0.3">
      <c r="A8">
        <v>4</v>
      </c>
      <c r="B8">
        <v>55.867041</v>
      </c>
      <c r="C8">
        <v>37.709595999999998</v>
      </c>
      <c r="E8">
        <f t="shared" si="1"/>
        <v>17402.526651048509</v>
      </c>
      <c r="F8">
        <f t="shared" si="1"/>
        <v>17372.763287764592</v>
      </c>
      <c r="G8">
        <f t="shared" si="1"/>
        <v>5807.5752019702131</v>
      </c>
      <c r="H8">
        <f>10^10</f>
        <v>10000000000</v>
      </c>
      <c r="I8">
        <f t="shared" si="1"/>
        <v>15558.480762006449</v>
      </c>
      <c r="J8">
        <f t="shared" si="1"/>
        <v>17016.270122315855</v>
      </c>
      <c r="K8">
        <f t="shared" si="1"/>
        <v>18476.416944738859</v>
      </c>
      <c r="L8">
        <f t="shared" si="1"/>
        <v>15275.336130822921</v>
      </c>
      <c r="M8">
        <f t="shared" si="1"/>
        <v>16262.438771410101</v>
      </c>
      <c r="N8">
        <f t="shared" si="1"/>
        <v>9477.9902474596729</v>
      </c>
      <c r="O8">
        <f t="shared" si="1"/>
        <v>30899.290298978911</v>
      </c>
      <c r="Q8">
        <f ca="1">_xlfn.MINIFS(OFFSET($E$4:$O$4,R7,0),OFFSET($E$4:$O$4,R7,0),S7,OFFSET($E$4:$O$4,R7,0),T7)</f>
        <v>5090.5421287053605</v>
      </c>
      <c r="R8">
        <f t="shared" ca="1" si="2"/>
        <v>8</v>
      </c>
      <c r="S8" t="str" cm="1">
        <f t="array" aca="1" ref="S8" ca="1">"&lt;&gt;"&amp;INDEX($E$5:$O$15,$R8,$R$5)</f>
        <v>&lt;&gt;6632,80206876933</v>
      </c>
      <c r="T8" t="str" cm="1">
        <f t="array" aca="1" ref="T8" ca="1">"&lt;&gt;"&amp;INDEX($E$5:$O$15,$R8,$R$6)</f>
        <v>&lt;&gt;6820,89657227976</v>
      </c>
      <c r="U8" t="str" cm="1">
        <f t="array" aca="1" ref="U8" ca="1">"&lt;&gt;"&amp;INDEX($E$5:$O$15,$R8,$R$7)</f>
        <v>&lt;&gt;5090,54212870544</v>
      </c>
    </row>
    <row r="9" spans="1:27" x14ac:dyDescent="0.3">
      <c r="A9">
        <v>5</v>
      </c>
      <c r="B9">
        <v>55.736645000000003</v>
      </c>
      <c r="C9">
        <v>37.799681</v>
      </c>
      <c r="E9">
        <f t="shared" si="1"/>
        <v>2065.4082501984858</v>
      </c>
      <c r="F9">
        <f t="shared" si="1"/>
        <v>2147.4779385470947</v>
      </c>
      <c r="G9">
        <f t="shared" si="1"/>
        <v>13249.212072467806</v>
      </c>
      <c r="H9">
        <f t="shared" si="1"/>
        <v>15558.480762006559</v>
      </c>
      <c r="I9">
        <f>10^10</f>
        <v>10000000000</v>
      </c>
      <c r="J9">
        <f t="shared" si="1"/>
        <v>16672.592118797504</v>
      </c>
      <c r="K9">
        <f t="shared" si="1"/>
        <v>11511.694880960682</v>
      </c>
      <c r="L9">
        <f t="shared" si="1"/>
        <v>5090.5421287053605</v>
      </c>
      <c r="M9">
        <f t="shared" si="1"/>
        <v>13049.260400423924</v>
      </c>
      <c r="N9">
        <f t="shared" si="1"/>
        <v>23758.299793549188</v>
      </c>
      <c r="O9">
        <f t="shared" si="1"/>
        <v>21935.311372762186</v>
      </c>
      <c r="Q9">
        <f ca="1">_xlfn.MINIFS(OFFSET($E$4:$O$4,R8,0),OFFSET($E$4:$O$4,R8,0),S8,OFFSET($E$4:$O$4,R8,0),T8,OFFSET($E$4:$O$4,R8,0),U8)</f>
        <v>14899.292176647821</v>
      </c>
      <c r="R9">
        <f t="shared" ca="1" si="2"/>
        <v>3</v>
      </c>
      <c r="S9" t="str" cm="1">
        <f t="array" aca="1" ref="S9" ca="1">"&lt;&gt;"&amp;INDEX($E$5:$O$15,$R9,$R$5)</f>
        <v>&lt;&gt;14666,8326704135</v>
      </c>
      <c r="T9" t="str" cm="1">
        <f t="array" aca="1" ref="T9" ca="1">"&lt;&gt;"&amp;INDEX($E$5:$O$15,$R9,$R$6)</f>
        <v>&lt;&gt;14565,214347362</v>
      </c>
      <c r="U9" t="str" cm="1">
        <f t="array" aca="1" ref="U9" ca="1">"&lt;&gt;"&amp;INDEX($E$5:$O$15,$R9,$R$7)</f>
        <v>&lt;&gt;13249,2120724678</v>
      </c>
      <c r="V9" t="str" cm="1">
        <f t="array" aca="1" ref="V9" ca="1">"&lt;&gt;"&amp;INDEX($E$5:$O$15,$R9,$R$8)</f>
        <v>&lt;&gt;14899,2921766479</v>
      </c>
    </row>
    <row r="10" spans="1:27" x14ac:dyDescent="0.3">
      <c r="A10">
        <v>6</v>
      </c>
      <c r="B10">
        <v>55.749926000000002</v>
      </c>
      <c r="C10">
        <v>37.534433</v>
      </c>
      <c r="E10">
        <f t="shared" si="1"/>
        <v>16726.257892010977</v>
      </c>
      <c r="F10">
        <f t="shared" si="1"/>
        <v>16510.274006553671</v>
      </c>
      <c r="G10">
        <f t="shared" si="1"/>
        <v>11243.163892553424</v>
      </c>
      <c r="H10">
        <f t="shared" si="1"/>
        <v>17016.270122315931</v>
      </c>
      <c r="I10">
        <f t="shared" si="1"/>
        <v>16672.592118797515</v>
      </c>
      <c r="J10">
        <f>10^10</f>
        <v>10000000000</v>
      </c>
      <c r="K10">
        <f t="shared" si="1"/>
        <v>7229.7242087355326</v>
      </c>
      <c r="L10">
        <f t="shared" si="1"/>
        <v>20875.51558568261</v>
      </c>
      <c r="M10">
        <f t="shared" si="1"/>
        <v>3846.649632492888</v>
      </c>
      <c r="N10">
        <f t="shared" si="1"/>
        <v>18085.753450747168</v>
      </c>
      <c r="O10">
        <f t="shared" si="1"/>
        <v>15903.86830323886</v>
      </c>
      <c r="Q10">
        <f ca="1">_xlfn.MINIFS(OFFSET($E$4:$O$4,R9,0),OFFSET($E$4:$O$4,R9,0),S9,OFFSET($E$4:$O$4,R9,0),T9,OFFSET($E$4:$O$4,R9,0),U9,OFFSET($E$4:$O$4,R9,0),V9)</f>
        <v>5807.5752019700694</v>
      </c>
      <c r="R10">
        <f t="shared" ca="1" si="2"/>
        <v>4</v>
      </c>
      <c r="S10" t="str" cm="1">
        <f t="array" aca="1" ref="S10" ca="1">"&lt;&gt;"&amp;INDEX($E$5:$O$15,$R10,$R$5)</f>
        <v>&lt;&gt;17402,5266510485</v>
      </c>
      <c r="T10" t="str" cm="1">
        <f t="array" aca="1" ref="T10" ca="1">"&lt;&gt;"&amp;INDEX($E$5:$O$15,$R10,$R$6)</f>
        <v>&lt;&gt;17372,7632877646</v>
      </c>
      <c r="U10" t="str" cm="1">
        <f t="array" aca="1" ref="U10" ca="1">"&lt;&gt;"&amp;INDEX($E$5:$O$15,$R10,$R$7)</f>
        <v>&lt;&gt;15558,4807620064</v>
      </c>
      <c r="V10" t="str" cm="1">
        <f t="array" aca="1" ref="V10" ca="1">"&lt;&gt;"&amp;INDEX($E$5:$O$15,$R10,$R$8)</f>
        <v>&lt;&gt;15275,3361308229</v>
      </c>
      <c r="W10" t="str" cm="1">
        <f t="array" aca="1" ref="W10" ca="1">"&lt;&gt;"&amp;INDEX($E$5:$O$15,$R10,$R$9)</f>
        <v>&lt;&gt;5807,57520197021</v>
      </c>
    </row>
    <row r="11" spans="1:27" x14ac:dyDescent="0.3">
      <c r="A11">
        <v>7</v>
      </c>
      <c r="B11">
        <v>55.708224999999999</v>
      </c>
      <c r="C11">
        <v>37.622978000000003</v>
      </c>
      <c r="E11">
        <f t="shared" si="1"/>
        <v>10868.132761911535</v>
      </c>
      <c r="F11">
        <f t="shared" si="1"/>
        <v>10634.747509294957</v>
      </c>
      <c r="G11">
        <f t="shared" si="1"/>
        <v>13075.185635703707</v>
      </c>
      <c r="H11">
        <f t="shared" si="1"/>
        <v>18476.416944738787</v>
      </c>
      <c r="I11">
        <f t="shared" si="1"/>
        <v>11511.694880960667</v>
      </c>
      <c r="J11">
        <f t="shared" si="1"/>
        <v>7229.7242087354607</v>
      </c>
      <c r="K11">
        <f>10^10</f>
        <v>10000000000</v>
      </c>
      <c r="L11">
        <f t="shared" si="1"/>
        <v>16429.488292831378</v>
      </c>
      <c r="M11">
        <f t="shared" si="1"/>
        <v>3749.5046780809066</v>
      </c>
      <c r="N11">
        <f t="shared" si="1"/>
        <v>22675.81872685804</v>
      </c>
      <c r="O11">
        <f t="shared" si="1"/>
        <v>12510.992974970895</v>
      </c>
      <c r="Q11">
        <f ca="1">_xlfn.MINIFS(OFFSET($E$4:$O$4,R10,0),OFFSET($E$4:$O$4,R10,0),S10,OFFSET($E$4:$O$4,R10,0),T10,OFFSET($E$4:$O$4,R10,0),U10,OFFSET($E$4:$O$4,R10,0),V10,OFFSET($E$4:$O$4,R10,0),W10)</f>
        <v>9477.9902474596729</v>
      </c>
      <c r="R11">
        <f t="shared" ca="1" si="2"/>
        <v>10</v>
      </c>
      <c r="S11" t="str" cm="1">
        <f t="array" aca="1" ref="S11" ca="1">"&lt;&gt;"&amp;INDEX($E$5:$O$15,$R11,$R$5)</f>
        <v>&lt;&gt;25316,4215602898</v>
      </c>
      <c r="T11" t="str" cm="1">
        <f t="array" aca="1" ref="T11" ca="1">"&lt;&gt;"&amp;INDEX($E$5:$O$15,$R11,$R$6)</f>
        <v>&lt;&gt;25229,8068277399</v>
      </c>
      <c r="U11" t="str" cm="1">
        <f t="array" aca="1" ref="U11" ca="1">"&lt;&gt;"&amp;INDEX($E$5:$O$15,$R11,$R$7)</f>
        <v>&lt;&gt;23758,2997935491</v>
      </c>
      <c r="V11" t="str" cm="1">
        <f t="array" aca="1" ref="V11" ca="1">"&lt;&gt;"&amp;INDEX($E$5:$O$15,$R11,$R$8)</f>
        <v>&lt;&gt;24433,4377682674</v>
      </c>
      <c r="W11" t="str" cm="1">
        <f t="array" aca="1" ref="W11" ca="1">"&lt;&gt;"&amp;INDEX($E$5:$O$15,$R11,$R$9)</f>
        <v>&lt;&gt;10741,8429066095</v>
      </c>
      <c r="X11" t="str" cm="1">
        <f t="array" aca="1" ref="X11" ca="1">"&lt;&gt;"&amp;INDEX($E$5:$O$15,$R11,$R$10)</f>
        <v>&lt;&gt;9477,99024745954</v>
      </c>
    </row>
    <row r="12" spans="1:27" x14ac:dyDescent="0.3">
      <c r="A12">
        <v>8</v>
      </c>
      <c r="B12">
        <v>55.762098119999997</v>
      </c>
      <c r="C12">
        <v>37.867264259999999</v>
      </c>
      <c r="E12">
        <f t="shared" si="1"/>
        <v>6632.8020687693306</v>
      </c>
      <c r="F12">
        <f t="shared" si="1"/>
        <v>6820.8965722797611</v>
      </c>
      <c r="G12">
        <f t="shared" si="1"/>
        <v>14899.292176647821</v>
      </c>
      <c r="H12">
        <f t="shared" si="1"/>
        <v>15275.336130823169</v>
      </c>
      <c r="I12">
        <f t="shared" si="1"/>
        <v>5090.5421287054351</v>
      </c>
      <c r="J12">
        <f t="shared" si="1"/>
        <v>20875.515585682602</v>
      </c>
      <c r="K12">
        <f t="shared" si="1"/>
        <v>16429.488292831324</v>
      </c>
      <c r="L12">
        <f>10^10</f>
        <v>10000000000</v>
      </c>
      <c r="M12">
        <f t="shared" si="1"/>
        <v>17502.87050675297</v>
      </c>
      <c r="N12">
        <f t="shared" si="1"/>
        <v>24433.437768267759</v>
      </c>
      <c r="O12">
        <f t="shared" si="1"/>
        <v>26993.285306103768</v>
      </c>
      <c r="Q12">
        <f ca="1">_xlfn.MINIFS(OFFSET($E$4:$O$4,R11,0),OFFSET($E$4:$O$4,R11,0),S11,OFFSET($E$4:$O$4,R11,0),T11,OFFSET($E$4:$O$4,R11,0),U11,OFFSET($E$4:$O$4,R11,0),V11,OFFSET($E$4:$O$4,R11,0),W11,OFFSET($E$4:$O$4,R11,0),X11)</f>
        <v>18085.753450747616</v>
      </c>
      <c r="R12">
        <f t="shared" ca="1" si="2"/>
        <v>6</v>
      </c>
      <c r="S12" t="str" cm="1">
        <f t="array" aca="1" ref="S12" ca="1">"&lt;&gt;"&amp;INDEX($E$5:$O$15,$R12,$R$5)</f>
        <v>&lt;&gt;16726,257892011</v>
      </c>
      <c r="T12" t="str" cm="1">
        <f t="array" aca="1" ref="T12" ca="1">"&lt;&gt;"&amp;INDEX($E$5:$O$15,$R12,$R$6)</f>
        <v>&lt;&gt;16510,2740065537</v>
      </c>
      <c r="U12" t="str" cm="1">
        <f t="array" aca="1" ref="U12" ca="1">"&lt;&gt;"&amp;INDEX($E$5:$O$15,$R12,$R$7)</f>
        <v>&lt;&gt;16672,5921187975</v>
      </c>
      <c r="V12" t="str" cm="1">
        <f t="array" aca="1" ref="V12" ca="1">"&lt;&gt;"&amp;INDEX($E$5:$O$15,$R12,$R$8)</f>
        <v>&lt;&gt;20875,5155856826</v>
      </c>
      <c r="W12" t="str" cm="1">
        <f t="array" aca="1" ref="W12" ca="1">"&lt;&gt;"&amp;INDEX($E$5:$O$15,$R12,$R$9)</f>
        <v>&lt;&gt;11243,1638925534</v>
      </c>
      <c r="X12" t="str" cm="1">
        <f t="array" aca="1" ref="X12" ca="1">"&lt;&gt;"&amp;INDEX($E$5:$O$15,$R12,$R$10)</f>
        <v>&lt;&gt;17016,2701223159</v>
      </c>
      <c r="Y12" t="str" cm="1">
        <f t="array" aca="1" ref="Y12" ca="1">"&lt;&gt;"&amp;INDEX($E$5:$O$15,$R12,$R$11)</f>
        <v>&lt;&gt;18085,7534507472</v>
      </c>
    </row>
    <row r="13" spans="1:27" x14ac:dyDescent="0.3">
      <c r="A13">
        <v>9</v>
      </c>
      <c r="B13">
        <v>55.736825000000003</v>
      </c>
      <c r="C13">
        <v>37.591293</v>
      </c>
      <c r="E13">
        <f t="shared" si="1"/>
        <v>12957.933523759941</v>
      </c>
      <c r="F13">
        <f t="shared" si="1"/>
        <v>12737.537898880848</v>
      </c>
      <c r="G13">
        <f t="shared" si="1"/>
        <v>10541.285106661655</v>
      </c>
      <c r="H13">
        <f t="shared" si="1"/>
        <v>16262.43877141025</v>
      </c>
      <c r="I13">
        <f t="shared" si="1"/>
        <v>13049.260400423924</v>
      </c>
      <c r="J13">
        <f t="shared" si="1"/>
        <v>3846.6496324928776</v>
      </c>
      <c r="K13">
        <f t="shared" si="1"/>
        <v>3749.5046780810121</v>
      </c>
      <c r="L13">
        <f t="shared" si="1"/>
        <v>17502.870506752926</v>
      </c>
      <c r="M13">
        <f>10^10</f>
        <v>10000000000</v>
      </c>
      <c r="N13">
        <f t="shared" si="1"/>
        <v>19342.732950223777</v>
      </c>
      <c r="O13">
        <f t="shared" si="1"/>
        <v>14853.233393499391</v>
      </c>
      <c r="Q13">
        <f ca="1">_xlfn.MINIFS(OFFSET($E$4:$O$4,R12,0),OFFSET($E$4:$O$4,R12,0),S12,OFFSET($E$4:$O$4,R12,0),T12,OFFSET($E$4:$O$4,R12,0),U12,OFFSET($E$4:$O$4,R12,0),V12,OFFSET($E$4:$O$4,R12,0),W12,OFFSET($E$4:$O$4,R12,0),X12,OFFSET($E$4:$O$4,R12,0),Y12)</f>
        <v>3846.649632492888</v>
      </c>
      <c r="R13">
        <f t="shared" ca="1" si="2"/>
        <v>9</v>
      </c>
      <c r="S13" t="str" cm="1">
        <f t="array" aca="1" ref="S13" ca="1">"&lt;&gt;"&amp;INDEX($E$5:$O$15,$R13,$R$5)</f>
        <v>&lt;&gt;12957,9335237599</v>
      </c>
      <c r="T13" t="str" cm="1">
        <f t="array" aca="1" ref="T13" ca="1">"&lt;&gt;"&amp;INDEX($E$5:$O$15,$R13,$R$6)</f>
        <v>&lt;&gt;12737,5378988808</v>
      </c>
      <c r="U13" t="str" cm="1">
        <f t="array" aca="1" ref="U13" ca="1">"&lt;&gt;"&amp;INDEX($E$5:$O$15,$R13,$R$7)</f>
        <v>&lt;&gt;13049,2604004239</v>
      </c>
      <c r="V13" t="str" cm="1">
        <f t="array" aca="1" ref="V13" ca="1">"&lt;&gt;"&amp;INDEX($E$5:$O$15,$R13,$R$8)</f>
        <v>&lt;&gt;17502,8705067529</v>
      </c>
      <c r="W13" t="str" cm="1">
        <f t="array" aca="1" ref="W13" ca="1">"&lt;&gt;"&amp;INDEX($E$5:$O$15,$R13,$R$9)</f>
        <v>&lt;&gt;10541,2851066617</v>
      </c>
      <c r="X13" t="str" cm="1">
        <f t="array" aca="1" ref="X13" ca="1">"&lt;&gt;"&amp;INDEX($E$5:$O$15,$R13,$R$10)</f>
        <v>&lt;&gt;16262,4387714103</v>
      </c>
      <c r="Y13" t="str" cm="1">
        <f t="array" aca="1" ref="Y13" ca="1">"&lt;&gt;"&amp;INDEX($E$5:$O$15,$R13,$R$11)</f>
        <v>&lt;&gt;19342,7329502238</v>
      </c>
      <c r="Z13" t="str" cm="1">
        <f t="array" aca="1" ref="Z13" ca="1">"&lt;&gt;"&amp;INDEX($E$5:$O$15,$R13,$R$12)</f>
        <v>&lt;&gt;3846,64963249288</v>
      </c>
    </row>
    <row r="14" spans="1:27" x14ac:dyDescent="0.3">
      <c r="A14">
        <v>10</v>
      </c>
      <c r="B14">
        <v>55.910592000000001</v>
      </c>
      <c r="C14">
        <v>37.578989999999997</v>
      </c>
      <c r="E14">
        <f t="shared" si="1"/>
        <v>25316.421560289764</v>
      </c>
      <c r="F14">
        <f t="shared" si="1"/>
        <v>25229.806827739914</v>
      </c>
      <c r="G14">
        <f t="shared" si="1"/>
        <v>10741.842906609503</v>
      </c>
      <c r="H14">
        <f t="shared" si="1"/>
        <v>9477.9902474595438</v>
      </c>
      <c r="I14">
        <f t="shared" si="1"/>
        <v>23758.299793549129</v>
      </c>
      <c r="J14">
        <f t="shared" si="1"/>
        <v>18085.753450747616</v>
      </c>
      <c r="K14">
        <f t="shared" si="1"/>
        <v>22675.818726857775</v>
      </c>
      <c r="L14">
        <f t="shared" si="1"/>
        <v>24433.437768267439</v>
      </c>
      <c r="M14">
        <f t="shared" si="1"/>
        <v>19342.732950223541</v>
      </c>
      <c r="N14">
        <f>10^10</f>
        <v>10000000000</v>
      </c>
      <c r="O14">
        <f t="shared" si="1"/>
        <v>33879.537456646132</v>
      </c>
      <c r="Q14">
        <f ca="1">_xlfn.MINIFS(OFFSET($E$4:$O$4,R13,0),OFFSET($E$4:$O$4,R13,0),S13,OFFSET($E$4:$O$4,R13,0),T13,OFFSET($E$4:$O$4,R13,0),U13,OFFSET($E$4:$O$4,R13,0),V13,OFFSET($E$4:$O$4,R13,0),W13,OFFSET($E$4:$O$4,R13,0),X13,OFFSET($E$4:$O$4,R13,0),Y13,OFFSET($E$4:$O$4,R13,0),Z13)</f>
        <v>3749.5046780810121</v>
      </c>
      <c r="R14">
        <f t="shared" ca="1" si="2"/>
        <v>7</v>
      </c>
      <c r="S14" t="str" cm="1">
        <f t="array" aca="1" ref="S14" ca="1">"&lt;&gt;"&amp;INDEX($E$5:$O$15,$R14,$R$5)</f>
        <v>&lt;&gt;10868,1327619115</v>
      </c>
      <c r="T14" t="str" cm="1">
        <f t="array" aca="1" ref="T14" ca="1">"&lt;&gt;"&amp;INDEX($E$5:$O$15,$R14,$R$6)</f>
        <v>&lt;&gt;10634,747509295</v>
      </c>
      <c r="U14" t="str" cm="1">
        <f t="array" aca="1" ref="U14" ca="1">"&lt;&gt;"&amp;INDEX($E$5:$O$15,$R14,$R$7)</f>
        <v>&lt;&gt;11511,6948809607</v>
      </c>
      <c r="V14" t="str" cm="1">
        <f t="array" aca="1" ref="V14" ca="1">"&lt;&gt;"&amp;INDEX($E$5:$O$15,$R14,$R$8)</f>
        <v>&lt;&gt;16429,4882928314</v>
      </c>
      <c r="W14" t="str" cm="1">
        <f t="array" aca="1" ref="W14" ca="1">"&lt;&gt;"&amp;INDEX($E$5:$O$15,$R14,$R$9)</f>
        <v>&lt;&gt;13075,1856357037</v>
      </c>
      <c r="X14" t="str" cm="1">
        <f t="array" aca="1" ref="X14" ca="1">"&lt;&gt;"&amp;INDEX($E$5:$O$15,$R14,$R$10)</f>
        <v>&lt;&gt;18476,4169447388</v>
      </c>
      <c r="Y14" t="str" cm="1">
        <f t="array" aca="1" ref="Y14" ca="1">"&lt;&gt;"&amp;INDEX($E$5:$O$15,$R14,$R$11)</f>
        <v>&lt;&gt;22675,818726858</v>
      </c>
      <c r="Z14" t="str" cm="1">
        <f t="array" aca="1" ref="Z14" ca="1">"&lt;&gt;"&amp;INDEX($E$5:$O$15,$R14,$R$12)</f>
        <v>&lt;&gt;7229,72420873546</v>
      </c>
      <c r="AA14" t="str" cm="1">
        <f t="array" aca="1" ref="AA14" ca="1">"&lt;&gt;"&amp;INDEX($E$5:$O$15,$R14,$R$13)</f>
        <v>&lt;&gt;3749,50467808091</v>
      </c>
    </row>
    <row r="15" spans="1:27" x14ac:dyDescent="0.3">
      <c r="A15">
        <v>11</v>
      </c>
      <c r="B15">
        <v>55.606943000000001</v>
      </c>
      <c r="C15">
        <v>37.536242000000001</v>
      </c>
      <c r="E15">
        <f t="shared" si="1"/>
        <v>20440.340244950454</v>
      </c>
      <c r="F15">
        <f t="shared" si="1"/>
        <v>20231.837368979763</v>
      </c>
      <c r="G15">
        <f t="shared" si="1"/>
        <v>25315.652865231783</v>
      </c>
      <c r="H15">
        <f t="shared" si="1"/>
        <v>30899.290298979238</v>
      </c>
      <c r="I15">
        <f t="shared" si="1"/>
        <v>21935.311372762189</v>
      </c>
      <c r="J15">
        <f t="shared" si="1"/>
        <v>15903.868303238554</v>
      </c>
      <c r="K15">
        <f t="shared" si="1"/>
        <v>12510.992974970768</v>
      </c>
      <c r="L15">
        <f t="shared" si="1"/>
        <v>26993.285306103844</v>
      </c>
      <c r="M15">
        <f t="shared" si="1"/>
        <v>14853.233393499269</v>
      </c>
      <c r="N15">
        <f t="shared" si="1"/>
        <v>33879.537456646358</v>
      </c>
      <c r="O15">
        <f>10^10</f>
        <v>10000000000</v>
      </c>
      <c r="Q15">
        <f ca="1">_xlfn.MINIFS(OFFSET($E$4:$O$4,R14,0),OFFSET($E$4:$O$4,R14,0),S14,OFFSET($E$4:$O$4,R14,0),T14,OFFSET($E$4:$O$4,R14,0),U14,OFFSET($E$4:$O$4,R14,0),V14,OFFSET($E$4:$O$4,R14,0),W14,OFFSET($E$4:$O$4,R14,0),X14,OFFSET($E$4:$O$4,R14,0),Y14,OFFSET($E$4:$O$4,R14,0),Z14,OFFSET($E$4:$O$4,R14,0),AA14)</f>
        <v>12510.992974970895</v>
      </c>
      <c r="R15">
        <f t="shared" ca="1" si="2"/>
        <v>11</v>
      </c>
    </row>
  </sheetData>
  <conditionalFormatting sqref="E5:O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71F48-580A-4508-94C3-E5B20FD90F28}">
  <dimension ref="A1:I14"/>
  <sheetViews>
    <sheetView workbookViewId="0">
      <selection activeCell="F21" sqref="F21"/>
    </sheetView>
  </sheetViews>
  <sheetFormatPr defaultRowHeight="14.4" x14ac:dyDescent="0.3"/>
  <cols>
    <col min="2" max="2" width="20.88671875" customWidth="1"/>
    <col min="4" max="5" width="10.21875" customWidth="1"/>
    <col min="6" max="6" width="28.33203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</row>
    <row r="2" spans="1:9" x14ac:dyDescent="0.3">
      <c r="A2">
        <v>1</v>
      </c>
      <c r="B2" t="s">
        <v>16</v>
      </c>
      <c r="C2" s="2">
        <v>0.375</v>
      </c>
      <c r="D2">
        <v>55.718223999999999</v>
      </c>
      <c r="E2">
        <v>37.795520000000003</v>
      </c>
      <c r="F2">
        <v>100</v>
      </c>
      <c r="I2" s="5"/>
    </row>
    <row r="3" spans="1:9" x14ac:dyDescent="0.3">
      <c r="A3">
        <v>2</v>
      </c>
      <c r="B3" t="s">
        <v>5</v>
      </c>
      <c r="C3" s="3">
        <v>0.39583333333333331</v>
      </c>
      <c r="D3">
        <v>55.717849000000001</v>
      </c>
      <c r="E3">
        <v>37.791843</v>
      </c>
      <c r="F3">
        <v>30</v>
      </c>
      <c r="H3" s="7"/>
    </row>
    <row r="4" spans="1:9" x14ac:dyDescent="0.3">
      <c r="A4">
        <v>3</v>
      </c>
      <c r="B4" t="s">
        <v>8</v>
      </c>
      <c r="C4" s="2">
        <v>0.41666666666666669</v>
      </c>
      <c r="D4">
        <v>55.736645000000003</v>
      </c>
      <c r="E4">
        <v>37.799681</v>
      </c>
      <c r="F4">
        <v>40</v>
      </c>
      <c r="H4" s="7"/>
    </row>
    <row r="5" spans="1:9" x14ac:dyDescent="0.3">
      <c r="A5">
        <v>4</v>
      </c>
      <c r="B5" t="s">
        <v>11</v>
      </c>
      <c r="C5" s="3">
        <v>0.4375</v>
      </c>
      <c r="D5">
        <v>55.762098119999997</v>
      </c>
      <c r="E5">
        <v>37.867264259999999</v>
      </c>
      <c r="F5">
        <v>28</v>
      </c>
      <c r="H5" s="7"/>
    </row>
    <row r="6" spans="1:9" x14ac:dyDescent="0.3">
      <c r="A6">
        <v>5</v>
      </c>
      <c r="B6" t="s">
        <v>6</v>
      </c>
      <c r="C6" s="2">
        <v>0.45833333333333298</v>
      </c>
      <c r="D6">
        <v>55.824283000000001</v>
      </c>
      <c r="E6">
        <v>37.656218000000003</v>
      </c>
      <c r="F6">
        <v>14</v>
      </c>
      <c r="H6" s="7"/>
    </row>
    <row r="7" spans="1:9" x14ac:dyDescent="0.3">
      <c r="A7">
        <v>6</v>
      </c>
      <c r="B7" t="s">
        <v>7</v>
      </c>
      <c r="C7" s="3">
        <v>0.47916666666666669</v>
      </c>
      <c r="D7">
        <v>55.867041</v>
      </c>
      <c r="E7">
        <v>37.709595999999998</v>
      </c>
      <c r="F7">
        <v>20</v>
      </c>
      <c r="H7" s="7"/>
    </row>
    <row r="8" spans="1:9" x14ac:dyDescent="0.3">
      <c r="A8">
        <v>7</v>
      </c>
      <c r="B8" t="s">
        <v>13</v>
      </c>
      <c r="C8" s="2">
        <v>0.5</v>
      </c>
      <c r="D8">
        <v>55.910592000000001</v>
      </c>
      <c r="E8">
        <v>37.578989999999997</v>
      </c>
      <c r="F8">
        <v>21</v>
      </c>
      <c r="H8" s="7"/>
    </row>
    <row r="9" spans="1:9" x14ac:dyDescent="0.3">
      <c r="A9">
        <v>8</v>
      </c>
      <c r="B9" t="s">
        <v>9</v>
      </c>
      <c r="C9" s="3">
        <v>0.52083333333333337</v>
      </c>
      <c r="D9">
        <v>55.749926000000002</v>
      </c>
      <c r="E9">
        <v>37.534433</v>
      </c>
      <c r="F9">
        <v>99</v>
      </c>
      <c r="H9" s="7"/>
    </row>
    <row r="10" spans="1:9" x14ac:dyDescent="0.3">
      <c r="A10">
        <v>9</v>
      </c>
      <c r="B10" t="s">
        <v>12</v>
      </c>
      <c r="C10" s="2">
        <v>0.54166666666666696</v>
      </c>
      <c r="D10">
        <v>55.736825000000003</v>
      </c>
      <c r="E10">
        <v>37.591293</v>
      </c>
      <c r="F10">
        <v>19</v>
      </c>
      <c r="H10" s="7"/>
    </row>
    <row r="11" spans="1:9" x14ac:dyDescent="0.3">
      <c r="A11">
        <v>10</v>
      </c>
      <c r="B11" t="s">
        <v>10</v>
      </c>
      <c r="C11" s="3">
        <v>0.5625</v>
      </c>
      <c r="D11">
        <v>55.708224999999999</v>
      </c>
      <c r="E11">
        <v>37.622978000000003</v>
      </c>
      <c r="F11">
        <v>78</v>
      </c>
      <c r="H11" s="7"/>
    </row>
    <row r="12" spans="1:9" x14ac:dyDescent="0.3">
      <c r="A12">
        <v>11</v>
      </c>
      <c r="B12" t="s">
        <v>14</v>
      </c>
      <c r="C12" s="2">
        <v>0.58333333333333337</v>
      </c>
      <c r="D12">
        <v>55.606943000000001</v>
      </c>
      <c r="E12">
        <v>37.536242000000001</v>
      </c>
      <c r="F12">
        <v>50</v>
      </c>
      <c r="H12" s="7"/>
    </row>
    <row r="13" spans="1:9" x14ac:dyDescent="0.3">
      <c r="H13" s="7"/>
    </row>
    <row r="14" spans="1:9" x14ac:dyDescent="0.3">
      <c r="H14" s="6"/>
    </row>
  </sheetData>
  <phoneticPr fontId="2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DE4F-F142-4C25-BE81-5ABCF414C9F2}">
  <dimension ref="A1:K12"/>
  <sheetViews>
    <sheetView workbookViewId="0">
      <selection activeCell="F20" sqref="F20"/>
    </sheetView>
  </sheetViews>
  <sheetFormatPr defaultRowHeight="14.4" x14ac:dyDescent="0.3"/>
  <cols>
    <col min="2" max="2" width="20.88671875" customWidth="1"/>
    <col min="4" max="5" width="10.21875" customWidth="1"/>
    <col min="6" max="6" width="28.33203125" customWidth="1"/>
    <col min="9" max="9" width="9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19</v>
      </c>
      <c r="H1" t="s">
        <v>21</v>
      </c>
      <c r="I1" t="s">
        <v>22</v>
      </c>
    </row>
    <row r="2" spans="1:11" x14ac:dyDescent="0.3">
      <c r="A2">
        <v>1</v>
      </c>
      <c r="B2" t="s">
        <v>16</v>
      </c>
      <c r="C2" s="2">
        <v>0.375</v>
      </c>
      <c r="D2">
        <v>55.718223999999999</v>
      </c>
      <c r="E2">
        <v>37.795520000000003</v>
      </c>
      <c r="F2">
        <v>100</v>
      </c>
      <c r="G2">
        <v>4</v>
      </c>
      <c r="H2">
        <f>SUMIF(Таблица6[Округ],Таблица6[[#This Row],[Округ]],Таблица6[Количество печенек (до 100)])</f>
        <v>170</v>
      </c>
      <c r="I2" s="5">
        <f>RANK(Таблица6[[#This Row],[Сумма по округам]],_xlfn.ANCHORARRAY($K$2),0)</f>
        <v>2</v>
      </c>
      <c r="K2" cm="1">
        <f t="array" ref="K2:K5">_xlfn.UNIQUE(Таблица6[Сумма по округам])</f>
        <v>170</v>
      </c>
    </row>
    <row r="3" spans="1:11" x14ac:dyDescent="0.3">
      <c r="A3">
        <v>2</v>
      </c>
      <c r="B3" t="s">
        <v>5</v>
      </c>
      <c r="C3" s="3">
        <v>0.39583333333333331</v>
      </c>
      <c r="D3">
        <v>55.717849000000001</v>
      </c>
      <c r="E3">
        <v>37.791843</v>
      </c>
      <c r="F3">
        <v>30</v>
      </c>
      <c r="G3">
        <v>4</v>
      </c>
      <c r="H3">
        <f>SUMIF(Таблица6[Округ],Таблица6[[#This Row],[Округ]],Таблица6[Количество печенек (до 100)])</f>
        <v>170</v>
      </c>
      <c r="I3">
        <f>RANK(Таблица6[[#This Row],[Сумма по округам]],_xlfn.ANCHORARRAY($K$2),0)</f>
        <v>2</v>
      </c>
      <c r="K3">
        <v>62</v>
      </c>
    </row>
    <row r="4" spans="1:11" x14ac:dyDescent="0.3">
      <c r="A4">
        <v>3</v>
      </c>
      <c r="B4" t="s">
        <v>6</v>
      </c>
      <c r="C4" s="2">
        <v>0.41666666666666669</v>
      </c>
      <c r="D4">
        <v>55.824283000000001</v>
      </c>
      <c r="E4">
        <v>37.656218000000003</v>
      </c>
      <c r="F4">
        <v>14</v>
      </c>
      <c r="G4">
        <v>1</v>
      </c>
      <c r="H4">
        <f>SUMIF(Таблица6[Округ],Таблица6[[#This Row],[Округ]],Таблица6[Количество печенек (до 100)])</f>
        <v>62</v>
      </c>
      <c r="I4">
        <f>RANK(Таблица6[[#This Row],[Сумма по округам]],_xlfn.ANCHORARRAY($K$2),0)</f>
        <v>3</v>
      </c>
      <c r="K4">
        <v>246</v>
      </c>
    </row>
    <row r="5" spans="1:11" x14ac:dyDescent="0.3">
      <c r="A5">
        <v>4</v>
      </c>
      <c r="B5" t="s">
        <v>7</v>
      </c>
      <c r="C5" s="3">
        <v>0.4375</v>
      </c>
      <c r="D5">
        <v>55.867041</v>
      </c>
      <c r="E5">
        <v>37.709595999999998</v>
      </c>
      <c r="F5">
        <v>20</v>
      </c>
      <c r="G5">
        <v>1</v>
      </c>
      <c r="H5">
        <f>SUMIF(Таблица6[Округ],Таблица6[[#This Row],[Округ]],Таблица6[Количество печенек (до 100)])</f>
        <v>62</v>
      </c>
      <c r="I5">
        <f>RANK(Таблица6[[#This Row],[Сумма по округам]],_xlfn.ANCHORARRAY($K$2),0)</f>
        <v>3</v>
      </c>
      <c r="K5">
        <v>21</v>
      </c>
    </row>
    <row r="6" spans="1:11" x14ac:dyDescent="0.3">
      <c r="A6">
        <v>5</v>
      </c>
      <c r="B6" t="s">
        <v>8</v>
      </c>
      <c r="C6" s="2">
        <v>0.45833333333333298</v>
      </c>
      <c r="D6">
        <v>55.736645000000003</v>
      </c>
      <c r="E6">
        <v>37.799681</v>
      </c>
      <c r="F6">
        <v>40</v>
      </c>
      <c r="G6">
        <v>4</v>
      </c>
      <c r="H6">
        <f>SUMIF(Таблица6[Округ],Таблица6[[#This Row],[Округ]],Таблица6[Количество печенек (до 100)])</f>
        <v>170</v>
      </c>
      <c r="I6">
        <f>RANK(Таблица6[[#This Row],[Сумма по округам]],_xlfn.ANCHORARRAY($K$2),0)</f>
        <v>2</v>
      </c>
    </row>
    <row r="7" spans="1:11" x14ac:dyDescent="0.3">
      <c r="A7">
        <v>6</v>
      </c>
      <c r="B7" t="s">
        <v>9</v>
      </c>
      <c r="C7" s="3">
        <v>0.47916666666666669</v>
      </c>
      <c r="D7">
        <v>55.749926000000002</v>
      </c>
      <c r="E7">
        <v>37.534433</v>
      </c>
      <c r="F7">
        <v>99</v>
      </c>
      <c r="G7">
        <v>3</v>
      </c>
      <c r="H7">
        <f>SUMIF(Таблица6[Округ],Таблица6[[#This Row],[Округ]],Таблица6[Количество печенек (до 100)])</f>
        <v>246</v>
      </c>
      <c r="I7">
        <f>RANK(Таблица6[[#This Row],[Сумма по округам]],_xlfn.ANCHORARRAY($K$2),0)</f>
        <v>1</v>
      </c>
    </row>
    <row r="8" spans="1:11" x14ac:dyDescent="0.3">
      <c r="A8">
        <v>7</v>
      </c>
      <c r="B8" t="s">
        <v>10</v>
      </c>
      <c r="C8" s="4">
        <v>0.5</v>
      </c>
      <c r="D8">
        <v>55.708224999999999</v>
      </c>
      <c r="E8">
        <v>37.622978000000003</v>
      </c>
      <c r="F8">
        <v>78</v>
      </c>
      <c r="G8">
        <v>3</v>
      </c>
      <c r="H8">
        <f>SUMIF(Таблица6[Округ],Таблица6[[#This Row],[Округ]],Таблица6[Количество печенек (до 100)])</f>
        <v>246</v>
      </c>
      <c r="I8">
        <f>RANK(Таблица6[[#This Row],[Сумма по округам]],_xlfn.ANCHORARRAY($K$2),0)</f>
        <v>1</v>
      </c>
    </row>
    <row r="9" spans="1:11" x14ac:dyDescent="0.3">
      <c r="A9">
        <v>8</v>
      </c>
      <c r="B9" t="s">
        <v>11</v>
      </c>
      <c r="C9" s="3">
        <v>0.52083333333333337</v>
      </c>
      <c r="D9">
        <v>55.762098119999997</v>
      </c>
      <c r="E9">
        <v>37.867264259999999</v>
      </c>
      <c r="F9">
        <v>28</v>
      </c>
      <c r="G9">
        <v>1</v>
      </c>
      <c r="H9">
        <f>SUMIF(Таблица6[Округ],Таблица6[[#This Row],[Округ]],Таблица6[Количество печенек (до 100)])</f>
        <v>62</v>
      </c>
      <c r="I9">
        <f>RANK(Таблица6[[#This Row],[Сумма по округам]],_xlfn.ANCHORARRAY($K$2),0)</f>
        <v>3</v>
      </c>
    </row>
    <row r="10" spans="1:11" x14ac:dyDescent="0.3">
      <c r="A10">
        <v>9</v>
      </c>
      <c r="B10" t="s">
        <v>12</v>
      </c>
      <c r="C10" s="2">
        <v>0.54166666666666696</v>
      </c>
      <c r="D10">
        <v>55.736825000000003</v>
      </c>
      <c r="E10">
        <v>37.591293</v>
      </c>
      <c r="F10">
        <v>19</v>
      </c>
      <c r="G10">
        <v>3</v>
      </c>
      <c r="H10">
        <f>SUMIF(Таблица6[Округ],Таблица6[[#This Row],[Округ]],Таблица6[Количество печенек (до 100)])</f>
        <v>246</v>
      </c>
      <c r="I10">
        <f>RANK(Таблица6[[#This Row],[Сумма по округам]],_xlfn.ANCHORARRAY($K$2),0)</f>
        <v>1</v>
      </c>
    </row>
    <row r="11" spans="1:11" x14ac:dyDescent="0.3">
      <c r="A11">
        <v>10</v>
      </c>
      <c r="B11" t="s">
        <v>13</v>
      </c>
      <c r="C11" s="3">
        <v>0.5625</v>
      </c>
      <c r="D11">
        <v>55.910592000000001</v>
      </c>
      <c r="E11">
        <v>37.578989999999997</v>
      </c>
      <c r="F11">
        <v>21</v>
      </c>
      <c r="G11">
        <v>2</v>
      </c>
      <c r="H11">
        <f>SUMIF(Таблица6[Округ],Таблица6[[#This Row],[Округ]],Таблица6[Количество печенек (до 100)])</f>
        <v>21</v>
      </c>
      <c r="I11">
        <f>RANK(Таблица6[[#This Row],[Сумма по округам]],_xlfn.ANCHORARRAY($K$2),0)</f>
        <v>4</v>
      </c>
    </row>
    <row r="12" spans="1:11" x14ac:dyDescent="0.3">
      <c r="A12">
        <v>11</v>
      </c>
      <c r="B12" t="s">
        <v>14</v>
      </c>
      <c r="C12" s="2">
        <v>0.58333333333333337</v>
      </c>
      <c r="D12">
        <v>55.606943000000001</v>
      </c>
      <c r="E12">
        <v>37.536242000000001</v>
      </c>
      <c r="F12">
        <v>50</v>
      </c>
      <c r="G12">
        <v>3</v>
      </c>
      <c r="H12">
        <f>SUMIF(Таблица6[Округ],Таблица6[[#This Row],[Округ]],Таблица6[Количество печенек (до 100)])</f>
        <v>246</v>
      </c>
      <c r="I12">
        <f>RANK(Таблица6[[#This Row],[Сумма по округам]],_xlfn.ANCHORARRAY($K$2),0)</f>
        <v>1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C1E3-3C66-4CA7-AB57-71B3855E146F}">
  <dimension ref="A1:AA15"/>
  <sheetViews>
    <sheetView workbookViewId="0">
      <selection activeCell="R9" sqref="R9"/>
    </sheetView>
  </sheetViews>
  <sheetFormatPr defaultRowHeight="14.4" x14ac:dyDescent="0.3"/>
  <cols>
    <col min="5" max="5" width="9.109375" customWidth="1"/>
    <col min="20" max="20" width="9.88671875" bestFit="1" customWidth="1"/>
  </cols>
  <sheetData>
    <row r="1" spans="1:27" ht="15" customHeight="1" x14ac:dyDescent="0.3">
      <c r="A1" s="1" t="s">
        <v>17</v>
      </c>
      <c r="B1">
        <v>6372795</v>
      </c>
      <c r="C1" t="s">
        <v>18</v>
      </c>
      <c r="D1" t="s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</row>
    <row r="2" spans="1:27" x14ac:dyDescent="0.3">
      <c r="D2" t="s">
        <v>15</v>
      </c>
      <c r="E2">
        <v>55.718223999999999</v>
      </c>
      <c r="F2">
        <v>55.717849000000001</v>
      </c>
      <c r="G2">
        <v>55.824283000000001</v>
      </c>
      <c r="H2">
        <v>55.867041</v>
      </c>
      <c r="I2">
        <v>55.736645000000003</v>
      </c>
      <c r="J2">
        <v>55.749926000000002</v>
      </c>
      <c r="K2">
        <v>55.708224999999999</v>
      </c>
      <c r="L2">
        <v>55.762098119999997</v>
      </c>
      <c r="M2">
        <v>55.736825000000003</v>
      </c>
      <c r="N2">
        <v>55.910592000000001</v>
      </c>
      <c r="O2">
        <v>55.606943000000001</v>
      </c>
    </row>
    <row r="3" spans="1:27" x14ac:dyDescent="0.3">
      <c r="D3" t="s">
        <v>3</v>
      </c>
      <c r="E3">
        <v>37.795520000000003</v>
      </c>
      <c r="F3">
        <v>37.791843</v>
      </c>
      <c r="G3">
        <v>37.656218000000003</v>
      </c>
      <c r="H3">
        <v>37.709595999999998</v>
      </c>
      <c r="I3">
        <v>37.799681</v>
      </c>
      <c r="J3">
        <v>37.534433</v>
      </c>
      <c r="K3">
        <v>37.622978000000003</v>
      </c>
      <c r="L3">
        <v>37.867264259999999</v>
      </c>
      <c r="M3">
        <v>37.591293</v>
      </c>
      <c r="N3">
        <v>37.578989999999997</v>
      </c>
      <c r="O3">
        <v>37.536242000000001</v>
      </c>
    </row>
    <row r="4" spans="1:27" x14ac:dyDescent="0.3">
      <c r="A4" t="s">
        <v>0</v>
      </c>
      <c r="B4" t="s">
        <v>15</v>
      </c>
      <c r="C4" t="s">
        <v>3</v>
      </c>
      <c r="E4">
        <v>2</v>
      </c>
      <c r="F4">
        <v>2</v>
      </c>
      <c r="G4">
        <v>3</v>
      </c>
      <c r="H4">
        <v>3</v>
      </c>
      <c r="I4">
        <v>2</v>
      </c>
      <c r="J4">
        <v>1</v>
      </c>
      <c r="K4">
        <v>1</v>
      </c>
      <c r="L4">
        <v>3</v>
      </c>
      <c r="M4">
        <v>1</v>
      </c>
      <c r="N4">
        <v>4</v>
      </c>
      <c r="O4">
        <v>1</v>
      </c>
      <c r="P4" t="s">
        <v>20</v>
      </c>
    </row>
    <row r="5" spans="1:27" x14ac:dyDescent="0.3">
      <c r="A5">
        <v>1</v>
      </c>
      <c r="B5">
        <v>55.718223999999999</v>
      </c>
      <c r="C5">
        <v>37.795520000000003</v>
      </c>
      <c r="E5">
        <f>10^10</f>
        <v>10000000000</v>
      </c>
      <c r="F5">
        <f>ATAN2(SIN(PI()*F$2/180)*SIN(PI()*$B5/180)+COS(PI()*F$2/180)*COS(PI()*$B5/180)*COS(ABS(PI()*$C5/180-PI()*F$3/180)),SQRT((COS(PI()*$B5/180)*SIN(PI()*$C5/180-PI()*F$3/180))^2+(COS(PI()*F$2/180)*SIN(PI()*$B5/180)-SIN(PI()*F$2/180)*COS(PI()*$B5/180)*COS(ABS(PI()*$C5/180-PI()*F$3/180)))^2))*$B$1</f>
        <v>234.10947532255409</v>
      </c>
      <c r="G5">
        <f t="shared" ref="G5:O5" si="0">ATAN2(SIN(PI()*G$2/180)*SIN(PI()*$B5/180)+COS(PI()*G$2/180)*COS(PI()*$B5/180)*COS(ABS(PI()*$C5/180-PI()*G$3/180)),SQRT((COS(PI()*$B5/180)*SIN(PI()*$C5/180-PI()*G$3/180))^2+(COS(PI()*G$2/180)*SIN(PI()*$B5/180)-SIN(PI()*G$2/180)*COS(PI()*$B5/180)*COS(ABS(PI()*$C5/180-PI()*G$3/180)))^2))*$B$1</f>
        <v>14666.832670413425</v>
      </c>
      <c r="H5">
        <f t="shared" si="0"/>
        <v>17402.526651049062</v>
      </c>
      <c r="I5">
        <f t="shared" si="0"/>
        <v>2065.4082501979556</v>
      </c>
      <c r="J5">
        <f t="shared" si="0"/>
        <v>16726.257892010926</v>
      </c>
      <c r="K5">
        <f t="shared" si="0"/>
        <v>10868.132761911515</v>
      </c>
      <c r="L5">
        <f t="shared" si="0"/>
        <v>6632.8020687693152</v>
      </c>
      <c r="M5">
        <f t="shared" si="0"/>
        <v>12957.933523759897</v>
      </c>
      <c r="N5">
        <f t="shared" si="0"/>
        <v>25316.421560289622</v>
      </c>
      <c r="O5">
        <f t="shared" si="0"/>
        <v>20440.340244950348</v>
      </c>
      <c r="P5">
        <v>1</v>
      </c>
      <c r="R5">
        <v>11</v>
      </c>
    </row>
    <row r="6" spans="1:27" x14ac:dyDescent="0.3">
      <c r="A6">
        <v>2</v>
      </c>
      <c r="B6">
        <v>55.717849000000001</v>
      </c>
      <c r="C6">
        <v>37.791843</v>
      </c>
      <c r="E6">
        <f t="shared" ref="E6:O15" si="1">ATAN2(SIN(PI()*E$2/180)*SIN(PI()*$B6/180)+COS(PI()*E$2/180)*COS(PI()*$B6/180)*COS(ABS(PI()*$C6/180-PI()*E$3/180)),SQRT((COS(PI()*$B6/180)*SIN(PI()*$C6/180-PI()*E$3/180))^2+(COS(PI()*E$2/180)*SIN(PI()*$B6/180)-SIN(PI()*E$2/180)*COS(PI()*$B6/180)*COS(ABS(PI()*$C6/180-PI()*E$3/180)))^2))*$B$1</f>
        <v>234.1094753225625</v>
      </c>
      <c r="F6">
        <f>10^10</f>
        <v>10000000000</v>
      </c>
      <c r="G6">
        <f t="shared" si="1"/>
        <v>14565.214347362176</v>
      </c>
      <c r="H6">
        <f t="shared" si="1"/>
        <v>17372.763287764719</v>
      </c>
      <c r="I6">
        <f t="shared" si="1"/>
        <v>2147.4779385470997</v>
      </c>
      <c r="J6">
        <f t="shared" si="1"/>
        <v>16510.274006553591</v>
      </c>
      <c r="K6">
        <f t="shared" si="1"/>
        <v>10634.747509295001</v>
      </c>
      <c r="L6">
        <f t="shared" si="1"/>
        <v>6820.8965722795265</v>
      </c>
      <c r="M6">
        <f t="shared" si="1"/>
        <v>12737.537898880881</v>
      </c>
      <c r="N6">
        <f t="shared" si="1"/>
        <v>25229.806827739507</v>
      </c>
      <c r="O6">
        <f t="shared" si="1"/>
        <v>20231.837368979595</v>
      </c>
      <c r="P6">
        <v>1</v>
      </c>
      <c r="Q6">
        <f ca="1">_xlfn.MINIFS(OFFSET($E$4:$O$4,R5,0),$E$4:$O$4,$P6)</f>
        <v>12510.992974970768</v>
      </c>
      <c r="R6">
        <f ca="1">MATCH(Q6,OFFSET($E$4:$O$4,$R5,0),0)</f>
        <v>7</v>
      </c>
      <c r="S6" t="str" cm="1">
        <f t="array" aca="1" ref="S6" ca="1">"&lt;&gt;"&amp;INDEX($E$5:$O$15,$R6,$R$5)</f>
        <v>&lt;&gt;12510,9929749709</v>
      </c>
    </row>
    <row r="7" spans="1:27" x14ac:dyDescent="0.3">
      <c r="A7">
        <v>3</v>
      </c>
      <c r="B7">
        <v>55.824283000000001</v>
      </c>
      <c r="C7">
        <v>37.656218000000003</v>
      </c>
      <c r="E7">
        <f t="shared" si="1"/>
        <v>14666.83267041352</v>
      </c>
      <c r="F7">
        <f t="shared" si="1"/>
        <v>14565.214347361969</v>
      </c>
      <c r="G7">
        <f>10^10</f>
        <v>10000000000</v>
      </c>
      <c r="H7">
        <f t="shared" si="1"/>
        <v>5807.5752019700694</v>
      </c>
      <c r="I7">
        <f t="shared" si="1"/>
        <v>13249.212072467792</v>
      </c>
      <c r="J7">
        <f>ATAN2(SIN(PI()*J$2/180)*SIN(PI()*$B7/180)+COS(PI()*J$2/180)*COS(PI()*$B7/180)*COS(ABS(PI()*$C7/180-PI()*J$3/180)),SQRT((COS(PI()*$B7/180)*SIN(PI()*$C7/180-PI()*J$3/180))^2+(COS(PI()*J$2/180)*SIN(PI()*$B7/180)-SIN(PI()*J$2/180)*COS(PI()*$B7/180)*COS(ABS(PI()*$C7/180-PI()*J$3/180)))^2))*$B$1</f>
        <v>11243.163892553704</v>
      </c>
      <c r="K7">
        <f t="shared" si="1"/>
        <v>13075.185635703499</v>
      </c>
      <c r="L7">
        <f t="shared" si="1"/>
        <v>14899.292176647885</v>
      </c>
      <c r="M7">
        <f t="shared" si="1"/>
        <v>10541.285106661677</v>
      </c>
      <c r="N7">
        <f t="shared" si="1"/>
        <v>10741.842906609274</v>
      </c>
      <c r="O7">
        <f t="shared" si="1"/>
        <v>25315.652865231921</v>
      </c>
      <c r="P7">
        <v>1</v>
      </c>
      <c r="Q7">
        <f ca="1">_xlfn.MINIFS(OFFSET($E$4:$O$4,R6,0),$E$4:$O$4,$P7,OFFSET($E$4:$O$4,R6,0),S6)</f>
        <v>3749.5046780809066</v>
      </c>
      <c r="R7">
        <f t="shared" ref="R7:R15" ca="1" si="2">MATCH(Q7,OFFSET($E$4:$O$4,$R6,0),0)</f>
        <v>9</v>
      </c>
      <c r="S7" t="str" cm="1">
        <f t="array" aca="1" ref="S7" ca="1">"&lt;&gt;"&amp;INDEX($E$5:$O$15,$R7,$R$5)</f>
        <v>&lt;&gt;14853,2333934994</v>
      </c>
      <c r="T7" t="str" cm="1">
        <f t="array" aca="1" ref="T7" ca="1">"&lt;&gt;"&amp;INDEX($E$5:$O$15,$R7,$R$6)</f>
        <v>&lt;&gt;3749,50467808101</v>
      </c>
    </row>
    <row r="8" spans="1:27" x14ac:dyDescent="0.3">
      <c r="A8">
        <v>4</v>
      </c>
      <c r="B8">
        <v>55.867041</v>
      </c>
      <c r="C8">
        <v>37.709595999999998</v>
      </c>
      <c r="E8">
        <f t="shared" si="1"/>
        <v>17402.526651048509</v>
      </c>
      <c r="F8">
        <f t="shared" si="1"/>
        <v>17372.763287764592</v>
      </c>
      <c r="G8">
        <f t="shared" si="1"/>
        <v>5807.5752019702131</v>
      </c>
      <c r="H8">
        <f>10^10</f>
        <v>10000000000</v>
      </c>
      <c r="I8">
        <f t="shared" si="1"/>
        <v>15558.480762006449</v>
      </c>
      <c r="J8">
        <f t="shared" si="1"/>
        <v>17016.270122315855</v>
      </c>
      <c r="K8">
        <f t="shared" si="1"/>
        <v>18476.416944738859</v>
      </c>
      <c r="L8">
        <f t="shared" si="1"/>
        <v>15275.336130822921</v>
      </c>
      <c r="M8">
        <f t="shared" si="1"/>
        <v>16262.438771410101</v>
      </c>
      <c r="N8">
        <f t="shared" si="1"/>
        <v>9477.9902474596729</v>
      </c>
      <c r="O8">
        <f t="shared" si="1"/>
        <v>30899.290298978911</v>
      </c>
      <c r="P8">
        <v>1</v>
      </c>
      <c r="Q8">
        <f ca="1">_xlfn.MINIFS(OFFSET($E$4:$O$4,R7,0),$E$4:$O$4,$P8,OFFSET($E$4:$O$4,R7,0),S7,OFFSET($E$4:$O$4,R7,0),T7)</f>
        <v>3846.6496324928776</v>
      </c>
      <c r="R8">
        <f t="shared" ca="1" si="2"/>
        <v>6</v>
      </c>
      <c r="S8" t="str" cm="1">
        <f t="array" aca="1" ref="S8" ca="1">"&lt;&gt;"&amp;INDEX($E$5:$O$15,$R8,$R$5)</f>
        <v>&lt;&gt;15903,8683032389</v>
      </c>
      <c r="T8" t="str" cm="1">
        <f t="array" aca="1" ref="T8" ca="1">"&lt;&gt;"&amp;INDEX($E$5:$O$15,$R8,$R$6)</f>
        <v>&lt;&gt;7229,72420873553</v>
      </c>
      <c r="U8" t="str" cm="1">
        <f t="array" aca="1" ref="U8" ca="1">"&lt;&gt;"&amp;INDEX($E$5:$O$15,$R8,$R$7)</f>
        <v>&lt;&gt;3846,64963249289</v>
      </c>
    </row>
    <row r="9" spans="1:27" x14ac:dyDescent="0.3">
      <c r="A9">
        <v>5</v>
      </c>
      <c r="B9">
        <v>55.736645000000003</v>
      </c>
      <c r="C9">
        <v>37.799681</v>
      </c>
      <c r="E9">
        <f t="shared" si="1"/>
        <v>2065.4082501984858</v>
      </c>
      <c r="F9">
        <f t="shared" si="1"/>
        <v>2147.4779385470947</v>
      </c>
      <c r="G9">
        <f t="shared" si="1"/>
        <v>13249.212072467806</v>
      </c>
      <c r="H9">
        <f t="shared" si="1"/>
        <v>15558.480762006559</v>
      </c>
      <c r="I9">
        <f>10^10</f>
        <v>10000000000</v>
      </c>
      <c r="J9">
        <f t="shared" si="1"/>
        <v>16672.592118797504</v>
      </c>
      <c r="K9">
        <f t="shared" si="1"/>
        <v>11511.694880960682</v>
      </c>
      <c r="L9">
        <f t="shared" si="1"/>
        <v>5090.5421287053605</v>
      </c>
      <c r="M9">
        <f t="shared" si="1"/>
        <v>13049.260400423924</v>
      </c>
      <c r="N9">
        <f t="shared" si="1"/>
        <v>23758.299793549188</v>
      </c>
      <c r="O9">
        <f t="shared" si="1"/>
        <v>21935.311372762186</v>
      </c>
      <c r="P9">
        <v>2</v>
      </c>
      <c r="Q9">
        <f ca="1">_xlfn.MINIFS(OFFSET($E$4:$O$4,R8,0),$E$4:$O$4,$P9,OFFSET($E$4:$O$4,R8,0),S8,OFFSET($E$4:$O$4,R8,0),T8,OFFSET($E$4:$O$4,R8,0),U8)</f>
        <v>16510.274006553671</v>
      </c>
      <c r="R9">
        <f t="shared" ca="1" si="2"/>
        <v>2</v>
      </c>
      <c r="S9" t="str" cm="1">
        <f t="array" aca="1" ref="S9" ca="1">"&lt;&gt;"&amp;INDEX($E$5:$O$15,$R9,$R$5)</f>
        <v>&lt;&gt;20231,8373689796</v>
      </c>
      <c r="T9" t="str" cm="1">
        <f t="array" aca="1" ref="T9" ca="1">"&lt;&gt;"&amp;INDEX($E$5:$O$15,$R9,$R$6)</f>
        <v>&lt;&gt;10634,747509295</v>
      </c>
      <c r="U9" t="str" cm="1">
        <f t="array" aca="1" ref="U9" ca="1">"&lt;&gt;"&amp;INDEX($E$5:$O$15,$R9,$R$7)</f>
        <v>&lt;&gt;12737,5378988809</v>
      </c>
      <c r="V9" t="str" cm="1">
        <f t="array" aca="1" ref="V9" ca="1">"&lt;&gt;"&amp;INDEX($E$5:$O$15,$R9,$R$8)</f>
        <v>&lt;&gt;16510,2740065536</v>
      </c>
    </row>
    <row r="10" spans="1:27" x14ac:dyDescent="0.3">
      <c r="A10">
        <v>6</v>
      </c>
      <c r="B10">
        <v>55.749926000000002</v>
      </c>
      <c r="C10">
        <v>37.534433</v>
      </c>
      <c r="E10">
        <f t="shared" si="1"/>
        <v>16726.257892010977</v>
      </c>
      <c r="F10">
        <f t="shared" si="1"/>
        <v>16510.274006553671</v>
      </c>
      <c r="G10">
        <f t="shared" si="1"/>
        <v>11243.163892553424</v>
      </c>
      <c r="H10">
        <f t="shared" si="1"/>
        <v>17016.270122315931</v>
      </c>
      <c r="I10">
        <f t="shared" si="1"/>
        <v>16672.592118797515</v>
      </c>
      <c r="J10">
        <f>10^10</f>
        <v>10000000000</v>
      </c>
      <c r="K10">
        <f t="shared" si="1"/>
        <v>7229.7242087355326</v>
      </c>
      <c r="L10">
        <f t="shared" si="1"/>
        <v>20875.51558568261</v>
      </c>
      <c r="M10">
        <f t="shared" si="1"/>
        <v>3846.649632492888</v>
      </c>
      <c r="N10">
        <f t="shared" si="1"/>
        <v>18085.753450747168</v>
      </c>
      <c r="O10">
        <f t="shared" si="1"/>
        <v>15903.86830323886</v>
      </c>
      <c r="P10">
        <v>2</v>
      </c>
      <c r="Q10">
        <f ca="1">_xlfn.MINIFS(OFFSET($E$4:$O$4,R9,0),$E$4:$O$4,$P10,OFFSET($E$4:$O$4,R9,0),S9,OFFSET($E$4:$O$4,R9,0),T9,OFFSET($E$4:$O$4,R9,0),U9,OFFSET($E$4:$O$4,R9,0),V9)</f>
        <v>234.1094753225625</v>
      </c>
      <c r="R10">
        <f t="shared" ca="1" si="2"/>
        <v>1</v>
      </c>
      <c r="S10" t="str" cm="1">
        <f t="array" aca="1" ref="S10" ca="1">"&lt;&gt;"&amp;INDEX($E$5:$O$15,$R10,$R$5)</f>
        <v>&lt;&gt;20440,3402449503</v>
      </c>
      <c r="T10" t="str" cm="1">
        <f t="array" aca="1" ref="T10" ca="1">"&lt;&gt;"&amp;INDEX($E$5:$O$15,$R10,$R$6)</f>
        <v>&lt;&gt;10868,1327619115</v>
      </c>
      <c r="U10" t="str" cm="1">
        <f t="array" aca="1" ref="U10" ca="1">"&lt;&gt;"&amp;INDEX($E$5:$O$15,$R10,$R$7)</f>
        <v>&lt;&gt;12957,9335237599</v>
      </c>
      <c r="V10" t="str" cm="1">
        <f t="array" aca="1" ref="V10" ca="1">"&lt;&gt;"&amp;INDEX($E$5:$O$15,$R10,$R$8)</f>
        <v>&lt;&gt;16726,2578920109</v>
      </c>
      <c r="W10" t="str" cm="1">
        <f t="array" aca="1" ref="W10" ca="1">"&lt;&gt;"&amp;INDEX($E$5:$O$15,$R10,$R$9)</f>
        <v>&lt;&gt;234,109475322554</v>
      </c>
    </row>
    <row r="11" spans="1:27" x14ac:dyDescent="0.3">
      <c r="A11">
        <v>7</v>
      </c>
      <c r="B11">
        <v>55.708224999999999</v>
      </c>
      <c r="C11">
        <v>37.622978000000003</v>
      </c>
      <c r="E11">
        <f t="shared" si="1"/>
        <v>10868.132761911535</v>
      </c>
      <c r="F11">
        <f t="shared" si="1"/>
        <v>10634.747509294957</v>
      </c>
      <c r="G11">
        <f t="shared" si="1"/>
        <v>13075.185635703707</v>
      </c>
      <c r="H11">
        <f t="shared" si="1"/>
        <v>18476.416944738787</v>
      </c>
      <c r="I11">
        <f t="shared" si="1"/>
        <v>11511.694880960667</v>
      </c>
      <c r="J11">
        <f t="shared" si="1"/>
        <v>7229.7242087354607</v>
      </c>
      <c r="K11">
        <f>10^10</f>
        <v>10000000000</v>
      </c>
      <c r="L11">
        <f t="shared" si="1"/>
        <v>16429.488292831378</v>
      </c>
      <c r="M11">
        <f t="shared" si="1"/>
        <v>3749.5046780809066</v>
      </c>
      <c r="N11">
        <f t="shared" si="1"/>
        <v>22675.81872685804</v>
      </c>
      <c r="O11">
        <f t="shared" si="1"/>
        <v>12510.992974970895</v>
      </c>
      <c r="P11">
        <v>2</v>
      </c>
      <c r="Q11">
        <f ca="1">_xlfn.MINIFS(OFFSET($E$4:$O$4,R10,0),$E$4:$O$4,$P11,OFFSET($E$4:$O$4,R10,0),S10,OFFSET($E$4:$O$4,R10,0),T10,OFFSET($E$4:$O$4,R10,0),U10,OFFSET($E$4:$O$4,R10,0),V10,OFFSET($E$4:$O$4,R10,0),W10)</f>
        <v>2065.4082501979556</v>
      </c>
      <c r="R11">
        <f t="shared" ca="1" si="2"/>
        <v>5</v>
      </c>
      <c r="S11" t="str" cm="1">
        <f t="array" aca="1" ref="S11" ca="1">"&lt;&gt;"&amp;INDEX($E$5:$O$15,$R11,$R$5)</f>
        <v>&lt;&gt;21935,3113727622</v>
      </c>
      <c r="T11" t="str" cm="1">
        <f t="array" aca="1" ref="T11" ca="1">"&lt;&gt;"&amp;INDEX($E$5:$O$15,$R11,$R$6)</f>
        <v>&lt;&gt;11511,6948809607</v>
      </c>
      <c r="U11" t="str" cm="1">
        <f t="array" aca="1" ref="U11" ca="1">"&lt;&gt;"&amp;INDEX($E$5:$O$15,$R11,$R$7)</f>
        <v>&lt;&gt;13049,2604004239</v>
      </c>
      <c r="V11" t="str" cm="1">
        <f t="array" aca="1" ref="V11" ca="1">"&lt;&gt;"&amp;INDEX($E$5:$O$15,$R11,$R$8)</f>
        <v>&lt;&gt;16672,5921187975</v>
      </c>
      <c r="W11" t="str" cm="1">
        <f t="array" aca="1" ref="W11" ca="1">"&lt;&gt;"&amp;INDEX($E$5:$O$15,$R11,$R$9)</f>
        <v>&lt;&gt;2147,47793854709</v>
      </c>
      <c r="X11" t="str" cm="1">
        <f t="array" aca="1" ref="X11" ca="1">"&lt;&gt;"&amp;INDEX($E$5:$O$15,$R11,$R$10)</f>
        <v>&lt;&gt;2065,40825019849</v>
      </c>
    </row>
    <row r="12" spans="1:27" x14ac:dyDescent="0.3">
      <c r="A12">
        <v>8</v>
      </c>
      <c r="B12">
        <v>55.762098119999997</v>
      </c>
      <c r="C12">
        <v>37.867264259999999</v>
      </c>
      <c r="E12">
        <f t="shared" si="1"/>
        <v>6632.8020687693306</v>
      </c>
      <c r="F12">
        <f t="shared" si="1"/>
        <v>6820.8965722797611</v>
      </c>
      <c r="G12">
        <f t="shared" si="1"/>
        <v>14899.292176647821</v>
      </c>
      <c r="H12">
        <f t="shared" si="1"/>
        <v>15275.336130823169</v>
      </c>
      <c r="I12">
        <f t="shared" si="1"/>
        <v>5090.5421287054351</v>
      </c>
      <c r="J12">
        <f t="shared" si="1"/>
        <v>20875.515585682602</v>
      </c>
      <c r="K12">
        <f t="shared" si="1"/>
        <v>16429.488292831324</v>
      </c>
      <c r="L12">
        <f>10^10</f>
        <v>10000000000</v>
      </c>
      <c r="M12">
        <f t="shared" si="1"/>
        <v>17502.87050675297</v>
      </c>
      <c r="N12">
        <f t="shared" si="1"/>
        <v>24433.437768267759</v>
      </c>
      <c r="O12">
        <f t="shared" si="1"/>
        <v>26993.285306103768</v>
      </c>
      <c r="P12">
        <v>3</v>
      </c>
      <c r="Q12">
        <f ca="1">_xlfn.MINIFS(OFFSET($E$4:$O$4,R11,0),$E$4:$O$4,$P12,OFFSET($E$4:$O$4,R11,0),S11,OFFSET($E$4:$O$4,R11,0),T11,OFFSET($E$4:$O$4,R11,0),U11,OFFSET($E$4:$O$4,R11,0),V11,OFFSET($E$4:$O$4,R11,0),W11,OFFSET($E$4:$O$4,R11,0),X11)</f>
        <v>5090.5421287053605</v>
      </c>
      <c r="R12">
        <f t="shared" ca="1" si="2"/>
        <v>8</v>
      </c>
      <c r="S12" t="str" cm="1">
        <f t="array" aca="1" ref="S12" ca="1">"&lt;&gt;"&amp;INDEX($E$5:$O$15,$R12,$R$5)</f>
        <v>&lt;&gt;26993,2853061038</v>
      </c>
      <c r="T12" t="str" cm="1">
        <f t="array" aca="1" ref="T12" ca="1">"&lt;&gt;"&amp;INDEX($E$5:$O$15,$R12,$R$6)</f>
        <v>&lt;&gt;16429,4882928313</v>
      </c>
      <c r="U12" t="str" cm="1">
        <f t="array" aca="1" ref="U12" ca="1">"&lt;&gt;"&amp;INDEX($E$5:$O$15,$R12,$R$7)</f>
        <v>&lt;&gt;17502,870506753</v>
      </c>
      <c r="V12" t="str" cm="1">
        <f t="array" aca="1" ref="V12" ca="1">"&lt;&gt;"&amp;INDEX($E$5:$O$15,$R12,$R$8)</f>
        <v>&lt;&gt;20875,5155856826</v>
      </c>
      <c r="W12" t="str" cm="1">
        <f t="array" aca="1" ref="W12" ca="1">"&lt;&gt;"&amp;INDEX($E$5:$O$15,$R12,$R$9)</f>
        <v>&lt;&gt;6820,89657227976</v>
      </c>
      <c r="X12" t="str" cm="1">
        <f t="array" aca="1" ref="X12" ca="1">"&lt;&gt;"&amp;INDEX($E$5:$O$15,$R12,$R$10)</f>
        <v>&lt;&gt;6632,80206876933</v>
      </c>
      <c r="Y12" t="str" cm="1">
        <f t="array" aca="1" ref="Y12" ca="1">"&lt;&gt;"&amp;INDEX($E$5:$O$15,$R12,$R$11)</f>
        <v>&lt;&gt;5090,54212870544</v>
      </c>
    </row>
    <row r="13" spans="1:27" x14ac:dyDescent="0.3">
      <c r="A13">
        <v>9</v>
      </c>
      <c r="B13">
        <v>55.736825000000003</v>
      </c>
      <c r="C13">
        <v>37.591293</v>
      </c>
      <c r="E13">
        <f t="shared" si="1"/>
        <v>12957.933523759941</v>
      </c>
      <c r="F13">
        <f t="shared" si="1"/>
        <v>12737.537898880848</v>
      </c>
      <c r="G13">
        <f t="shared" si="1"/>
        <v>10541.285106661655</v>
      </c>
      <c r="H13">
        <f t="shared" si="1"/>
        <v>16262.43877141025</v>
      </c>
      <c r="I13">
        <f t="shared" si="1"/>
        <v>13049.260400423924</v>
      </c>
      <c r="J13">
        <f t="shared" si="1"/>
        <v>3846.6496324928776</v>
      </c>
      <c r="K13">
        <f t="shared" si="1"/>
        <v>3749.5046780810121</v>
      </c>
      <c r="L13">
        <f t="shared" si="1"/>
        <v>17502.870506752926</v>
      </c>
      <c r="M13">
        <f>10^10</f>
        <v>10000000000</v>
      </c>
      <c r="N13">
        <f t="shared" si="1"/>
        <v>19342.732950223777</v>
      </c>
      <c r="O13">
        <f t="shared" si="1"/>
        <v>14853.233393499391</v>
      </c>
      <c r="P13">
        <v>3</v>
      </c>
      <c r="Q13">
        <f ca="1">_xlfn.MINIFS(OFFSET($E$4:$O$4,R12,0),$E$4:$O$4,$P13,OFFSET($E$4:$O$4,R12,0),S12,OFFSET($E$4:$O$4,R12,0),T12,OFFSET($E$4:$O$4,R12,0),U12,OFFSET($E$4:$O$4,R12,0),V12,OFFSET($E$4:$O$4,R12,0),W12,OFFSET($E$4:$O$4,R12,0),X12,OFFSET($E$4:$O$4,R12,0),Y12)</f>
        <v>14899.292176647821</v>
      </c>
      <c r="R13">
        <f t="shared" ca="1" si="2"/>
        <v>3</v>
      </c>
      <c r="S13" t="str" cm="1">
        <f t="array" aca="1" ref="S13" ca="1">"&lt;&gt;"&amp;INDEX($E$5:$O$15,$R13,$R$5)</f>
        <v>&lt;&gt;25315,6528652319</v>
      </c>
      <c r="T13" t="str" cm="1">
        <f t="array" aca="1" ref="T13" ca="1">"&lt;&gt;"&amp;INDEX($E$5:$O$15,$R13,$R$6)</f>
        <v>&lt;&gt;13075,1856357035</v>
      </c>
      <c r="U13" t="str" cm="1">
        <f t="array" aca="1" ref="U13" ca="1">"&lt;&gt;"&amp;INDEX($E$5:$O$15,$R13,$R$7)</f>
        <v>&lt;&gt;10541,2851066617</v>
      </c>
      <c r="V13" t="str" cm="1">
        <f t="array" aca="1" ref="V13" ca="1">"&lt;&gt;"&amp;INDEX($E$5:$O$15,$R13,$R$8)</f>
        <v>&lt;&gt;11243,1638925537</v>
      </c>
      <c r="W13" t="str" cm="1">
        <f t="array" aca="1" ref="W13" ca="1">"&lt;&gt;"&amp;INDEX($E$5:$O$15,$R13,$R$9)</f>
        <v>&lt;&gt;14565,214347362</v>
      </c>
      <c r="X13" t="str" cm="1">
        <f t="array" aca="1" ref="X13" ca="1">"&lt;&gt;"&amp;INDEX($E$5:$O$15,$R13,$R$10)</f>
        <v>&lt;&gt;14666,8326704135</v>
      </c>
      <c r="Y13" t="str" cm="1">
        <f t="array" aca="1" ref="Y13" ca="1">"&lt;&gt;"&amp;INDEX($E$5:$O$15,$R13,$R$11)</f>
        <v>&lt;&gt;13249,2120724678</v>
      </c>
      <c r="Z13" t="str" cm="1">
        <f t="array" aca="1" ref="Z13" ca="1">"&lt;&gt;"&amp;INDEX($E$5:$O$15,$R13,$R$12)</f>
        <v>&lt;&gt;14899,2921766479</v>
      </c>
    </row>
    <row r="14" spans="1:27" x14ac:dyDescent="0.3">
      <c r="A14">
        <v>10</v>
      </c>
      <c r="B14">
        <v>55.910592000000001</v>
      </c>
      <c r="C14">
        <v>37.578989999999997</v>
      </c>
      <c r="E14">
        <f t="shared" si="1"/>
        <v>25316.421560289764</v>
      </c>
      <c r="F14">
        <f t="shared" si="1"/>
        <v>25229.806827739914</v>
      </c>
      <c r="G14">
        <f t="shared" si="1"/>
        <v>10741.842906609503</v>
      </c>
      <c r="H14">
        <f t="shared" si="1"/>
        <v>9477.9902474595438</v>
      </c>
      <c r="I14">
        <f t="shared" si="1"/>
        <v>23758.299793549129</v>
      </c>
      <c r="J14">
        <f t="shared" si="1"/>
        <v>18085.753450747616</v>
      </c>
      <c r="K14">
        <f t="shared" si="1"/>
        <v>22675.818726857775</v>
      </c>
      <c r="L14">
        <f t="shared" si="1"/>
        <v>24433.437768267439</v>
      </c>
      <c r="M14">
        <f t="shared" si="1"/>
        <v>19342.732950223541</v>
      </c>
      <c r="N14">
        <f>10^10</f>
        <v>10000000000</v>
      </c>
      <c r="O14">
        <f t="shared" si="1"/>
        <v>33879.537456646132</v>
      </c>
      <c r="P14">
        <v>3</v>
      </c>
      <c r="Q14">
        <f ca="1">_xlfn.MINIFS(OFFSET($E$4:$O$4,R13,0),$E$4:$O$4,$P14,OFFSET($E$4:$O$4,R13,0),S13,OFFSET($E$4:$O$4,R13,0),T13,OFFSET($E$4:$O$4,R13,0),U13,OFFSET($E$4:$O$4,R13,0),V13,OFFSET($E$4:$O$4,R13,0),W13,OFFSET($E$4:$O$4,R13,0),X13,OFFSET($E$4:$O$4,R13,0),Y13,OFFSET($E$4:$O$4,R13,0),Z13)</f>
        <v>5807.5752019700694</v>
      </c>
      <c r="R14">
        <f t="shared" ca="1" si="2"/>
        <v>4</v>
      </c>
      <c r="S14" t="str" cm="1">
        <f t="array" aca="1" ref="S14" ca="1">"&lt;&gt;"&amp;INDEX($E$5:$O$15,$R14,$R$5)</f>
        <v>&lt;&gt;30899,2902989789</v>
      </c>
      <c r="T14" t="str" cm="1">
        <f t="array" aca="1" ref="T14" ca="1">"&lt;&gt;"&amp;INDEX($E$5:$O$15,$R14,$R$6)</f>
        <v>&lt;&gt;18476,4169447389</v>
      </c>
      <c r="U14" t="str" cm="1">
        <f t="array" aca="1" ref="U14" ca="1">"&lt;&gt;"&amp;INDEX($E$5:$O$15,$R14,$R$7)</f>
        <v>&lt;&gt;16262,4387714101</v>
      </c>
      <c r="V14" t="str" cm="1">
        <f t="array" aca="1" ref="V14" ca="1">"&lt;&gt;"&amp;INDEX($E$5:$O$15,$R14,$R$8)</f>
        <v>&lt;&gt;17016,2701223159</v>
      </c>
      <c r="W14" t="str" cm="1">
        <f t="array" aca="1" ref="W14" ca="1">"&lt;&gt;"&amp;INDEX($E$5:$O$15,$R14,$R$9)</f>
        <v>&lt;&gt;17372,7632877646</v>
      </c>
      <c r="X14" t="str" cm="1">
        <f t="array" aca="1" ref="X14" ca="1">"&lt;&gt;"&amp;INDEX($E$5:$O$15,$R14,$R$10)</f>
        <v>&lt;&gt;17402,5266510485</v>
      </c>
      <c r="Y14" t="str" cm="1">
        <f t="array" aca="1" ref="Y14" ca="1">"&lt;&gt;"&amp;INDEX($E$5:$O$15,$R14,$R$11)</f>
        <v>&lt;&gt;15558,4807620064</v>
      </c>
      <c r="Z14" t="str" cm="1">
        <f t="array" aca="1" ref="Z14" ca="1">"&lt;&gt;"&amp;INDEX($E$5:$O$15,$R14,$R$12)</f>
        <v>&lt;&gt;15275,3361308229</v>
      </c>
      <c r="AA14" t="str" cm="1">
        <f t="array" aca="1" ref="AA14" ca="1">"&lt;&gt;"&amp;INDEX($E$5:$O$15,$R14,$R$13)</f>
        <v>&lt;&gt;5807,57520197021</v>
      </c>
    </row>
    <row r="15" spans="1:27" x14ac:dyDescent="0.3">
      <c r="A15">
        <v>11</v>
      </c>
      <c r="B15">
        <v>55.606943000000001</v>
      </c>
      <c r="C15">
        <v>37.536242000000001</v>
      </c>
      <c r="E15">
        <f t="shared" si="1"/>
        <v>20440.340244950454</v>
      </c>
      <c r="F15">
        <f t="shared" si="1"/>
        <v>20231.837368979763</v>
      </c>
      <c r="G15">
        <f t="shared" si="1"/>
        <v>25315.652865231783</v>
      </c>
      <c r="H15">
        <f t="shared" si="1"/>
        <v>30899.290298979238</v>
      </c>
      <c r="I15">
        <f t="shared" si="1"/>
        <v>21935.311372762189</v>
      </c>
      <c r="J15">
        <f t="shared" si="1"/>
        <v>15903.868303238554</v>
      </c>
      <c r="K15">
        <f t="shared" si="1"/>
        <v>12510.992974970768</v>
      </c>
      <c r="L15">
        <f t="shared" si="1"/>
        <v>26993.285306103844</v>
      </c>
      <c r="M15">
        <f t="shared" si="1"/>
        <v>14853.233393499269</v>
      </c>
      <c r="N15">
        <f t="shared" si="1"/>
        <v>33879.537456646358</v>
      </c>
      <c r="O15">
        <f>10^10</f>
        <v>10000000000</v>
      </c>
      <c r="P15">
        <v>4</v>
      </c>
      <c r="Q15">
        <f ca="1">_xlfn.MINIFS(OFFSET($E$4:$O$4,R14,0),$E$4:$O$4,$P15,OFFSET($E$4:$O$4,R14,0),S14,OFFSET($E$4:$O$4,R14,0),T14,OFFSET($E$4:$O$4,R14,0),U14,OFFSET($E$4:$O$4,R14,0),V14,OFFSET($E$4:$O$4,R14,0),W14,OFFSET($E$4:$O$4,R14,0),X14,OFFSET($E$4:$O$4,R14,0),Y14,OFFSET($E$4:$O$4,R14,0),Z14,OFFSET($E$4:$O$4,R14,0),AA14)</f>
        <v>9477.9902474596729</v>
      </c>
      <c r="R15">
        <f t="shared" ca="1" si="2"/>
        <v>10</v>
      </c>
    </row>
  </sheetData>
  <conditionalFormatting sqref="E5:O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715BA-236D-448D-8290-473A5264AA8D}">
  <dimension ref="A1:M12"/>
  <sheetViews>
    <sheetView tabSelected="1" workbookViewId="0">
      <selection activeCell="M8" sqref="M8"/>
    </sheetView>
  </sheetViews>
  <sheetFormatPr defaultRowHeight="14.4" x14ac:dyDescent="0.3"/>
  <cols>
    <col min="2" max="2" width="20.88671875" customWidth="1"/>
    <col min="4" max="5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19</v>
      </c>
      <c r="H1" t="s">
        <v>21</v>
      </c>
      <c r="I1" t="s">
        <v>22</v>
      </c>
    </row>
    <row r="2" spans="1:13" x14ac:dyDescent="0.3">
      <c r="A2">
        <v>1</v>
      </c>
      <c r="B2" t="s">
        <v>14</v>
      </c>
      <c r="C2" s="2">
        <v>0.375</v>
      </c>
      <c r="D2">
        <v>55.606943000000001</v>
      </c>
      <c r="E2">
        <v>37.536242000000001</v>
      </c>
      <c r="F2">
        <v>50</v>
      </c>
      <c r="G2">
        <v>3</v>
      </c>
      <c r="H2">
        <f>SUMIF(Таблица9[Округ],Таблица9[[#This Row],[Округ]],Таблица9[Количество печенек (до 100)])</f>
        <v>246</v>
      </c>
      <c r="I2">
        <f>RANK(Таблица9[[#This Row],[Сумма по округам]],_xlfn.ANCHORARRAY($K$2),0)</f>
        <v>1</v>
      </c>
      <c r="K2" cm="1">
        <f t="array" ref="K2:K5">_xlfn.UNIQUE(Таблица9[Сумма по округам])</f>
        <v>246</v>
      </c>
      <c r="M2" s="7"/>
    </row>
    <row r="3" spans="1:13" x14ac:dyDescent="0.3">
      <c r="A3">
        <v>2</v>
      </c>
      <c r="B3" t="s">
        <v>10</v>
      </c>
      <c r="C3" s="3">
        <v>0.39583333333333331</v>
      </c>
      <c r="D3">
        <v>55.708224999999999</v>
      </c>
      <c r="E3">
        <v>37.622978000000003</v>
      </c>
      <c r="F3">
        <v>78</v>
      </c>
      <c r="G3">
        <v>3</v>
      </c>
      <c r="H3">
        <f>SUMIF(Таблица9[Округ],Таблица9[[#This Row],[Округ]],Таблица9[Количество печенек (до 100)])</f>
        <v>246</v>
      </c>
      <c r="I3">
        <f>RANK(Таблица9[[#This Row],[Сумма по округам]],_xlfn.ANCHORARRAY($K$2),0)</f>
        <v>1</v>
      </c>
      <c r="K3">
        <v>170</v>
      </c>
      <c r="M3" s="7"/>
    </row>
    <row r="4" spans="1:13" x14ac:dyDescent="0.3">
      <c r="A4">
        <v>3</v>
      </c>
      <c r="B4" t="s">
        <v>12</v>
      </c>
      <c r="C4" s="2">
        <v>0.41666666666666669</v>
      </c>
      <c r="D4">
        <v>55.736825000000003</v>
      </c>
      <c r="E4">
        <v>37.591293</v>
      </c>
      <c r="F4">
        <v>19</v>
      </c>
      <c r="G4">
        <v>3</v>
      </c>
      <c r="H4">
        <f>SUMIF(Таблица9[Округ],Таблица9[[#This Row],[Округ]],Таблица9[Количество печенек (до 100)])</f>
        <v>246</v>
      </c>
      <c r="I4">
        <f>RANK(Таблица9[[#This Row],[Сумма по округам]],_xlfn.ANCHORARRAY($K$2),0)</f>
        <v>1</v>
      </c>
      <c r="K4">
        <v>62</v>
      </c>
      <c r="M4" s="7"/>
    </row>
    <row r="5" spans="1:13" x14ac:dyDescent="0.3">
      <c r="A5">
        <v>4</v>
      </c>
      <c r="B5" t="s">
        <v>9</v>
      </c>
      <c r="C5" s="3">
        <v>0.4375</v>
      </c>
      <c r="D5">
        <v>55.749926000000002</v>
      </c>
      <c r="E5">
        <v>37.534433</v>
      </c>
      <c r="F5">
        <v>99</v>
      </c>
      <c r="G5">
        <v>3</v>
      </c>
      <c r="H5">
        <f>SUMIF(Таблица9[Округ],Таблица9[[#This Row],[Округ]],Таблица9[Количество печенек (до 100)])</f>
        <v>246</v>
      </c>
      <c r="I5">
        <f>RANK(Таблица9[[#This Row],[Сумма по округам]],_xlfn.ANCHORARRAY($K$2),0)</f>
        <v>1</v>
      </c>
      <c r="K5">
        <v>21</v>
      </c>
      <c r="M5" s="7"/>
    </row>
    <row r="6" spans="1:13" x14ac:dyDescent="0.3">
      <c r="A6">
        <v>5</v>
      </c>
      <c r="B6" t="s">
        <v>5</v>
      </c>
      <c r="C6" s="2">
        <v>0.45833333333333298</v>
      </c>
      <c r="D6">
        <v>55.717849000000001</v>
      </c>
      <c r="E6">
        <v>37.791843</v>
      </c>
      <c r="F6">
        <v>30</v>
      </c>
      <c r="G6">
        <v>4</v>
      </c>
      <c r="H6">
        <f>SUMIF(Таблица9[Округ],Таблица9[[#This Row],[Округ]],Таблица9[Количество печенек (до 100)])</f>
        <v>170</v>
      </c>
      <c r="I6">
        <f>RANK(Таблица9[[#This Row],[Сумма по округам]],_xlfn.ANCHORARRAY($K$2),0)</f>
        <v>2</v>
      </c>
      <c r="M6" s="7"/>
    </row>
    <row r="7" spans="1:13" x14ac:dyDescent="0.3">
      <c r="A7">
        <v>6</v>
      </c>
      <c r="B7" t="s">
        <v>16</v>
      </c>
      <c r="C7" s="3">
        <v>0.47916666666666669</v>
      </c>
      <c r="D7">
        <v>55.718223999999999</v>
      </c>
      <c r="E7">
        <v>37.795520000000003</v>
      </c>
      <c r="F7">
        <v>100</v>
      </c>
      <c r="G7">
        <v>4</v>
      </c>
      <c r="H7">
        <f>SUMIF(Таблица9[Округ],Таблица9[[#This Row],[Округ]],Таблица9[Количество печенек (до 100)])</f>
        <v>170</v>
      </c>
      <c r="I7" s="5">
        <f>RANK(Таблица9[[#This Row],[Сумма по округам]],_xlfn.ANCHORARRAY($K$2),0)</f>
        <v>2</v>
      </c>
      <c r="M7" s="7"/>
    </row>
    <row r="8" spans="1:13" x14ac:dyDescent="0.3">
      <c r="A8">
        <v>7</v>
      </c>
      <c r="B8" t="s">
        <v>8</v>
      </c>
      <c r="C8" s="2">
        <v>0.5</v>
      </c>
      <c r="D8">
        <v>55.736645000000003</v>
      </c>
      <c r="E8">
        <v>37.799681</v>
      </c>
      <c r="F8">
        <v>40</v>
      </c>
      <c r="G8">
        <v>4</v>
      </c>
      <c r="H8">
        <f>SUMIF(Таблица9[Округ],Таблица9[[#This Row],[Округ]],Таблица9[Количество печенек (до 100)])</f>
        <v>170</v>
      </c>
      <c r="I8">
        <f>RANK(Таблица9[[#This Row],[Сумма по округам]],_xlfn.ANCHORARRAY($K$2),0)</f>
        <v>2</v>
      </c>
      <c r="M8" s="7"/>
    </row>
    <row r="9" spans="1:13" x14ac:dyDescent="0.3">
      <c r="A9">
        <v>8</v>
      </c>
      <c r="B9" t="s">
        <v>11</v>
      </c>
      <c r="C9" s="3">
        <v>0.52083333333333337</v>
      </c>
      <c r="D9">
        <v>55.762098119999997</v>
      </c>
      <c r="E9">
        <v>37.867264259999999</v>
      </c>
      <c r="F9">
        <v>28</v>
      </c>
      <c r="G9">
        <v>1</v>
      </c>
      <c r="H9">
        <f>SUMIF(Таблица9[Округ],Таблица9[[#This Row],[Округ]],Таблица9[Количество печенек (до 100)])</f>
        <v>62</v>
      </c>
      <c r="I9">
        <f>RANK(Таблица9[[#This Row],[Сумма по округам]],_xlfn.ANCHORARRAY($K$2),0)</f>
        <v>3</v>
      </c>
      <c r="M9" s="7"/>
    </row>
    <row r="10" spans="1:13" x14ac:dyDescent="0.3">
      <c r="A10">
        <v>9</v>
      </c>
      <c r="B10" t="s">
        <v>6</v>
      </c>
      <c r="C10" s="2">
        <v>0.54166666666666696</v>
      </c>
      <c r="D10">
        <v>55.824283000000001</v>
      </c>
      <c r="E10">
        <v>37.656218000000003</v>
      </c>
      <c r="F10">
        <v>14</v>
      </c>
      <c r="G10">
        <v>1</v>
      </c>
      <c r="H10">
        <f>SUMIF(Таблица9[Округ],Таблица9[[#This Row],[Округ]],Таблица9[Количество печенек (до 100)])</f>
        <v>62</v>
      </c>
      <c r="I10">
        <f>RANK(Таблица9[[#This Row],[Сумма по округам]],_xlfn.ANCHORARRAY($K$2),0)</f>
        <v>3</v>
      </c>
      <c r="M10" s="7"/>
    </row>
    <row r="11" spans="1:13" x14ac:dyDescent="0.3">
      <c r="A11">
        <v>10</v>
      </c>
      <c r="B11" t="s">
        <v>7</v>
      </c>
      <c r="C11" s="3">
        <v>0.5625</v>
      </c>
      <c r="D11">
        <v>55.867041</v>
      </c>
      <c r="E11">
        <v>37.709595999999998</v>
      </c>
      <c r="F11">
        <v>20</v>
      </c>
      <c r="G11">
        <v>1</v>
      </c>
      <c r="H11">
        <f>SUMIF(Таблица9[Округ],Таблица9[[#This Row],[Округ]],Таблица9[Количество печенек (до 100)])</f>
        <v>62</v>
      </c>
      <c r="I11">
        <f>RANK(Таблица9[[#This Row],[Сумма по округам]],_xlfn.ANCHORARRAY($K$2),0)</f>
        <v>3</v>
      </c>
      <c r="M11" s="7"/>
    </row>
    <row r="12" spans="1:13" x14ac:dyDescent="0.3">
      <c r="A12">
        <v>11</v>
      </c>
      <c r="B12" t="s">
        <v>13</v>
      </c>
      <c r="C12" s="2">
        <v>0.58333333333333337</v>
      </c>
      <c r="D12">
        <v>55.910592000000001</v>
      </c>
      <c r="E12">
        <v>37.578989999999997</v>
      </c>
      <c r="F12">
        <v>21</v>
      </c>
      <c r="G12">
        <v>2</v>
      </c>
      <c r="H12">
        <f>SUMIF(Таблица9[Округ],Таблица9[[#This Row],[Округ]],Таблица9[Количество печенек (до 100)])</f>
        <v>21</v>
      </c>
      <c r="I12">
        <f>RANK(Таблица9[[#This Row],[Сумма по округам]],_xlfn.ANCHORARRAY($K$2),0)</f>
        <v>4</v>
      </c>
      <c r="M12" s="7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��17>@2548B5 745AL >?8A0=85 >17>@0!;>9(8@>B0"01;8F03'[(8@>B0"01;8F0"01;8F0>;3>B0"01;8F03'[>;3>B0"01;8F0"01;8F0(8@>B0"01;8F03'[(8@>B0"01;8F0"01;8F0>;3>B0"01;8F03'[>;3>B0"01;8F0"01;8F0>;8G5AB2> ?5G5=5: (4>"01;8F03'[>;8G5AB2> ?5G5=5: (4>"01;8F0"01;8F0$"01;8F03'[$"01;8F0"01;8F0@5<O"01;8F03'[@5<O"01;8F0"01;8F0
</file>

<file path=customXml/item2.xml>��17>@2548B5 745AL >?8A0=85 >17>@0!;>9(8@>B0"01;8F09'[(8@>B0"01;8F0"01;8F0>;3>B0"01;8F09'[>;3>B0"01;8F0"01;8F0(8@>B0"01;8F09'[(8@>B0"01;8F0"01;8F0>;3>B0"01;8F09'[>;3>B0"01;8F0"01;8F0>;8G5AB2> ?5G5=5: (4>"01;8F09'[>;8G5AB2> ?5G5=5: (4>"01;8F0"01;8F0$"01;8F09'[$"01;8F0"01;8F0@5<O"01;8F09'[@5<O"01;8F0"01;8F0
</file>

<file path=customXml/item3.xml>��17>@2548B5 745AL >?8A0=85 >17>@017>@2548B5 745AL >?8A0=85 >17>@0
</file>

<file path=customXml/itemProps1.xml><?xml version="1.0" encoding="utf-8"?>
<ds:datastoreItem xmlns:ds="http://schemas.openxmlformats.org/officeDocument/2006/customXml" ds:itemID="{8FED75D1-3CF5-41C2-AAA3-98C3F0187D49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641DDB36-251E-4674-A7CE-91CB1EF071FB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F204DF5D-2592-4552-B518-A2955CA0B33F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Часть 1</vt:lpstr>
      <vt:lpstr>Часть 2.1</vt:lpstr>
      <vt:lpstr>Часть 2.2</vt:lpstr>
      <vt:lpstr>Часть 3.1</vt:lpstr>
      <vt:lpstr>Часть 3.2</vt:lpstr>
      <vt:lpstr>Часть 3.3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Жевагина Анастасия Владимировна</dc:creator>
  <cp:lastModifiedBy>Настя Кот</cp:lastModifiedBy>
  <dcterms:created xsi:type="dcterms:W3CDTF">2021-12-20T06:15:20Z</dcterms:created>
  <dcterms:modified xsi:type="dcterms:W3CDTF">2021-12-26T23:01:16Z</dcterms:modified>
</cp:coreProperties>
</file>