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ast\Downloads\"/>
    </mc:Choice>
  </mc:AlternateContent>
  <xr:revisionPtr revIDLastSave="0" documentId="13_ncr:1_{702A5CC3-F586-4AFE-BBC4-62B4FEE998FD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Пункт 1-3" sheetId="2" r:id="rId1"/>
    <sheet name="Пункт 4-5" sheetId="4" r:id="rId2"/>
    <sheet name="Пункт 6-6.5" sheetId="6" r:id="rId3"/>
    <sheet name="Пункт 6.6" sheetId="9" r:id="rId4"/>
    <sheet name="Пункт 6.8" sheetId="10" r:id="rId5"/>
    <sheet name="Пункт 6.7" sheetId="11" r:id="rId6"/>
    <sheet name="Пункт 7" sheetId="12" r:id="rId7"/>
  </sheets>
  <definedNames>
    <definedName name="_xlchart.v1.0" hidden="1">'Пункт 1-3'!$N$3:$N$209</definedName>
    <definedName name="_xlchart.v1.1" hidden="1">'Пункт 1-3'!$O$3:$O$209</definedName>
    <definedName name="_xlchart.v1.2" hidden="1">'Пункт 1-3'!$P$3:$P$209</definedName>
    <definedName name="_xlchart.v1.3" hidden="1">'Пункт 4-5'!$N$2:$N$165</definedName>
    <definedName name="_xlchart.v1.4" hidden="1">'Пункт 4-5'!$L$2:$L$165</definedName>
    <definedName name="_xlchart.v1.5" hidden="1">'Пункт 4-5'!$M$2:$M$165</definedName>
    <definedName name="_xlchart.v1.6" hidden="1">'Пункт 4-5'!$L$2:$L$165</definedName>
    <definedName name="_xlchart.v1.7" hidden="1">'Пункт 4-5'!$M$2:$M$165</definedName>
    <definedName name="_xlchart.v1.8" hidden="1">'Пункт 4-5'!$N$2:$N$165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1" l="1"/>
  <c r="K6" i="11"/>
  <c r="J6" i="11"/>
  <c r="J45" i="10"/>
  <c r="J63" i="10"/>
  <c r="J27" i="10"/>
  <c r="L6" i="10" l="1"/>
  <c r="K6" i="10"/>
  <c r="J6" i="10"/>
  <c r="I50" i="9"/>
  <c r="I48" i="9"/>
  <c r="K49" i="9"/>
  <c r="I49" i="9"/>
  <c r="K9" i="9"/>
  <c r="I9" i="9"/>
  <c r="K29" i="9"/>
  <c r="I29" i="9"/>
  <c r="I30" i="9"/>
  <c r="I28" i="9"/>
  <c r="I10" i="9"/>
  <c r="I8" i="9"/>
  <c r="A136" i="6" l="1"/>
  <c r="B98" i="6"/>
  <c r="B99" i="6"/>
  <c r="B104" i="6"/>
  <c r="B127" i="6"/>
  <c r="D127" i="6"/>
  <c r="F127" i="6" s="1"/>
  <c r="G127" i="6" s="1"/>
  <c r="H127" i="6" s="1"/>
  <c r="I127" i="6" s="1"/>
  <c r="J134" i="6" s="1"/>
  <c r="A102" i="6"/>
  <c r="A126" i="6"/>
  <c r="A128" i="6"/>
  <c r="A134" i="6"/>
  <c r="A135" i="6" s="1"/>
  <c r="A144" i="6"/>
  <c r="C145" i="6"/>
  <c r="D142" i="6"/>
  <c r="E142" i="6"/>
  <c r="F142" i="6"/>
  <c r="A152" i="6" s="1"/>
  <c r="B44" i="6"/>
  <c r="A47" i="6"/>
  <c r="A73" i="6"/>
  <c r="B41" i="6"/>
  <c r="B40" i="6"/>
  <c r="E41" i="6"/>
  <c r="I41" i="6"/>
  <c r="J156" i="6"/>
  <c r="K156" i="6"/>
  <c r="J157" i="6"/>
  <c r="K157" i="6"/>
  <c r="J158" i="6"/>
  <c r="F186" i="6" s="1"/>
  <c r="K158" i="6"/>
  <c r="D202" i="6" s="1"/>
  <c r="J159" i="6"/>
  <c r="F187" i="6" s="1"/>
  <c r="K159" i="6"/>
  <c r="J160" i="6"/>
  <c r="K160" i="6"/>
  <c r="J161" i="6"/>
  <c r="K161" i="6"/>
  <c r="J162" i="6"/>
  <c r="K162" i="6"/>
  <c r="J163" i="6"/>
  <c r="K163" i="6"/>
  <c r="D207" i="6" s="1"/>
  <c r="J164" i="6"/>
  <c r="K164" i="6"/>
  <c r="F184" i="6"/>
  <c r="F188" i="6"/>
  <c r="D200" i="6"/>
  <c r="D201" i="6"/>
  <c r="D203" i="6"/>
  <c r="D204" i="6"/>
  <c r="D205" i="6"/>
  <c r="D206" i="6"/>
  <c r="D208" i="6"/>
  <c r="H20" i="6"/>
  <c r="E22" i="6"/>
  <c r="E20" i="6"/>
  <c r="B21" i="6"/>
  <c r="B23" i="6"/>
  <c r="B22" i="6"/>
  <c r="B19" i="6"/>
  <c r="B20" i="6"/>
  <c r="B27" i="6"/>
  <c r="E126" i="6"/>
  <c r="A68" i="6"/>
  <c r="E68" i="6" s="1"/>
  <c r="A149" i="6"/>
  <c r="A148" i="6"/>
  <c r="A145" i="6"/>
  <c r="H106" i="6"/>
  <c r="A150" i="6" s="1"/>
  <c r="G106" i="6"/>
  <c r="H105" i="6"/>
  <c r="G105" i="6"/>
  <c r="H104" i="6"/>
  <c r="G104" i="6"/>
  <c r="C131" i="6" s="1"/>
  <c r="H103" i="6"/>
  <c r="A147" i="6" s="1"/>
  <c r="G103" i="6"/>
  <c r="H102" i="6"/>
  <c r="A146" i="6" s="1"/>
  <c r="G102" i="6"/>
  <c r="C130" i="6" s="1"/>
  <c r="H101" i="6"/>
  <c r="G101" i="6"/>
  <c r="H100" i="6"/>
  <c r="G100" i="6"/>
  <c r="C127" i="6" s="1"/>
  <c r="H99" i="6"/>
  <c r="A143" i="6" s="1"/>
  <c r="G99" i="6"/>
  <c r="H98" i="6"/>
  <c r="A142" i="6" s="1"/>
  <c r="G98" i="6"/>
  <c r="A92" i="6"/>
  <c r="A91" i="6"/>
  <c r="A90" i="6"/>
  <c r="A88" i="6"/>
  <c r="A87" i="6"/>
  <c r="A86" i="6"/>
  <c r="C72" i="6"/>
  <c r="C69" i="6"/>
  <c r="H48" i="6"/>
  <c r="G48" i="6"/>
  <c r="H47" i="6"/>
  <c r="G47" i="6"/>
  <c r="H46" i="6"/>
  <c r="G46" i="6"/>
  <c r="H45" i="6"/>
  <c r="A89" i="6" s="1"/>
  <c r="G45" i="6"/>
  <c r="C73" i="6" s="1"/>
  <c r="H44" i="6"/>
  <c r="G44" i="6"/>
  <c r="H43" i="6"/>
  <c r="G43" i="6"/>
  <c r="H42" i="6"/>
  <c r="G42" i="6"/>
  <c r="C70" i="6" s="1"/>
  <c r="H41" i="6"/>
  <c r="A85" i="6" s="1"/>
  <c r="G41" i="6"/>
  <c r="C68" i="6" s="1"/>
  <c r="H40" i="6"/>
  <c r="A84" i="6" s="1"/>
  <c r="G40" i="6"/>
  <c r="E28" i="6"/>
  <c r="B28" i="6"/>
  <c r="H27" i="6"/>
  <c r="E27" i="6"/>
  <c r="H26" i="6"/>
  <c r="E26" i="6"/>
  <c r="B26" i="6"/>
  <c r="H19" i="6"/>
  <c r="F192" i="6" l="1"/>
  <c r="F189" i="6"/>
  <c r="F185" i="6"/>
  <c r="F190" i="6"/>
  <c r="H29" i="6"/>
  <c r="B30" i="6"/>
  <c r="E30" i="6"/>
  <c r="H21" i="6"/>
  <c r="E84" i="6"/>
  <c r="E21" i="6"/>
  <c r="E23" i="6" s="1"/>
  <c r="E19" i="6"/>
  <c r="A44" i="6"/>
  <c r="D40" i="6"/>
  <c r="H28" i="6"/>
  <c r="C71" i="6"/>
  <c r="C76" i="6" s="1"/>
  <c r="C126" i="6"/>
  <c r="C134" i="6" s="1"/>
  <c r="H22" i="6"/>
  <c r="E29" i="6"/>
  <c r="C129" i="6"/>
  <c r="B29" i="6"/>
  <c r="C74" i="6"/>
  <c r="C128" i="6"/>
  <c r="C132" i="6"/>
  <c r="B102" i="6" l="1"/>
  <c r="A103" i="6" s="1"/>
  <c r="B103" i="6" s="1"/>
  <c r="D98" i="6"/>
  <c r="E98" i="6"/>
  <c r="F98" i="6" s="1"/>
  <c r="K98" i="6" s="1"/>
  <c r="B142" i="6" s="1"/>
  <c r="C142" i="6" s="1"/>
  <c r="E40" i="6"/>
  <c r="F40" i="6" s="1"/>
  <c r="D41" i="6"/>
  <c r="A45" i="6"/>
  <c r="B45" i="6" s="1"/>
  <c r="I98" i="6" l="1"/>
  <c r="D99" i="6"/>
  <c r="E99" i="6" s="1"/>
  <c r="D100" i="6" s="1"/>
  <c r="A104" i="6"/>
  <c r="B126" i="6"/>
  <c r="D126" i="6" s="1"/>
  <c r="F126" i="6" s="1"/>
  <c r="G126" i="6" s="1"/>
  <c r="H126" i="6" s="1"/>
  <c r="I126" i="6" s="1"/>
  <c r="J98" i="6"/>
  <c r="I40" i="6"/>
  <c r="J40" i="6"/>
  <c r="K40" i="6"/>
  <c r="B84" i="6" s="1"/>
  <c r="C84" i="6" s="1"/>
  <c r="B68" i="6"/>
  <c r="D68" i="6" s="1"/>
  <c r="F68" i="6" s="1"/>
  <c r="G68" i="6" s="1"/>
  <c r="H68" i="6" s="1"/>
  <c r="I68" i="6" s="1"/>
  <c r="J68" i="6" s="1"/>
  <c r="A46" i="6"/>
  <c r="D42" i="6"/>
  <c r="F41" i="6"/>
  <c r="A127" i="6" l="1"/>
  <c r="E127" i="6" s="1"/>
  <c r="I99" i="6"/>
  <c r="F99" i="6"/>
  <c r="K99" i="6" s="1"/>
  <c r="B143" i="6" s="1"/>
  <c r="C143" i="6" s="1"/>
  <c r="A69" i="6"/>
  <c r="E69" i="6" s="1"/>
  <c r="B46" i="6"/>
  <c r="E42" i="6"/>
  <c r="F42" i="6" s="1"/>
  <c r="E100" i="6"/>
  <c r="K41" i="6"/>
  <c r="B85" i="6" s="1"/>
  <c r="C85" i="6" s="1"/>
  <c r="J41" i="6"/>
  <c r="J99" i="6" l="1"/>
  <c r="A105" i="6"/>
  <c r="B69" i="6"/>
  <c r="D69" i="6" s="1"/>
  <c r="F69" i="6" s="1"/>
  <c r="G69" i="6" s="1"/>
  <c r="H69" i="6" s="1"/>
  <c r="I69" i="6" s="1"/>
  <c r="J69" i="6" s="1"/>
  <c r="K42" i="6"/>
  <c r="B86" i="6" s="1"/>
  <c r="C86" i="6" s="1"/>
  <c r="J42" i="6"/>
  <c r="I42" i="6"/>
  <c r="D43" i="6"/>
  <c r="D101" i="6"/>
  <c r="I100" i="6"/>
  <c r="F100" i="6"/>
  <c r="B105" i="6" l="1"/>
  <c r="E128" i="6"/>
  <c r="A70" i="6"/>
  <c r="E70" i="6" s="1"/>
  <c r="B47" i="6"/>
  <c r="K100" i="6"/>
  <c r="B144" i="6" s="1"/>
  <c r="C144" i="6" s="1"/>
  <c r="J100" i="6"/>
  <c r="E101" i="6"/>
  <c r="F101" i="6" s="1"/>
  <c r="E43" i="6"/>
  <c r="F43" i="6" s="1"/>
  <c r="B128" i="6" l="1"/>
  <c r="D128" i="6" s="1"/>
  <c r="F128" i="6" s="1"/>
  <c r="G128" i="6" s="1"/>
  <c r="H128" i="6" s="1"/>
  <c r="I128" i="6" s="1"/>
  <c r="A106" i="6"/>
  <c r="A48" i="6"/>
  <c r="B70" i="6"/>
  <c r="D70" i="6" s="1"/>
  <c r="F70" i="6" s="1"/>
  <c r="G70" i="6" s="1"/>
  <c r="H70" i="6" s="1"/>
  <c r="I70" i="6" s="1"/>
  <c r="J70" i="6" s="1"/>
  <c r="K101" i="6"/>
  <c r="B145" i="6" s="1"/>
  <c r="J101" i="6"/>
  <c r="K43" i="6"/>
  <c r="B87" i="6" s="1"/>
  <c r="C87" i="6" s="1"/>
  <c r="J43" i="6"/>
  <c r="D102" i="6"/>
  <c r="I101" i="6"/>
  <c r="D44" i="6"/>
  <c r="I43" i="6"/>
  <c r="B106" i="6" l="1"/>
  <c r="A129" i="6"/>
  <c r="E129" i="6" s="1"/>
  <c r="B48" i="6"/>
  <c r="A71" i="6"/>
  <c r="E71" i="6" s="1"/>
  <c r="E44" i="6"/>
  <c r="E102" i="6"/>
  <c r="B129" i="6" l="1"/>
  <c r="D129" i="6" s="1"/>
  <c r="F129" i="6" s="1"/>
  <c r="G129" i="6" s="1"/>
  <c r="H129" i="6" s="1"/>
  <c r="I129" i="6" s="1"/>
  <c r="A107" i="6"/>
  <c r="B71" i="6"/>
  <c r="D71" i="6" s="1"/>
  <c r="F71" i="6" s="1"/>
  <c r="G71" i="6" s="1"/>
  <c r="H71" i="6" s="1"/>
  <c r="I71" i="6" s="1"/>
  <c r="J71" i="6" s="1"/>
  <c r="A49" i="6"/>
  <c r="I102" i="6"/>
  <c r="D103" i="6"/>
  <c r="D45" i="6"/>
  <c r="I44" i="6"/>
  <c r="F102" i="6"/>
  <c r="F44" i="6"/>
  <c r="A130" i="6" l="1"/>
  <c r="E130" i="6" s="1"/>
  <c r="B107" i="6"/>
  <c r="B49" i="6"/>
  <c r="A72" i="6"/>
  <c r="E72" i="6" s="1"/>
  <c r="K44" i="6"/>
  <c r="B88" i="6" s="1"/>
  <c r="C88" i="6" s="1"/>
  <c r="J44" i="6"/>
  <c r="K102" i="6"/>
  <c r="B146" i="6" s="1"/>
  <c r="C146" i="6" s="1"/>
  <c r="J102" i="6"/>
  <c r="E45" i="6"/>
  <c r="E103" i="6"/>
  <c r="F103" i="6" s="1"/>
  <c r="B130" i="6" l="1"/>
  <c r="D130" i="6" s="1"/>
  <c r="F130" i="6" s="1"/>
  <c r="G130" i="6" s="1"/>
  <c r="H130" i="6" s="1"/>
  <c r="I130" i="6" s="1"/>
  <c r="A108" i="6"/>
  <c r="A50" i="6"/>
  <c r="B72" i="6"/>
  <c r="D72" i="6" s="1"/>
  <c r="F72" i="6" s="1"/>
  <c r="G72" i="6" s="1"/>
  <c r="H72" i="6" s="1"/>
  <c r="I72" i="6" s="1"/>
  <c r="J72" i="6" s="1"/>
  <c r="I45" i="6"/>
  <c r="D46" i="6"/>
  <c r="K103" i="6"/>
  <c r="B147" i="6" s="1"/>
  <c r="C147" i="6" s="1"/>
  <c r="J103" i="6"/>
  <c r="F45" i="6"/>
  <c r="D104" i="6"/>
  <c r="I103" i="6"/>
  <c r="A131" i="6" l="1"/>
  <c r="E131" i="6" s="1"/>
  <c r="B108" i="6"/>
  <c r="B50" i="6"/>
  <c r="E73" i="6"/>
  <c r="E104" i="6"/>
  <c r="K45" i="6"/>
  <c r="B89" i="6" s="1"/>
  <c r="C89" i="6" s="1"/>
  <c r="J45" i="6"/>
  <c r="E46" i="6"/>
  <c r="A109" i="6" l="1"/>
  <c r="B131" i="6"/>
  <c r="D131" i="6" s="1"/>
  <c r="F131" i="6" s="1"/>
  <c r="G131" i="6" s="1"/>
  <c r="H131" i="6" s="1"/>
  <c r="I131" i="6" s="1"/>
  <c r="B73" i="6"/>
  <c r="D73" i="6" s="1"/>
  <c r="F73" i="6" s="1"/>
  <c r="G73" i="6" s="1"/>
  <c r="H73" i="6" s="1"/>
  <c r="I73" i="6" s="1"/>
  <c r="J73" i="6" s="1"/>
  <c r="A51" i="6"/>
  <c r="D105" i="6"/>
  <c r="I104" i="6"/>
  <c r="D47" i="6"/>
  <c r="I46" i="6"/>
  <c r="F46" i="6"/>
  <c r="F104" i="6"/>
  <c r="B109" i="6" l="1"/>
  <c r="A132" i="6"/>
  <c r="A74" i="6"/>
  <c r="B51" i="6"/>
  <c r="K46" i="6"/>
  <c r="B90" i="6" s="1"/>
  <c r="C90" i="6" s="1"/>
  <c r="J46" i="6"/>
  <c r="E47" i="6"/>
  <c r="F47" i="6" s="1"/>
  <c r="E105" i="6"/>
  <c r="K104" i="6"/>
  <c r="B148" i="6" s="1"/>
  <c r="C148" i="6" s="1"/>
  <c r="J104" i="6"/>
  <c r="A110" i="6" l="1"/>
  <c r="B110" i="6" s="1"/>
  <c r="B132" i="6"/>
  <c r="D132" i="6" s="1"/>
  <c r="E132" i="6"/>
  <c r="A52" i="6"/>
  <c r="B52" i="6" s="1"/>
  <c r="B74" i="6"/>
  <c r="D74" i="6" s="1"/>
  <c r="E74" i="6"/>
  <c r="A76" i="6"/>
  <c r="A77" i="6" s="1"/>
  <c r="A78" i="6" s="1"/>
  <c r="K47" i="6"/>
  <c r="B91" i="6" s="1"/>
  <c r="C91" i="6" s="1"/>
  <c r="J47" i="6"/>
  <c r="D106" i="6"/>
  <c r="I105" i="6"/>
  <c r="I47" i="6"/>
  <c r="D48" i="6"/>
  <c r="F105" i="6"/>
  <c r="F132" i="6" l="1"/>
  <c r="G132" i="6" s="1"/>
  <c r="H132" i="6" s="1"/>
  <c r="I132" i="6" s="1"/>
  <c r="F74" i="6"/>
  <c r="G74" i="6" s="1"/>
  <c r="H74" i="6" s="1"/>
  <c r="I74" i="6" s="1"/>
  <c r="J74" i="6" s="1"/>
  <c r="J76" i="6" s="1"/>
  <c r="E106" i="6"/>
  <c r="I106" i="6" s="1"/>
  <c r="E48" i="6"/>
  <c r="I48" i="6" s="1"/>
  <c r="K105" i="6"/>
  <c r="B149" i="6" s="1"/>
  <c r="C149" i="6" s="1"/>
  <c r="J105" i="6"/>
  <c r="F48" i="6" l="1"/>
  <c r="F106" i="6"/>
  <c r="K106" i="6" l="1"/>
  <c r="B150" i="6" s="1"/>
  <c r="C150" i="6" s="1"/>
  <c r="J106" i="6"/>
  <c r="K48" i="6"/>
  <c r="B92" i="6" s="1"/>
  <c r="C92" i="6" s="1"/>
  <c r="D84" i="6" s="1"/>
  <c r="F84" i="6" s="1"/>
  <c r="A94" i="6" s="1"/>
  <c r="J48" i="6"/>
  <c r="G10" i="4" l="1"/>
  <c r="H26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I26" i="4"/>
  <c r="H27" i="4"/>
  <c r="I27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Q212" i="2"/>
  <c r="I5" i="4"/>
  <c r="I4" i="4"/>
  <c r="I3" i="4"/>
  <c r="H5" i="4"/>
  <c r="H4" i="4"/>
  <c r="H3" i="4"/>
  <c r="G5" i="4"/>
  <c r="G4" i="4"/>
  <c r="G3" i="4"/>
  <c r="H7" i="4" l="1"/>
  <c r="H10" i="4" s="1"/>
  <c r="H9" i="4"/>
  <c r="G7" i="4"/>
  <c r="I7" i="4"/>
  <c r="I9" i="4" s="1"/>
  <c r="I10" i="4" l="1"/>
  <c r="G9" i="4"/>
  <c r="D419" i="2" l="1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212" i="2"/>
  <c r="S209" i="2"/>
  <c r="R2" i="2"/>
  <c r="R217" i="2" s="1"/>
  <c r="S2" i="2"/>
  <c r="S215" i="2" s="1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Q3" i="2"/>
  <c r="Q4" i="2"/>
  <c r="Q5" i="2"/>
  <c r="Q6" i="2"/>
  <c r="Q7" i="2"/>
  <c r="Q214" i="2" s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" i="2"/>
  <c r="Q213" i="2" s="1"/>
  <c r="P209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3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3" i="2"/>
  <c r="I2" i="2"/>
  <c r="J20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" i="2"/>
  <c r="Q223" i="2" l="1"/>
  <c r="Q215" i="2"/>
  <c r="S222" i="2"/>
  <c r="S216" i="2"/>
  <c r="Q216" i="2"/>
  <c r="R222" i="2"/>
  <c r="R216" i="2"/>
  <c r="Q217" i="2"/>
  <c r="S221" i="2"/>
  <c r="R215" i="2"/>
  <c r="Q218" i="2"/>
  <c r="R221" i="2"/>
  <c r="S214" i="2"/>
  <c r="R214" i="2"/>
  <c r="Q219" i="2"/>
  <c r="S220" i="2"/>
  <c r="Q220" i="2"/>
  <c r="R220" i="2"/>
  <c r="S213" i="2"/>
  <c r="Q221" i="2"/>
  <c r="S219" i="2"/>
  <c r="R213" i="2"/>
  <c r="Q222" i="2"/>
  <c r="R219" i="2"/>
  <c r="S212" i="2"/>
  <c r="S218" i="2"/>
  <c r="R212" i="2"/>
  <c r="R218" i="2"/>
  <c r="R223" i="2"/>
  <c r="Q224" i="2"/>
  <c r="S224" i="2"/>
  <c r="S217" i="2"/>
  <c r="S223" i="2"/>
  <c r="R224" i="2"/>
  <c r="F16" i="6" l="1"/>
  <c r="F8" i="6"/>
  <c r="F4" i="6"/>
  <c r="H33" i="6" s="1"/>
  <c r="F9" i="6"/>
  <c r="F7" i="6"/>
  <c r="F11" i="6"/>
  <c r="F13" i="6"/>
  <c r="F5" i="6"/>
  <c r="F15" i="6"/>
  <c r="F14" i="6"/>
  <c r="E157" i="6" s="1"/>
  <c r="F6" i="6"/>
  <c r="F10" i="6"/>
  <c r="F12" i="6"/>
  <c r="D160" i="6" l="1"/>
  <c r="E160" i="6" s="1"/>
  <c r="H34" i="6"/>
  <c r="H35" i="6" s="1"/>
  <c r="D184" i="6"/>
  <c r="E35" i="6"/>
  <c r="E156" i="6"/>
  <c r="H200" i="6"/>
  <c r="E33" i="6"/>
  <c r="B34" i="6"/>
  <c r="E34" i="6"/>
  <c r="E37" i="6" s="1"/>
  <c r="B33" i="6"/>
  <c r="B35" i="6"/>
  <c r="E36" i="6" l="1"/>
  <c r="H36" i="6"/>
  <c r="G156" i="6"/>
  <c r="D161" i="6"/>
  <c r="E161" i="6" s="1"/>
  <c r="D162" i="6" s="1"/>
  <c r="D185" i="6" s="1"/>
  <c r="H184" i="6"/>
  <c r="B37" i="6"/>
  <c r="B36" i="6"/>
  <c r="E184" i="6" l="1"/>
  <c r="G184" i="6" s="1"/>
  <c r="I184" i="6" s="1"/>
  <c r="J184" i="6" s="1"/>
  <c r="K184" i="6" s="1"/>
  <c r="L184" i="6" s="1"/>
  <c r="H156" i="6"/>
  <c r="I156" i="6" s="1"/>
  <c r="M156" i="6" l="1"/>
  <c r="N156" i="6"/>
  <c r="E200" i="6" s="1"/>
  <c r="F200" i="6" s="1"/>
  <c r="G157" i="6"/>
  <c r="H157" i="6" s="1"/>
  <c r="L156" i="6"/>
  <c r="E162" i="6"/>
  <c r="H185" i="6" l="1"/>
  <c r="I157" i="6"/>
  <c r="G158" i="6"/>
  <c r="L157" i="6"/>
  <c r="D163" i="6"/>
  <c r="E185" i="6"/>
  <c r="G185" i="6" s="1"/>
  <c r="I185" i="6" s="1"/>
  <c r="J185" i="6" s="1"/>
  <c r="K185" i="6" s="1"/>
  <c r="L185" i="6" s="1"/>
  <c r="D186" i="6" l="1"/>
  <c r="E163" i="6"/>
  <c r="H158" i="6"/>
  <c r="I158" i="6" s="1"/>
  <c r="N157" i="6"/>
  <c r="E201" i="6" s="1"/>
  <c r="F201" i="6" s="1"/>
  <c r="M157" i="6"/>
  <c r="M158" i="6" l="1"/>
  <c r="N158" i="6"/>
  <c r="E202" i="6" s="1"/>
  <c r="F202" i="6" s="1"/>
  <c r="G159" i="6"/>
  <c r="L158" i="6"/>
  <c r="D164" i="6"/>
  <c r="E186" i="6"/>
  <c r="G186" i="6" s="1"/>
  <c r="H186" i="6"/>
  <c r="I186" i="6" l="1"/>
  <c r="J186" i="6" s="1"/>
  <c r="K186" i="6" s="1"/>
  <c r="L186" i="6" s="1"/>
  <c r="H159" i="6"/>
  <c r="I159" i="6" s="1"/>
  <c r="E164" i="6"/>
  <c r="D187" i="6"/>
  <c r="D165" i="6" l="1"/>
  <c r="E165" i="6" s="1"/>
  <c r="E188" i="6" s="1"/>
  <c r="G188" i="6" s="1"/>
  <c r="H187" i="6"/>
  <c r="E187" i="6"/>
  <c r="G187" i="6" s="1"/>
  <c r="M159" i="6"/>
  <c r="N159" i="6"/>
  <c r="E203" i="6" s="1"/>
  <c r="F203" i="6" s="1"/>
  <c r="G160" i="6"/>
  <c r="L159" i="6"/>
  <c r="I187" i="6" l="1"/>
  <c r="J187" i="6" s="1"/>
  <c r="K187" i="6" s="1"/>
  <c r="L187" i="6" s="1"/>
  <c r="H160" i="6"/>
  <c r="I160" i="6" s="1"/>
  <c r="D188" i="6"/>
  <c r="H188" i="6" s="1"/>
  <c r="I188" i="6" s="1"/>
  <c r="J188" i="6" s="1"/>
  <c r="K188" i="6" s="1"/>
  <c r="L188" i="6" s="1"/>
  <c r="D166" i="6" l="1"/>
  <c r="M160" i="6"/>
  <c r="N160" i="6"/>
  <c r="E204" i="6" s="1"/>
  <c r="F204" i="6" s="1"/>
  <c r="L160" i="6"/>
  <c r="G161" i="6"/>
  <c r="H161" i="6" l="1"/>
  <c r="I161" i="6" s="1"/>
  <c r="E166" i="6"/>
  <c r="D189" i="6"/>
  <c r="H189" i="6" s="1"/>
  <c r="D167" i="6" l="1"/>
  <c r="E189" i="6"/>
  <c r="G189" i="6" s="1"/>
  <c r="I189" i="6" s="1"/>
  <c r="J189" i="6" s="1"/>
  <c r="K189" i="6" s="1"/>
  <c r="L189" i="6" s="1"/>
  <c r="M161" i="6"/>
  <c r="N161" i="6"/>
  <c r="E205" i="6" s="1"/>
  <c r="F205" i="6" s="1"/>
  <c r="L161" i="6"/>
  <c r="G162" i="6"/>
  <c r="H162" i="6" l="1"/>
  <c r="I162" i="6" s="1"/>
  <c r="D190" i="6"/>
  <c r="D192" i="6" s="1"/>
  <c r="D193" i="6" s="1"/>
  <c r="D194" i="6" s="1"/>
  <c r="E167" i="6"/>
  <c r="E190" i="6" l="1"/>
  <c r="G190" i="6" s="1"/>
  <c r="D168" i="6"/>
  <c r="E168" i="6" s="1"/>
  <c r="H190" i="6"/>
  <c r="M162" i="6"/>
  <c r="N162" i="6"/>
  <c r="E206" i="6" s="1"/>
  <c r="F206" i="6" s="1"/>
  <c r="G163" i="6"/>
  <c r="L162" i="6"/>
  <c r="H163" i="6" l="1"/>
  <c r="I190" i="6"/>
  <c r="J190" i="6" s="1"/>
  <c r="K190" i="6" s="1"/>
  <c r="L190" i="6" s="1"/>
  <c r="M192" i="6" s="1"/>
  <c r="G164" i="6" l="1"/>
  <c r="L163" i="6"/>
  <c r="I163" i="6"/>
  <c r="M163" i="6" l="1"/>
  <c r="N163" i="6"/>
  <c r="E207" i="6" s="1"/>
  <c r="F207" i="6" s="1"/>
  <c r="H164" i="6"/>
  <c r="L164" i="6" s="1"/>
  <c r="I164" i="6" l="1"/>
  <c r="M164" i="6" l="1"/>
  <c r="N164" i="6"/>
  <c r="E208" i="6" s="1"/>
  <c r="F208" i="6" s="1"/>
  <c r="G200" i="6" s="1"/>
  <c r="I200" i="6" s="1"/>
  <c r="D210" i="6" s="1"/>
</calcChain>
</file>

<file path=xl/sharedStrings.xml><?xml version="1.0" encoding="utf-8"?>
<sst xmlns="http://schemas.openxmlformats.org/spreadsheetml/2006/main" count="504" uniqueCount="184">
  <si>
    <t>&lt;DATA&gt;</t>
  </si>
  <si>
    <t>ц Аэрофлот</t>
  </si>
  <si>
    <t>ц БСП ао</t>
  </si>
  <si>
    <t>ц Возрожд-ао</t>
  </si>
  <si>
    <t>об Аэрофлот</t>
  </si>
  <si>
    <t>лц Аэрофлот</t>
  </si>
  <si>
    <t>лц БСП ао</t>
  </si>
  <si>
    <t>лц Возрожд-ао</t>
  </si>
  <si>
    <t>дхт Аэрофлот</t>
  </si>
  <si>
    <t>дхт БСП ао</t>
  </si>
  <si>
    <t>дхт Возрожд-ао</t>
  </si>
  <si>
    <t>лд Аэрофлот</t>
  </si>
  <si>
    <t>лд БСП ао</t>
  </si>
  <si>
    <t>лд Возрожд-ао</t>
  </si>
  <si>
    <t>лоб Аэрофлот</t>
  </si>
  <si>
    <t>лоб БСП ао</t>
  </si>
  <si>
    <t>лоб Возрожд-ао</t>
  </si>
  <si>
    <t>об БСП ао</t>
  </si>
  <si>
    <t>об Возрожд-ао</t>
  </si>
  <si>
    <t>tц Аэрофлот</t>
  </si>
  <si>
    <t>tц БСП ао</t>
  </si>
  <si>
    <t>tц Возрожд-ао</t>
  </si>
  <si>
    <t>Среднее</t>
  </si>
  <si>
    <t>Медиана</t>
  </si>
  <si>
    <t>Мода</t>
  </si>
  <si>
    <t>Станд. ошибка</t>
  </si>
  <si>
    <t>Станд. откл-ие</t>
  </si>
  <si>
    <t>Дисперсия выб.</t>
  </si>
  <si>
    <t>Эксцесс</t>
  </si>
  <si>
    <t>Асимметр.</t>
  </si>
  <si>
    <t>Интервал</t>
  </si>
  <si>
    <t>Минимум</t>
  </si>
  <si>
    <t>Максимум</t>
  </si>
  <si>
    <t>Сумма</t>
  </si>
  <si>
    <t>Счет</t>
  </si>
  <si>
    <t>Описательная статистика</t>
  </si>
  <si>
    <t>Диаграммы рассеивания (логарифм цены vs логарифм объема)</t>
  </si>
  <si>
    <t>Корреляция логарифмов цен</t>
  </si>
  <si>
    <t>Корреляция логарифмов объемов</t>
  </si>
  <si>
    <t>квартили</t>
  </si>
  <si>
    <t>x_0,25</t>
  </si>
  <si>
    <t>x_0,50</t>
  </si>
  <si>
    <t>x_0,75</t>
  </si>
  <si>
    <t>IQR</t>
  </si>
  <si>
    <t>верхняя гр.</t>
  </si>
  <si>
    <t>нижняя гр.</t>
  </si>
  <si>
    <t>Описательная статистика (без выбросов)</t>
  </si>
  <si>
    <t>Корреляция лд (без выбросов)</t>
  </si>
  <si>
    <t>Описательная статистика логдоходностей после удаления выбросов.</t>
  </si>
  <si>
    <t>Стандартная ошибка</t>
  </si>
  <si>
    <t>Стандартное отклонение</t>
  </si>
  <si>
    <t>Дисперсия выборки</t>
  </si>
  <si>
    <t>Асимметричность</t>
  </si>
  <si>
    <t>хи^2 правая=</t>
  </si>
  <si>
    <t>X=</t>
  </si>
  <si>
    <t>хи^2 левая=</t>
  </si>
  <si>
    <t>Доверит.стьюдент=</t>
  </si>
  <si>
    <t>числитель=</t>
  </si>
  <si>
    <t>n-1=</t>
  </si>
  <si>
    <t>левая граница=</t>
  </si>
  <si>
    <t>правая граница=</t>
  </si>
  <si>
    <t>левый конец</t>
  </si>
  <si>
    <t>правый конец</t>
  </si>
  <si>
    <t>середина</t>
  </si>
  <si>
    <t>частота</t>
  </si>
  <si>
    <t>эмпирич фр</t>
  </si>
  <si>
    <t>эмпирич плотность</t>
  </si>
  <si>
    <t>норм плотность</t>
  </si>
  <si>
    <t>норм фр</t>
  </si>
  <si>
    <t>Число интервалов:</t>
  </si>
  <si>
    <t>Длина интервалов h:</t>
  </si>
  <si>
    <t>Интервалы</t>
  </si>
  <si>
    <t>Карман</t>
  </si>
  <si>
    <t>Частота</t>
  </si>
  <si>
    <t>Интегральный %</t>
  </si>
  <si>
    <t>Еще</t>
  </si>
  <si>
    <t>Критерий Пирсона:</t>
  </si>
  <si>
    <t>Лев гр</t>
  </si>
  <si>
    <t>Прав гр</t>
  </si>
  <si>
    <t>фр прав</t>
  </si>
  <si>
    <t>фр_лев</t>
  </si>
  <si>
    <t>pi-вер</t>
  </si>
  <si>
    <t>pi*n</t>
  </si>
  <si>
    <t>npi-ni</t>
  </si>
  <si>
    <t>(npi-vi)^2</t>
  </si>
  <si>
    <t>(npi-vi)^2/ni</t>
  </si>
  <si>
    <t>Наблюд. Знач. </t>
  </si>
  <si>
    <t>Критическое значение</t>
  </si>
  <si>
    <t>Наблюдаемое значение не попадает в критическую область следовательно принимаем гипотезу</t>
  </si>
  <si>
    <t>Критерий Колмогорова-Смирнова</t>
  </si>
  <si>
    <t>разность</t>
  </si>
  <si>
    <t>макс разность</t>
  </si>
  <si>
    <t>счет</t>
  </si>
  <si>
    <t>набл</t>
  </si>
  <si>
    <t>&gt;</t>
  </si>
  <si>
    <t>принимаем</t>
  </si>
  <si>
    <t>Наблюдаемое значение попадает в критическую область следовательно отвергаем гипотезу</t>
  </si>
  <si>
    <t>&lt;</t>
  </si>
  <si>
    <t>отвергаем</t>
  </si>
  <si>
    <t>Доверительный интервал для дисперсии лд Аэрофлот</t>
  </si>
  <si>
    <t>Доверительный интервал для станд отклонения лд Аэрофлот</t>
  </si>
  <si>
    <t>Доверительный интервал для мат ожидания лд Аэрофлот</t>
  </si>
  <si>
    <t>Доверительный интервал для дисперсии лд БСП ао</t>
  </si>
  <si>
    <t>Доверительный интервал для станд отклонения лд БСП ао</t>
  </si>
  <si>
    <t>Доверительный интервал для мат ожиданиялд БСП ао</t>
  </si>
  <si>
    <t>Доверительный интервал для дисперсии лд Возрожд-ао</t>
  </si>
  <si>
    <t>Доверительный интервал для станд отклонения лд Возрожд-ао</t>
  </si>
  <si>
    <t>Доверительный интервал для мат ожидания лд Возрожд-ао</t>
  </si>
  <si>
    <t>Наблюдаемое значение попадает в критическую область следовательно отвергаем нулевую гипотезу</t>
  </si>
  <si>
    <t>H0: матожидание логдоходности "Аэрофлот" равно нулю</t>
  </si>
  <si>
    <t>H1: матожидание логдоходности "Аэрофлот" больше нуля</t>
  </si>
  <si>
    <t>Аэрофлот</t>
  </si>
  <si>
    <t>альфа 5%</t>
  </si>
  <si>
    <t>t =</t>
  </si>
  <si>
    <t>t кр (0,05; 163)</t>
  </si>
  <si>
    <t>Z.ТЕСТ</t>
  </si>
  <si>
    <t>альфа 1%</t>
  </si>
  <si>
    <t>t кр (0,01; 163)</t>
  </si>
  <si>
    <t>БСП ао</t>
  </si>
  <si>
    <t>Возрожд-ао</t>
  </si>
  <si>
    <t xml:space="preserve">наблюдаемое значение критерия 𝑇 оказалось меньше критического, как при 𝛼 = 0,01, так и при 𝛼 = 0,05, </t>
  </si>
  <si>
    <t>Вывод:</t>
  </si>
  <si>
    <t>то в обоих случаях нет оснований отвергнуть гипотезу о равенстве нулю</t>
  </si>
  <si>
    <t>математического ожидания недельной логдоходности данного актива (акция компании "Аэрофлот")</t>
  </si>
  <si>
    <t>Вывод по Z.ТЕСТ</t>
  </si>
  <si>
    <t>наблюдаемое значение больше как 𝛼 = 0,01, так и 𝛼 = 0,05, следовательно</t>
  </si>
  <si>
    <t>принимаем гипотезу H0 - матожидания равны</t>
  </si>
  <si>
    <t>H0: матожидание логдоходности "БСП ао" равно нулю</t>
  </si>
  <si>
    <t>H1: матожидание логдоходности "БСП ао" больше нуля</t>
  </si>
  <si>
    <t>F.ТЕСТ</t>
  </si>
  <si>
    <t>H0: дисперсии логарифмической доходности за 2018 и 2019 годы равны</t>
  </si>
  <si>
    <t>H1: дисперсии логарифмической доходности за 2018 и 2019 годы не равны</t>
  </si>
  <si>
    <t xml:space="preserve">Значения всех F.ТЕСТ-ов получились больше принятой 𝛼 = 0,01 =&gt; нет оснований </t>
  </si>
  <si>
    <t>опровергать гипотезу о равенстве дисперсий и мы принимаем гипотезу H0:</t>
  </si>
  <si>
    <t>дисперсии логарифмической доходности акций компаний "Аэрофлот", "БСП ао", "Возрожд-ао"</t>
  </si>
  <si>
    <t>Переменная 1</t>
  </si>
  <si>
    <t>Переменная 2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</si>
  <si>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</si>
  <si>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</si>
  <si>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</si>
  <si>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</si>
  <si>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</si>
  <si>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</si>
  <si>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Двухвыборочный F-тест для дисперсии "Аэрофлот"</t>
  </si>
  <si>
    <t>H0: дисперсии логарифмической доходности "Аэрофлота" за 2018 и 2019 годы равны</t>
  </si>
  <si>
    <t>H1: дисперсии логарифмической доходности "Аэрофлота" за 2018 и 2019 годы не равны</t>
  </si>
  <si>
    <t>1 способ (через F-ТЕСТ):</t>
  </si>
  <si>
    <t>2 способ (через двухвыборочный F-тест для дисперсии):</t>
  </si>
  <si>
    <t>Наблюдаемое значение &gt;  𝛼 = 0,01 =&gt; принимаем H0</t>
  </si>
  <si>
    <t>1.</t>
  </si>
  <si>
    <t xml:space="preserve">2. </t>
  </si>
  <si>
    <t xml:space="preserve">3. </t>
  </si>
  <si>
    <t>1 способ (через ТТЕСТ):</t>
  </si>
  <si>
    <t>H0: средние логарифмической доходности за 2018 и 2019 годы равны</t>
  </si>
  <si>
    <t>H1: средние логарифмической доходности за 2018 и 2019 годы не равны</t>
  </si>
  <si>
    <t>ТТЕСТ</t>
  </si>
  <si>
    <t xml:space="preserve">Значения всех ТТЕСТ-ов &gt; 𝛼 = 0,01 =&gt; нет оснований </t>
  </si>
  <si>
    <t>опровергать гипотезу о равенстве матожиданий =&gt; принимаем гипотезу H0:</t>
  </si>
  <si>
    <t>средние логарифмической доходности за 2018 и 2019 годы для всех компаний равны</t>
  </si>
  <si>
    <t>2 способ (через "Двухвыборочный t-тест с одинаковыми дисперсиями"):</t>
  </si>
  <si>
    <t>Двухвыборочный t-тест с одинаковыми дисперсиями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</si>
  <si>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</si>
  <si>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</si>
  <si>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</si>
  <si>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</si>
  <si>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</si>
  <si>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</si>
  <si>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</si>
  <si>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Двухвыборочный F-тест для дисперсии "БСП ао"</t>
  </si>
  <si>
    <t>Двухвыборочный F-тест для дисперсии "Возрожд-ао"</t>
  </si>
  <si>
    <t>Двухвыборочный t-тест с одинаковыми дисперсиями "Аэрофлот"</t>
  </si>
  <si>
    <t>H0: дисперсии логарифмической доходности "БСП ао" за 2018 и 2019 годы равны</t>
  </si>
  <si>
    <t>H1: дисперсии логарифмической доходности "БСП ао" за 2018 и 2019 годы не равны</t>
  </si>
  <si>
    <t>H0: дисперсии логарифмической доходности "Возрожд-ао" за 2018 и 2019 годы равны</t>
  </si>
  <si>
    <t>H1: дисперсии логарифмической доходности "Возрожд-ао" за 2018 и 2019 годы не равны</t>
  </si>
  <si>
    <t>H1: средние логарифмической доходности "Аэрофлота" за 2018 и 2019 годы не равны</t>
  </si>
  <si>
    <t>H0: средние логарифмической доходности "Аэрофлота" за 2018 и 2019 годы равны</t>
  </si>
  <si>
    <t>H0: средние логарифмической доходности "БСП ао" за 2018 и 2019 годы равны</t>
  </si>
  <si>
    <t>H1: средние логарифмической доходности "БСП ао" за 2018 и 2019 годы не равны</t>
  </si>
  <si>
    <t>2.</t>
  </si>
  <si>
    <t>3.</t>
  </si>
  <si>
    <t>H0: средние логарифмической доходности "Возрожд-ао" за 2018 и 2019 годы равны</t>
  </si>
  <si>
    <t>H1: средние логарифмической доходности "Возрожд-ао" за 2018 и 2019 годы не равны</t>
  </si>
  <si>
    <t>Матрица корреляций логдоходностей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</si>
</sst>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4" fontId="0" fillId="0" borderId="10" xfId="0" applyNumberFormat="1" applyBorder="1"/>
    <xf numFmtId="14" fontId="0" fillId="0" borderId="11" xfId="0" applyNumberFormat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12" xfId="0" applyFont="1" applyFill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4" fontId="0" fillId="0" borderId="0" xfId="0" applyNumberFormat="1" applyBorder="1"/>
    <xf numFmtId="0" fontId="5" fillId="0" borderId="0" xfId="1"/>
    <xf numFmtId="0" fontId="6" fillId="0" borderId="12" xfId="1" applyFont="1" applyBorder="1" applyAlignment="1">
      <alignment horizontal="center"/>
    </xf>
    <xf numFmtId="0" fontId="5" fillId="0" borderId="7" xfId="1" applyBorder="1"/>
    <xf numFmtId="0" fontId="5" fillId="0" borderId="13" xfId="1" applyBorder="1"/>
    <xf numFmtId="0" fontId="5" fillId="0" borderId="4" xfId="1" applyBorder="1"/>
    <xf numFmtId="0" fontId="5" fillId="0" borderId="5" xfId="1" applyBorder="1"/>
    <xf numFmtId="0" fontId="5" fillId="0" borderId="6" xfId="1" applyBorder="1"/>
    <xf numFmtId="0" fontId="5" fillId="0" borderId="8" xfId="1" applyBorder="1"/>
    <xf numFmtId="0" fontId="5" fillId="0" borderId="14" xfId="1" applyBorder="1"/>
    <xf numFmtId="0" fontId="5" fillId="0" borderId="15" xfId="1" applyBorder="1"/>
    <xf numFmtId="0" fontId="5" fillId="0" borderId="24" xfId="1" applyBorder="1"/>
    <xf numFmtId="0" fontId="5" fillId="0" borderId="25" xfId="1" applyBorder="1"/>
    <xf numFmtId="0" fontId="5" fillId="0" borderId="16" xfId="1" applyBorder="1"/>
    <xf numFmtId="0" fontId="5" fillId="0" borderId="18" xfId="1" applyBorder="1"/>
    <xf numFmtId="0" fontId="6" fillId="0" borderId="20" xfId="1" applyFont="1" applyBorder="1" applyAlignment="1">
      <alignment horizontal="center"/>
    </xf>
    <xf numFmtId="10" fontId="5" fillId="0" borderId="0" xfId="1" applyNumberFormat="1"/>
    <xf numFmtId="10" fontId="5" fillId="0" borderId="7" xfId="1" applyNumberFormat="1" applyBorder="1"/>
    <xf numFmtId="14" fontId="5" fillId="0" borderId="26" xfId="1" applyNumberFormat="1" applyBorder="1"/>
    <xf numFmtId="0" fontId="5" fillId="0" borderId="26" xfId="1" applyBorder="1"/>
    <xf numFmtId="0" fontId="1" fillId="2" borderId="22" xfId="1" applyFont="1" applyFill="1" applyBorder="1"/>
    <xf numFmtId="0" fontId="1" fillId="2" borderId="23" xfId="1" applyFont="1" applyFill="1" applyBorder="1"/>
    <xf numFmtId="0" fontId="1" fillId="2" borderId="19" xfId="1" applyFont="1" applyFill="1" applyBorder="1"/>
    <xf numFmtId="0" fontId="5" fillId="2" borderId="13" xfId="1" applyFill="1" applyBorder="1"/>
    <xf numFmtId="0" fontId="1" fillId="2" borderId="13" xfId="1" applyFont="1" applyFill="1" applyBorder="1"/>
    <xf numFmtId="0" fontId="5" fillId="2" borderId="0" xfId="1" applyFill="1"/>
    <xf numFmtId="0" fontId="1" fillId="2" borderId="0" xfId="1" applyFont="1" applyFill="1"/>
    <xf numFmtId="0" fontId="4" fillId="2" borderId="0" xfId="1" applyFont="1" applyFill="1"/>
    <xf numFmtId="0" fontId="5" fillId="0" borderId="0" xfId="1" applyFill="1" applyBorder="1"/>
    <xf numFmtId="0" fontId="5" fillId="0" borderId="13" xfId="1" applyFill="1" applyBorder="1"/>
    <xf numFmtId="0" fontId="0" fillId="3" borderId="13" xfId="0" applyFill="1" applyBorder="1" applyAlignment="1">
      <alignment horizontal="center" vertical="center"/>
    </xf>
    <xf numFmtId="0" fontId="0" fillId="3" borderId="0" xfId="0" applyFill="1"/>
    <xf numFmtId="0" fontId="7" fillId="0" borderId="0" xfId="0" applyFont="1" applyFill="1" applyBorder="1"/>
    <xf numFmtId="0" fontId="0" fillId="0" borderId="0" xfId="0" applyFill="1" applyBorder="1"/>
    <xf numFmtId="0" fontId="0" fillId="3" borderId="0" xfId="0" applyFill="1" applyBorder="1"/>
    <xf numFmtId="0" fontId="0" fillId="3" borderId="13" xfId="0" applyFill="1" applyBorder="1" applyAlignment="1">
      <alignment horizontal="center"/>
    </xf>
    <xf numFmtId="0" fontId="0" fillId="3" borderId="0" xfId="0" applyFill="1" applyBorder="1" applyAlignmen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24" xfId="1" applyFont="1" applyBorder="1" applyAlignment="1">
      <alignment horizontal="center"/>
    </xf>
    <xf numFmtId="0" fontId="1" fillId="0" borderId="25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5" fillId="3" borderId="27" xfId="1" applyFill="1" applyBorder="1" applyAlignment="1">
      <alignment horizontal="center"/>
    </xf>
    <xf numFmtId="0" fontId="5" fillId="3" borderId="28" xfId="1" applyFill="1" applyBorder="1" applyAlignment="1">
      <alignment horizontal="center"/>
    </xf>
    <xf numFmtId="0" fontId="5" fillId="3" borderId="29" xfId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Обычный" xfId="0" builtinId="0"/>
    <cellStyle name="Обычный 2" xfId="1" xr:uid="{8B08EB87-6187-4E21-959D-F5D77C6C5A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цен 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'Пункт 1-3'!$B$211</c:f>
              <c:strCache>
                <c:ptCount val="1"/>
                <c:pt idx="0">
                  <c:v>tц Аэрофлот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'Пункт 1-3'!$B$212:$B$419</c:f>
              <c:numCache>
                <c:formatCode>General</c:formatCode>
                <c:ptCount val="208"/>
                <c:pt idx="0">
                  <c:v>7.2102052135329846E-3</c:v>
                </c:pt>
                <c:pt idx="1">
                  <c:v>1.8580144204104237E-2</c:v>
                </c:pt>
                <c:pt idx="2">
                  <c:v>4.1320022185246788E-2</c:v>
                </c:pt>
                <c:pt idx="3">
                  <c:v>3.0782029950083178E-2</c:v>
                </c:pt>
                <c:pt idx="4">
                  <c:v>2.9395452024403752E-2</c:v>
                </c:pt>
                <c:pt idx="5">
                  <c:v>4.270660011092621E-2</c:v>
                </c:pt>
                <c:pt idx="6">
                  <c:v>4.0488075429839142E-2</c:v>
                </c:pt>
                <c:pt idx="7">
                  <c:v>3.5995562950637792E-2</c:v>
                </c:pt>
                <c:pt idx="8">
                  <c:v>3.4719911259012741E-2</c:v>
                </c:pt>
                <c:pt idx="9">
                  <c:v>2.4847476428175246E-2</c:v>
                </c:pt>
                <c:pt idx="10">
                  <c:v>4.4370493621741381E-3</c:v>
                </c:pt>
                <c:pt idx="11">
                  <c:v>0</c:v>
                </c:pt>
                <c:pt idx="12">
                  <c:v>1.6971713810316112E-2</c:v>
                </c:pt>
                <c:pt idx="13">
                  <c:v>2.9395452024403752E-2</c:v>
                </c:pt>
                <c:pt idx="14">
                  <c:v>3.0948419301164713E-2</c:v>
                </c:pt>
                <c:pt idx="15">
                  <c:v>3.6051026067664999E-2</c:v>
                </c:pt>
                <c:pt idx="16">
                  <c:v>3.0227398779811399E-2</c:v>
                </c:pt>
                <c:pt idx="17">
                  <c:v>4.4370493621741537E-2</c:v>
                </c:pt>
                <c:pt idx="18">
                  <c:v>4.3871325568496926E-2</c:v>
                </c:pt>
                <c:pt idx="19">
                  <c:v>4.7143649473100388E-2</c:v>
                </c:pt>
                <c:pt idx="20">
                  <c:v>4.6589018302828605E-2</c:v>
                </c:pt>
                <c:pt idx="21">
                  <c:v>3.9378813089295583E-2</c:v>
                </c:pt>
                <c:pt idx="22">
                  <c:v>3.9267886855241255E-2</c:v>
                </c:pt>
                <c:pt idx="23">
                  <c:v>2.8840820854131977E-2</c:v>
                </c:pt>
                <c:pt idx="24">
                  <c:v>3.5829173599556258E-2</c:v>
                </c:pt>
                <c:pt idx="25">
                  <c:v>2.4126455906821932E-2</c:v>
                </c:pt>
                <c:pt idx="26">
                  <c:v>2.9783693843593993E-2</c:v>
                </c:pt>
                <c:pt idx="27">
                  <c:v>3.7992235163616161E-2</c:v>
                </c:pt>
                <c:pt idx="28">
                  <c:v>3.5662784248474758E-2</c:v>
                </c:pt>
                <c:pt idx="29">
                  <c:v>3.6882972823072645E-2</c:v>
                </c:pt>
                <c:pt idx="30">
                  <c:v>4.3372157515252356E-2</c:v>
                </c:pt>
                <c:pt idx="31">
                  <c:v>3.9767054908485824E-2</c:v>
                </c:pt>
                <c:pt idx="32">
                  <c:v>3.4941763727121447E-2</c:v>
                </c:pt>
                <c:pt idx="33">
                  <c:v>3.5163616195230146E-2</c:v>
                </c:pt>
                <c:pt idx="34">
                  <c:v>1.1924570160843031E-2</c:v>
                </c:pt>
                <c:pt idx="35">
                  <c:v>1.5806988352745393E-2</c:v>
                </c:pt>
                <c:pt idx="36">
                  <c:v>2.1242373821408752E-2</c:v>
                </c:pt>
                <c:pt idx="37">
                  <c:v>1.4586799778147506E-2</c:v>
                </c:pt>
                <c:pt idx="38">
                  <c:v>3.3832501386577889E-2</c:v>
                </c:pt>
                <c:pt idx="39">
                  <c:v>5.8846367165834711E-2</c:v>
                </c:pt>
                <c:pt idx="40">
                  <c:v>8.9850249584026598E-2</c:v>
                </c:pt>
                <c:pt idx="41">
                  <c:v>8.6300610094287272E-2</c:v>
                </c:pt>
                <c:pt idx="42">
                  <c:v>9.0404880754298367E-2</c:v>
                </c:pt>
                <c:pt idx="43">
                  <c:v>0.10671103716028837</c:v>
                </c:pt>
                <c:pt idx="44">
                  <c:v>0.11475318912922905</c:v>
                </c:pt>
                <c:pt idx="45">
                  <c:v>0.13954520244037713</c:v>
                </c:pt>
                <c:pt idx="46">
                  <c:v>0.12601220188574597</c:v>
                </c:pt>
                <c:pt idx="47">
                  <c:v>0.13660565723793675</c:v>
                </c:pt>
                <c:pt idx="48">
                  <c:v>0.14309484193011646</c:v>
                </c:pt>
                <c:pt idx="49">
                  <c:v>0.13205768164170822</c:v>
                </c:pt>
                <c:pt idx="50">
                  <c:v>0.13333333333333333</c:v>
                </c:pt>
                <c:pt idx="51">
                  <c:v>0.12978369384359401</c:v>
                </c:pt>
                <c:pt idx="52">
                  <c:v>0.1184137548530227</c:v>
                </c:pt>
                <c:pt idx="53">
                  <c:v>0.10693288962839707</c:v>
                </c:pt>
                <c:pt idx="54">
                  <c:v>0.10721020521353299</c:v>
                </c:pt>
                <c:pt idx="55">
                  <c:v>9.8724348308374912E-2</c:v>
                </c:pt>
                <c:pt idx="56">
                  <c:v>0.1364392678868552</c:v>
                </c:pt>
                <c:pt idx="57">
                  <c:v>0.12041042706600107</c:v>
                </c:pt>
                <c:pt idx="58">
                  <c:v>0.11480865224625621</c:v>
                </c:pt>
                <c:pt idx="59">
                  <c:v>0.12562396006655571</c:v>
                </c:pt>
                <c:pt idx="60">
                  <c:v>0.1818635607321131</c:v>
                </c:pt>
                <c:pt idx="61">
                  <c:v>0.17787021630615635</c:v>
                </c:pt>
                <c:pt idx="62">
                  <c:v>0.20970604547975596</c:v>
                </c:pt>
                <c:pt idx="63">
                  <c:v>0.22468108707709367</c:v>
                </c:pt>
                <c:pt idx="64">
                  <c:v>0.2321131447587354</c:v>
                </c:pt>
                <c:pt idx="65">
                  <c:v>0.25679423183582917</c:v>
                </c:pt>
                <c:pt idx="66">
                  <c:v>0.25124792013311142</c:v>
                </c:pt>
                <c:pt idx="67">
                  <c:v>0.25241264559068211</c:v>
                </c:pt>
                <c:pt idx="68">
                  <c:v>0.24836383804769827</c:v>
                </c:pt>
                <c:pt idx="69">
                  <c:v>0.25402107598447027</c:v>
                </c:pt>
                <c:pt idx="70">
                  <c:v>0.2651691625069329</c:v>
                </c:pt>
                <c:pt idx="71">
                  <c:v>0.25568496949528557</c:v>
                </c:pt>
                <c:pt idx="72">
                  <c:v>0.26788685524126454</c:v>
                </c:pt>
                <c:pt idx="73">
                  <c:v>0.30782029950083195</c:v>
                </c:pt>
                <c:pt idx="74">
                  <c:v>0.28408208541320018</c:v>
                </c:pt>
                <c:pt idx="75">
                  <c:v>0.28840820854131999</c:v>
                </c:pt>
                <c:pt idx="76">
                  <c:v>0.28130892956184134</c:v>
                </c:pt>
                <c:pt idx="77">
                  <c:v>0.29567387687188018</c:v>
                </c:pt>
                <c:pt idx="78">
                  <c:v>0.31225734886300605</c:v>
                </c:pt>
                <c:pt idx="79">
                  <c:v>0.30216306156405992</c:v>
                </c:pt>
                <c:pt idx="80">
                  <c:v>0.30049916805324456</c:v>
                </c:pt>
                <c:pt idx="81">
                  <c:v>0.29395452024403768</c:v>
                </c:pt>
                <c:pt idx="82">
                  <c:v>0.30116472545757067</c:v>
                </c:pt>
                <c:pt idx="83">
                  <c:v>0.2944536882972823</c:v>
                </c:pt>
                <c:pt idx="84">
                  <c:v>0.28036605657237934</c:v>
                </c:pt>
                <c:pt idx="85">
                  <c:v>0.33998890737659454</c:v>
                </c:pt>
                <c:pt idx="86">
                  <c:v>0.38408208541320021</c:v>
                </c:pt>
                <c:pt idx="87">
                  <c:v>0.39434276206322788</c:v>
                </c:pt>
                <c:pt idx="88">
                  <c:v>0.39656128674431501</c:v>
                </c:pt>
                <c:pt idx="89">
                  <c:v>0.45230171935662777</c:v>
                </c:pt>
                <c:pt idx="90">
                  <c:v>0.46716583471991124</c:v>
                </c:pt>
                <c:pt idx="91">
                  <c:v>0.47737104825291177</c:v>
                </c:pt>
                <c:pt idx="92">
                  <c:v>0.46200776483638378</c:v>
                </c:pt>
                <c:pt idx="93">
                  <c:v>0.5212978369384359</c:v>
                </c:pt>
                <c:pt idx="94">
                  <c:v>0.53516361619523012</c:v>
                </c:pt>
                <c:pt idx="95">
                  <c:v>0.5443704936217415</c:v>
                </c:pt>
                <c:pt idx="96">
                  <c:v>0.53743760399334439</c:v>
                </c:pt>
                <c:pt idx="97">
                  <c:v>0.53915696062118679</c:v>
                </c:pt>
                <c:pt idx="98">
                  <c:v>0.53965612867443147</c:v>
                </c:pt>
                <c:pt idx="99">
                  <c:v>0.57237936772046583</c:v>
                </c:pt>
                <c:pt idx="100">
                  <c:v>0.63771491957848025</c:v>
                </c:pt>
                <c:pt idx="101">
                  <c:v>0.6494731003882418</c:v>
                </c:pt>
                <c:pt idx="102">
                  <c:v>0.6688851913477537</c:v>
                </c:pt>
                <c:pt idx="103">
                  <c:v>0.66638935108153075</c:v>
                </c:pt>
                <c:pt idx="104">
                  <c:v>0.63011647254575698</c:v>
                </c:pt>
                <c:pt idx="105">
                  <c:v>0.68885191347753738</c:v>
                </c:pt>
                <c:pt idx="106">
                  <c:v>0.70881863560732106</c:v>
                </c:pt>
                <c:pt idx="107">
                  <c:v>0.75318912922906267</c:v>
                </c:pt>
                <c:pt idx="108">
                  <c:v>0.80865224625623966</c:v>
                </c:pt>
                <c:pt idx="109">
                  <c:v>0.81419855795895735</c:v>
                </c:pt>
                <c:pt idx="110">
                  <c:v>0.77870216306156392</c:v>
                </c:pt>
                <c:pt idx="111">
                  <c:v>0.74486966167498614</c:v>
                </c:pt>
                <c:pt idx="112">
                  <c:v>0.75513033832501364</c:v>
                </c:pt>
                <c:pt idx="113">
                  <c:v>0.64614531336661107</c:v>
                </c:pt>
                <c:pt idx="114">
                  <c:v>0.71464226289517474</c:v>
                </c:pt>
                <c:pt idx="115">
                  <c:v>0.74819744869661653</c:v>
                </c:pt>
                <c:pt idx="116">
                  <c:v>0.75041597337770383</c:v>
                </c:pt>
                <c:pt idx="117">
                  <c:v>0.7720465890183027</c:v>
                </c:pt>
                <c:pt idx="118">
                  <c:v>0.71575152523571828</c:v>
                </c:pt>
                <c:pt idx="119">
                  <c:v>0.74681087077093711</c:v>
                </c:pt>
                <c:pt idx="120">
                  <c:v>0.79339988907376591</c:v>
                </c:pt>
                <c:pt idx="121">
                  <c:v>0.8591236827509704</c:v>
                </c:pt>
                <c:pt idx="122">
                  <c:v>0.83998890737659448</c:v>
                </c:pt>
                <c:pt idx="123">
                  <c:v>0.86744315030504693</c:v>
                </c:pt>
                <c:pt idx="124">
                  <c:v>0.87298946200776462</c:v>
                </c:pt>
                <c:pt idx="125">
                  <c:v>0.84914032168607878</c:v>
                </c:pt>
                <c:pt idx="126">
                  <c:v>0.88824181919023826</c:v>
                </c:pt>
                <c:pt idx="127">
                  <c:v>0.78729894620077634</c:v>
                </c:pt>
                <c:pt idx="128">
                  <c:v>0.87992235163616173</c:v>
                </c:pt>
                <c:pt idx="129">
                  <c:v>0.90183028286189693</c:v>
                </c:pt>
                <c:pt idx="130">
                  <c:v>1</c:v>
                </c:pt>
                <c:pt idx="131">
                  <c:v>0.99889073765945657</c:v>
                </c:pt>
                <c:pt idx="132">
                  <c:v>0.9750415973377704</c:v>
                </c:pt>
                <c:pt idx="133">
                  <c:v>0.94647809206877409</c:v>
                </c:pt>
                <c:pt idx="134">
                  <c:v>0.95812534664448135</c:v>
                </c:pt>
                <c:pt idx="135">
                  <c:v>0.94398225180255113</c:v>
                </c:pt>
                <c:pt idx="136">
                  <c:v>0.9980587909040487</c:v>
                </c:pt>
                <c:pt idx="137">
                  <c:v>0.95008319467554081</c:v>
                </c:pt>
                <c:pt idx="138">
                  <c:v>0.87243483083749307</c:v>
                </c:pt>
                <c:pt idx="139">
                  <c:v>0.90488075429839143</c:v>
                </c:pt>
                <c:pt idx="140">
                  <c:v>0.89739323349972266</c:v>
                </c:pt>
                <c:pt idx="141">
                  <c:v>0.83887964503605095</c:v>
                </c:pt>
                <c:pt idx="142">
                  <c:v>0.83887964503605095</c:v>
                </c:pt>
                <c:pt idx="143">
                  <c:v>0.82251802551303388</c:v>
                </c:pt>
                <c:pt idx="144">
                  <c:v>0.82029950083194658</c:v>
                </c:pt>
                <c:pt idx="145">
                  <c:v>0.83083749306711041</c:v>
                </c:pt>
                <c:pt idx="146">
                  <c:v>0.83250138657792572</c:v>
                </c:pt>
                <c:pt idx="147">
                  <c:v>0.71935662784248466</c:v>
                </c:pt>
                <c:pt idx="148">
                  <c:v>0.72490293954520235</c:v>
                </c:pt>
                <c:pt idx="149">
                  <c:v>0.73128119800332791</c:v>
                </c:pt>
                <c:pt idx="150">
                  <c:v>0.70521353300055456</c:v>
                </c:pt>
                <c:pt idx="151">
                  <c:v>0.64032168607875761</c:v>
                </c:pt>
                <c:pt idx="152">
                  <c:v>0.61924570160843029</c:v>
                </c:pt>
                <c:pt idx="153">
                  <c:v>0.61508596783139202</c:v>
                </c:pt>
                <c:pt idx="154">
                  <c:v>0.58846367165834723</c:v>
                </c:pt>
                <c:pt idx="155">
                  <c:v>0.58652246256239593</c:v>
                </c:pt>
                <c:pt idx="156">
                  <c:v>0.63560732113144758</c:v>
                </c:pt>
                <c:pt idx="157">
                  <c:v>0.6261785912368274</c:v>
                </c:pt>
                <c:pt idx="158">
                  <c:v>0.58790904048807535</c:v>
                </c:pt>
                <c:pt idx="159">
                  <c:v>0.56295063782584565</c:v>
                </c:pt>
                <c:pt idx="160">
                  <c:v>0.55906821963394338</c:v>
                </c:pt>
                <c:pt idx="161">
                  <c:v>0.59123682750970608</c:v>
                </c:pt>
                <c:pt idx="162">
                  <c:v>0.5801442041042707</c:v>
                </c:pt>
                <c:pt idx="163">
                  <c:v>0.59567387687188011</c:v>
                </c:pt>
                <c:pt idx="164">
                  <c:v>0.66167498613422071</c:v>
                </c:pt>
                <c:pt idx="165">
                  <c:v>0.691902384914032</c:v>
                </c:pt>
                <c:pt idx="166">
                  <c:v>0.70881863560732106</c:v>
                </c:pt>
                <c:pt idx="167">
                  <c:v>0.69689406544647803</c:v>
                </c:pt>
                <c:pt idx="168">
                  <c:v>0.68164170826400439</c:v>
                </c:pt>
                <c:pt idx="169">
                  <c:v>0.69107043815862457</c:v>
                </c:pt>
                <c:pt idx="170">
                  <c:v>0.62201885745978913</c:v>
                </c:pt>
                <c:pt idx="171">
                  <c:v>0.64725457570715472</c:v>
                </c:pt>
                <c:pt idx="172">
                  <c:v>0.62201885745978913</c:v>
                </c:pt>
                <c:pt idx="173">
                  <c:v>0.60427066001109264</c:v>
                </c:pt>
                <c:pt idx="174">
                  <c:v>0.58125346644481413</c:v>
                </c:pt>
                <c:pt idx="175">
                  <c:v>0.57709373266777586</c:v>
                </c:pt>
                <c:pt idx="176">
                  <c:v>0.55185801442041027</c:v>
                </c:pt>
                <c:pt idx="177">
                  <c:v>0.59317803660565727</c:v>
                </c:pt>
                <c:pt idx="178">
                  <c:v>0.61924570160843029</c:v>
                </c:pt>
                <c:pt idx="179">
                  <c:v>0.59789240155296719</c:v>
                </c:pt>
                <c:pt idx="180">
                  <c:v>0.59816971713810319</c:v>
                </c:pt>
                <c:pt idx="181">
                  <c:v>0.59400998336106492</c:v>
                </c:pt>
                <c:pt idx="182">
                  <c:v>0.53716028840820851</c:v>
                </c:pt>
                <c:pt idx="183">
                  <c:v>0.50221852468108708</c:v>
                </c:pt>
                <c:pt idx="184">
                  <c:v>0.49223516361619518</c:v>
                </c:pt>
                <c:pt idx="185">
                  <c:v>0.49639489739323345</c:v>
                </c:pt>
                <c:pt idx="186">
                  <c:v>0.47365501941209087</c:v>
                </c:pt>
                <c:pt idx="187">
                  <c:v>0.40099833610648916</c:v>
                </c:pt>
                <c:pt idx="188">
                  <c:v>0.42318358291735991</c:v>
                </c:pt>
                <c:pt idx="189">
                  <c:v>0.39794786466999443</c:v>
                </c:pt>
                <c:pt idx="190">
                  <c:v>0.45923460898502494</c:v>
                </c:pt>
                <c:pt idx="191">
                  <c:v>0.42068774265113695</c:v>
                </c:pt>
                <c:pt idx="192">
                  <c:v>0.40515806988352743</c:v>
                </c:pt>
                <c:pt idx="193">
                  <c:v>0.43427620632279529</c:v>
                </c:pt>
                <c:pt idx="194">
                  <c:v>0.40959511924570158</c:v>
                </c:pt>
                <c:pt idx="195">
                  <c:v>0.39905712701053797</c:v>
                </c:pt>
                <c:pt idx="196">
                  <c:v>0.38435940099833604</c:v>
                </c:pt>
                <c:pt idx="197">
                  <c:v>0.34830837493067107</c:v>
                </c:pt>
                <c:pt idx="198">
                  <c:v>0.32667775929007203</c:v>
                </c:pt>
                <c:pt idx="199">
                  <c:v>0.38313921242373816</c:v>
                </c:pt>
                <c:pt idx="200">
                  <c:v>0.34631170271769268</c:v>
                </c:pt>
                <c:pt idx="201">
                  <c:v>0.37992235163616195</c:v>
                </c:pt>
                <c:pt idx="202">
                  <c:v>0.44947310038824173</c:v>
                </c:pt>
                <c:pt idx="203">
                  <c:v>0.45313366611203548</c:v>
                </c:pt>
                <c:pt idx="204">
                  <c:v>0.39378813089295617</c:v>
                </c:pt>
                <c:pt idx="205">
                  <c:v>0.38491403216860781</c:v>
                </c:pt>
                <c:pt idx="206">
                  <c:v>0.38546866333887964</c:v>
                </c:pt>
                <c:pt idx="207">
                  <c:v>0.37981142540210761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5-4FFB-9659-D7124FB4B254}"/>
            </c:ext>
          </c:extLst>
        </c:ser>
        <c:ser>
          <c:idx val="1"/>
          <c:order val="1"/>
          <c:tx>
            <c:strRef>
              <c:f>'Пункт 1-3'!$C$211</c:f>
              <c:strCache>
                <c:ptCount val="1"/>
                <c:pt idx="0">
                  <c:v>tц БСП ао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1-3'!$C$212:$C$419</c:f>
              <c:numCache>
                <c:formatCode>General</c:formatCode>
                <c:ptCount val="208"/>
                <c:pt idx="0">
                  <c:v>2.5999999999999947E-2</c:v>
                </c:pt>
                <c:pt idx="1">
                  <c:v>0</c:v>
                </c:pt>
                <c:pt idx="2">
                  <c:v>2.7999999999999976E-2</c:v>
                </c:pt>
                <c:pt idx="3">
                  <c:v>2.5000000000000005E-2</c:v>
                </c:pt>
                <c:pt idx="4">
                  <c:v>6.9999999999999585E-3</c:v>
                </c:pt>
                <c:pt idx="5">
                  <c:v>7.7999999999999986E-2</c:v>
                </c:pt>
                <c:pt idx="6">
                  <c:v>0.15099999999999997</c:v>
                </c:pt>
                <c:pt idx="7">
                  <c:v>0.16799999999999998</c:v>
                </c:pt>
                <c:pt idx="8">
                  <c:v>0.20000000000000004</c:v>
                </c:pt>
                <c:pt idx="9">
                  <c:v>0.16200000000000006</c:v>
                </c:pt>
                <c:pt idx="10">
                  <c:v>0.12599999999999997</c:v>
                </c:pt>
                <c:pt idx="11">
                  <c:v>0.13900000000000001</c:v>
                </c:pt>
                <c:pt idx="12">
                  <c:v>0.14700000000000005</c:v>
                </c:pt>
                <c:pt idx="13">
                  <c:v>0.158</c:v>
                </c:pt>
                <c:pt idx="14">
                  <c:v>0.21099999999999997</c:v>
                </c:pt>
                <c:pt idx="15">
                  <c:v>0.21500000000000002</c:v>
                </c:pt>
                <c:pt idx="16">
                  <c:v>0.24200000000000008</c:v>
                </c:pt>
                <c:pt idx="17">
                  <c:v>0.27500000000000002</c:v>
                </c:pt>
                <c:pt idx="18">
                  <c:v>0.27099999999999996</c:v>
                </c:pt>
                <c:pt idx="19">
                  <c:v>0.31700000000000006</c:v>
                </c:pt>
                <c:pt idx="20">
                  <c:v>0.30000000000000004</c:v>
                </c:pt>
                <c:pt idx="21">
                  <c:v>0.27200000000000008</c:v>
                </c:pt>
                <c:pt idx="22">
                  <c:v>0.27</c:v>
                </c:pt>
                <c:pt idx="23">
                  <c:v>0.27300000000000002</c:v>
                </c:pt>
                <c:pt idx="24">
                  <c:v>0.28500000000000003</c:v>
                </c:pt>
                <c:pt idx="25">
                  <c:v>0.26599999999999996</c:v>
                </c:pt>
                <c:pt idx="26">
                  <c:v>0.25399999999999995</c:v>
                </c:pt>
                <c:pt idx="27">
                  <c:v>0.32300000000000001</c:v>
                </c:pt>
                <c:pt idx="28">
                  <c:v>0.30299999999999999</c:v>
                </c:pt>
                <c:pt idx="29">
                  <c:v>0.28300000000000003</c:v>
                </c:pt>
                <c:pt idx="30">
                  <c:v>0.30500000000000005</c:v>
                </c:pt>
                <c:pt idx="31">
                  <c:v>0.27099999999999996</c:v>
                </c:pt>
                <c:pt idx="32">
                  <c:v>0.23800000000000002</c:v>
                </c:pt>
                <c:pt idx="33">
                  <c:v>0.251</c:v>
                </c:pt>
                <c:pt idx="34">
                  <c:v>0.25800000000000001</c:v>
                </c:pt>
                <c:pt idx="35">
                  <c:v>0.24399999999999994</c:v>
                </c:pt>
                <c:pt idx="36">
                  <c:v>0.24299999999999999</c:v>
                </c:pt>
                <c:pt idx="37">
                  <c:v>0.23099999999999998</c:v>
                </c:pt>
                <c:pt idx="38">
                  <c:v>0.22899999999999995</c:v>
                </c:pt>
                <c:pt idx="39">
                  <c:v>0.24500000000000002</c:v>
                </c:pt>
                <c:pt idx="40">
                  <c:v>0.25000000000000006</c:v>
                </c:pt>
                <c:pt idx="41">
                  <c:v>0.29899999999999993</c:v>
                </c:pt>
                <c:pt idx="42">
                  <c:v>0.26099999999999995</c:v>
                </c:pt>
                <c:pt idx="43">
                  <c:v>0.253</c:v>
                </c:pt>
                <c:pt idx="44">
                  <c:v>0.26099999999999995</c:v>
                </c:pt>
                <c:pt idx="45">
                  <c:v>0.30000000000000004</c:v>
                </c:pt>
                <c:pt idx="46">
                  <c:v>0.28599999999999998</c:v>
                </c:pt>
                <c:pt idx="47">
                  <c:v>0.34099999999999997</c:v>
                </c:pt>
                <c:pt idx="48">
                  <c:v>0.38500000000000006</c:v>
                </c:pt>
                <c:pt idx="49">
                  <c:v>0.38800000000000001</c:v>
                </c:pt>
                <c:pt idx="50">
                  <c:v>0.38500000000000006</c:v>
                </c:pt>
                <c:pt idx="51">
                  <c:v>0.37399999999999994</c:v>
                </c:pt>
                <c:pt idx="52">
                  <c:v>0.376</c:v>
                </c:pt>
                <c:pt idx="53">
                  <c:v>0.34700000000000009</c:v>
                </c:pt>
                <c:pt idx="54">
                  <c:v>0.32300000000000001</c:v>
                </c:pt>
                <c:pt idx="55">
                  <c:v>0.35300000000000004</c:v>
                </c:pt>
                <c:pt idx="56">
                  <c:v>0.3570000000000001</c:v>
                </c:pt>
                <c:pt idx="57">
                  <c:v>0.3570000000000001</c:v>
                </c:pt>
                <c:pt idx="58">
                  <c:v>0.36599999999999999</c:v>
                </c:pt>
                <c:pt idx="59">
                  <c:v>0.35300000000000004</c:v>
                </c:pt>
                <c:pt idx="60">
                  <c:v>0.34700000000000009</c:v>
                </c:pt>
                <c:pt idx="61">
                  <c:v>0.35000000000000003</c:v>
                </c:pt>
                <c:pt idx="62">
                  <c:v>0.38800000000000001</c:v>
                </c:pt>
                <c:pt idx="63">
                  <c:v>0.38399999999999995</c:v>
                </c:pt>
                <c:pt idx="64">
                  <c:v>0.441</c:v>
                </c:pt>
                <c:pt idx="65">
                  <c:v>0.56300000000000006</c:v>
                </c:pt>
                <c:pt idx="66">
                  <c:v>0.60300000000000009</c:v>
                </c:pt>
                <c:pt idx="67">
                  <c:v>0.55600000000000005</c:v>
                </c:pt>
                <c:pt idx="68">
                  <c:v>0.55100000000000005</c:v>
                </c:pt>
                <c:pt idx="69">
                  <c:v>0.54700000000000015</c:v>
                </c:pt>
                <c:pt idx="70">
                  <c:v>0.56100000000000005</c:v>
                </c:pt>
                <c:pt idx="71">
                  <c:v>0.56200000000000006</c:v>
                </c:pt>
                <c:pt idx="72">
                  <c:v>0.63700000000000012</c:v>
                </c:pt>
                <c:pt idx="73">
                  <c:v>0.63500000000000012</c:v>
                </c:pt>
                <c:pt idx="74">
                  <c:v>0.61599999999999999</c:v>
                </c:pt>
                <c:pt idx="75">
                  <c:v>0.55300000000000005</c:v>
                </c:pt>
                <c:pt idx="76">
                  <c:v>0.55100000000000005</c:v>
                </c:pt>
                <c:pt idx="77">
                  <c:v>0.53900000000000003</c:v>
                </c:pt>
                <c:pt idx="78">
                  <c:v>0.51300000000000001</c:v>
                </c:pt>
                <c:pt idx="79">
                  <c:v>0.58100000000000007</c:v>
                </c:pt>
                <c:pt idx="80">
                  <c:v>0.61899999999999999</c:v>
                </c:pt>
                <c:pt idx="81">
                  <c:v>0.67</c:v>
                </c:pt>
                <c:pt idx="82">
                  <c:v>0.69700000000000017</c:v>
                </c:pt>
                <c:pt idx="83">
                  <c:v>0.68</c:v>
                </c:pt>
                <c:pt idx="84">
                  <c:v>0.64100000000000001</c:v>
                </c:pt>
                <c:pt idx="85">
                  <c:v>0.63100000000000001</c:v>
                </c:pt>
                <c:pt idx="86">
                  <c:v>0.62300000000000011</c:v>
                </c:pt>
                <c:pt idx="87">
                  <c:v>0.68</c:v>
                </c:pt>
                <c:pt idx="88">
                  <c:v>0.64100000000000001</c:v>
                </c:pt>
                <c:pt idx="89">
                  <c:v>0.68600000000000005</c:v>
                </c:pt>
                <c:pt idx="90">
                  <c:v>0.67900000000000005</c:v>
                </c:pt>
                <c:pt idx="91">
                  <c:v>0.67200000000000015</c:v>
                </c:pt>
                <c:pt idx="92">
                  <c:v>0.65500000000000014</c:v>
                </c:pt>
                <c:pt idx="93">
                  <c:v>0.64800000000000002</c:v>
                </c:pt>
                <c:pt idx="94">
                  <c:v>0.65500000000000014</c:v>
                </c:pt>
                <c:pt idx="95">
                  <c:v>0.63900000000000001</c:v>
                </c:pt>
                <c:pt idx="96">
                  <c:v>0.621</c:v>
                </c:pt>
                <c:pt idx="97">
                  <c:v>0.6080000000000001</c:v>
                </c:pt>
                <c:pt idx="98">
                  <c:v>0.62800000000000011</c:v>
                </c:pt>
                <c:pt idx="99">
                  <c:v>0.62200000000000011</c:v>
                </c:pt>
                <c:pt idx="100">
                  <c:v>0.73899999999999999</c:v>
                </c:pt>
                <c:pt idx="101">
                  <c:v>0.84300000000000008</c:v>
                </c:pt>
                <c:pt idx="102">
                  <c:v>0.80300000000000005</c:v>
                </c:pt>
                <c:pt idx="103">
                  <c:v>0.83900000000000008</c:v>
                </c:pt>
                <c:pt idx="104">
                  <c:v>0.88200000000000012</c:v>
                </c:pt>
                <c:pt idx="105">
                  <c:v>0.99700000000000022</c:v>
                </c:pt>
                <c:pt idx="106">
                  <c:v>0.91</c:v>
                </c:pt>
                <c:pt idx="107">
                  <c:v>1</c:v>
                </c:pt>
                <c:pt idx="108">
                  <c:v>0.99600000000000022</c:v>
                </c:pt>
                <c:pt idx="109">
                  <c:v>0.94100000000000017</c:v>
                </c:pt>
                <c:pt idx="110">
                  <c:v>0.92200000000000015</c:v>
                </c:pt>
                <c:pt idx="111">
                  <c:v>0.8580000000000001</c:v>
                </c:pt>
                <c:pt idx="112">
                  <c:v>0.77600000000000002</c:v>
                </c:pt>
                <c:pt idx="113">
                  <c:v>0.69100000000000006</c:v>
                </c:pt>
                <c:pt idx="114">
                  <c:v>0.71899999999999997</c:v>
                </c:pt>
                <c:pt idx="115">
                  <c:v>0.84100000000000019</c:v>
                </c:pt>
                <c:pt idx="116">
                  <c:v>0.72000000000000008</c:v>
                </c:pt>
                <c:pt idx="117">
                  <c:v>0.7370000000000001</c:v>
                </c:pt>
                <c:pt idx="118">
                  <c:v>0.68</c:v>
                </c:pt>
                <c:pt idx="119">
                  <c:v>0.71000000000000008</c:v>
                </c:pt>
                <c:pt idx="120">
                  <c:v>0.77000000000000013</c:v>
                </c:pt>
                <c:pt idx="121">
                  <c:v>0.7430000000000001</c:v>
                </c:pt>
                <c:pt idx="122">
                  <c:v>0.78100000000000003</c:v>
                </c:pt>
                <c:pt idx="123">
                  <c:v>0.72800000000000009</c:v>
                </c:pt>
                <c:pt idx="124">
                  <c:v>0.7420000000000001</c:v>
                </c:pt>
                <c:pt idx="125">
                  <c:v>0.71399999999999997</c:v>
                </c:pt>
                <c:pt idx="126">
                  <c:v>0.68300000000000005</c:v>
                </c:pt>
                <c:pt idx="127">
                  <c:v>0.66300000000000003</c:v>
                </c:pt>
                <c:pt idx="128">
                  <c:v>0.65100000000000002</c:v>
                </c:pt>
                <c:pt idx="129">
                  <c:v>0.65100000000000002</c:v>
                </c:pt>
                <c:pt idx="130">
                  <c:v>0.70100000000000007</c:v>
                </c:pt>
                <c:pt idx="131">
                  <c:v>0.7320000000000001</c:v>
                </c:pt>
                <c:pt idx="132">
                  <c:v>0.68400000000000005</c:v>
                </c:pt>
                <c:pt idx="133">
                  <c:v>0.62200000000000011</c:v>
                </c:pt>
                <c:pt idx="134">
                  <c:v>0.66900000000000004</c:v>
                </c:pt>
                <c:pt idx="135">
                  <c:v>0.626</c:v>
                </c:pt>
                <c:pt idx="136">
                  <c:v>0.624</c:v>
                </c:pt>
                <c:pt idx="137">
                  <c:v>0.61599999999999999</c:v>
                </c:pt>
                <c:pt idx="138">
                  <c:v>0.67700000000000016</c:v>
                </c:pt>
                <c:pt idx="139">
                  <c:v>0.61899999999999999</c:v>
                </c:pt>
                <c:pt idx="140">
                  <c:v>0.6180000000000001</c:v>
                </c:pt>
                <c:pt idx="141">
                  <c:v>0.61599999999999999</c:v>
                </c:pt>
                <c:pt idx="142">
                  <c:v>0.61599999999999999</c:v>
                </c:pt>
                <c:pt idx="143">
                  <c:v>0.59800000000000009</c:v>
                </c:pt>
                <c:pt idx="144">
                  <c:v>0.59800000000000009</c:v>
                </c:pt>
                <c:pt idx="145">
                  <c:v>0.58899999999999997</c:v>
                </c:pt>
                <c:pt idx="146">
                  <c:v>0.57300000000000006</c:v>
                </c:pt>
                <c:pt idx="147">
                  <c:v>0.59000000000000008</c:v>
                </c:pt>
                <c:pt idx="148">
                  <c:v>0.60599999999999998</c:v>
                </c:pt>
                <c:pt idx="149">
                  <c:v>0.56500000000000006</c:v>
                </c:pt>
                <c:pt idx="150">
                  <c:v>0.54500000000000004</c:v>
                </c:pt>
                <c:pt idx="151">
                  <c:v>0.63400000000000001</c:v>
                </c:pt>
                <c:pt idx="152">
                  <c:v>0.6070000000000001</c:v>
                </c:pt>
                <c:pt idx="153">
                  <c:v>0.6130000000000001</c:v>
                </c:pt>
                <c:pt idx="154">
                  <c:v>0.59500000000000008</c:v>
                </c:pt>
                <c:pt idx="155">
                  <c:v>0.59000000000000008</c:v>
                </c:pt>
                <c:pt idx="156">
                  <c:v>0.60300000000000009</c:v>
                </c:pt>
                <c:pt idx="157">
                  <c:v>0.67</c:v>
                </c:pt>
                <c:pt idx="158">
                  <c:v>0.70200000000000018</c:v>
                </c:pt>
                <c:pt idx="159">
                  <c:v>0.70100000000000007</c:v>
                </c:pt>
                <c:pt idx="160">
                  <c:v>0.67500000000000004</c:v>
                </c:pt>
                <c:pt idx="161">
                  <c:v>0.65000000000000013</c:v>
                </c:pt>
                <c:pt idx="162">
                  <c:v>0.65000000000000013</c:v>
                </c:pt>
                <c:pt idx="163">
                  <c:v>0.70300000000000007</c:v>
                </c:pt>
                <c:pt idx="164">
                  <c:v>0.67900000000000005</c:v>
                </c:pt>
                <c:pt idx="165">
                  <c:v>0.67400000000000004</c:v>
                </c:pt>
                <c:pt idx="166">
                  <c:v>0.66600000000000004</c:v>
                </c:pt>
                <c:pt idx="167">
                  <c:v>0.64300000000000002</c:v>
                </c:pt>
                <c:pt idx="168">
                  <c:v>0.59300000000000008</c:v>
                </c:pt>
                <c:pt idx="169">
                  <c:v>0.58200000000000007</c:v>
                </c:pt>
                <c:pt idx="170">
                  <c:v>0.48500000000000004</c:v>
                </c:pt>
                <c:pt idx="171">
                  <c:v>0.53800000000000003</c:v>
                </c:pt>
                <c:pt idx="172">
                  <c:v>0.52100000000000002</c:v>
                </c:pt>
                <c:pt idx="173">
                  <c:v>0.52300000000000002</c:v>
                </c:pt>
                <c:pt idx="174">
                  <c:v>0.52500000000000002</c:v>
                </c:pt>
                <c:pt idx="175">
                  <c:v>0.57700000000000007</c:v>
                </c:pt>
                <c:pt idx="176">
                  <c:v>0.53700000000000014</c:v>
                </c:pt>
                <c:pt idx="177">
                  <c:v>0.51700000000000013</c:v>
                </c:pt>
                <c:pt idx="178">
                  <c:v>0.51700000000000013</c:v>
                </c:pt>
                <c:pt idx="179">
                  <c:v>0.503</c:v>
                </c:pt>
                <c:pt idx="180">
                  <c:v>0.501</c:v>
                </c:pt>
                <c:pt idx="181">
                  <c:v>0.50500000000000012</c:v>
                </c:pt>
                <c:pt idx="182">
                  <c:v>0.50500000000000012</c:v>
                </c:pt>
                <c:pt idx="183">
                  <c:v>0.50500000000000012</c:v>
                </c:pt>
                <c:pt idx="184">
                  <c:v>0.47300000000000003</c:v>
                </c:pt>
                <c:pt idx="185">
                  <c:v>0.48300000000000004</c:v>
                </c:pt>
                <c:pt idx="186">
                  <c:v>0.54400000000000004</c:v>
                </c:pt>
                <c:pt idx="187">
                  <c:v>0.47800000000000004</c:v>
                </c:pt>
                <c:pt idx="188">
                  <c:v>0.44300000000000006</c:v>
                </c:pt>
                <c:pt idx="189">
                  <c:v>0.42099999999999999</c:v>
                </c:pt>
                <c:pt idx="190">
                  <c:v>0.42399999999999999</c:v>
                </c:pt>
                <c:pt idx="191">
                  <c:v>0.44300000000000006</c:v>
                </c:pt>
                <c:pt idx="192">
                  <c:v>0.51200000000000012</c:v>
                </c:pt>
                <c:pt idx="193">
                  <c:v>0.49800000000000005</c:v>
                </c:pt>
                <c:pt idx="194">
                  <c:v>0.50700000000000012</c:v>
                </c:pt>
                <c:pt idx="195">
                  <c:v>0.51100000000000001</c:v>
                </c:pt>
                <c:pt idx="196">
                  <c:v>0.51300000000000001</c:v>
                </c:pt>
                <c:pt idx="197">
                  <c:v>0.46100000000000002</c:v>
                </c:pt>
                <c:pt idx="198">
                  <c:v>0.48899999999999999</c:v>
                </c:pt>
                <c:pt idx="199">
                  <c:v>0.50700000000000012</c:v>
                </c:pt>
                <c:pt idx="200">
                  <c:v>0.50180000000000002</c:v>
                </c:pt>
                <c:pt idx="201">
                  <c:v>0.46700000000000008</c:v>
                </c:pt>
                <c:pt idx="202">
                  <c:v>0.45300000000000001</c:v>
                </c:pt>
                <c:pt idx="203">
                  <c:v>0.48899999999999999</c:v>
                </c:pt>
                <c:pt idx="204">
                  <c:v>0.48899999999999999</c:v>
                </c:pt>
                <c:pt idx="205">
                  <c:v>0.44259999999999999</c:v>
                </c:pt>
                <c:pt idx="206">
                  <c:v>0.40980000000000011</c:v>
                </c:pt>
                <c:pt idx="207">
                  <c:v>0.38860000000000006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5-4FFB-9659-D7124FB4B254}"/>
            </c:ext>
          </c:extLst>
        </c:ser>
        <c:ser>
          <c:idx val="2"/>
          <c:order val="2"/>
          <c:tx>
            <c:strRef>
              <c:f>'Пункт 1-3'!$D$211</c:f>
              <c:strCache>
                <c:ptCount val="1"/>
                <c:pt idx="0">
                  <c:v>tц Возрожд-ао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'Пункт 1-3'!$D$212:$D$419</c:f>
              <c:numCache>
                <c:formatCode>General</c:formatCode>
                <c:ptCount val="208"/>
                <c:pt idx="0">
                  <c:v>0.21087680355160932</c:v>
                </c:pt>
                <c:pt idx="1">
                  <c:v>0.13762486126526083</c:v>
                </c:pt>
                <c:pt idx="2">
                  <c:v>0.11764705882352941</c:v>
                </c:pt>
                <c:pt idx="3">
                  <c:v>0.10654827968923418</c:v>
                </c:pt>
                <c:pt idx="4">
                  <c:v>0.11542730299667037</c:v>
                </c:pt>
                <c:pt idx="5">
                  <c:v>0.10210876803551609</c:v>
                </c:pt>
                <c:pt idx="6">
                  <c:v>0.19089900110987792</c:v>
                </c:pt>
                <c:pt idx="7">
                  <c:v>0.18201997780244172</c:v>
                </c:pt>
                <c:pt idx="8">
                  <c:v>0.24861265260821311</c:v>
                </c:pt>
                <c:pt idx="9">
                  <c:v>0.24417314095449499</c:v>
                </c:pt>
                <c:pt idx="10">
                  <c:v>0.2153163152053274</c:v>
                </c:pt>
                <c:pt idx="11">
                  <c:v>0.24639289678135406</c:v>
                </c:pt>
                <c:pt idx="12">
                  <c:v>0.23751387347391786</c:v>
                </c:pt>
                <c:pt idx="13">
                  <c:v>0.23529411764705882</c:v>
                </c:pt>
                <c:pt idx="14">
                  <c:v>0.22863485016648169</c:v>
                </c:pt>
                <c:pt idx="15">
                  <c:v>0.21753607103218647</c:v>
                </c:pt>
                <c:pt idx="16">
                  <c:v>0.19311875693673697</c:v>
                </c:pt>
                <c:pt idx="17">
                  <c:v>0.20421753607103219</c:v>
                </c:pt>
                <c:pt idx="18">
                  <c:v>0.18201997780244172</c:v>
                </c:pt>
                <c:pt idx="19">
                  <c:v>0.16870144284128746</c:v>
                </c:pt>
                <c:pt idx="20">
                  <c:v>0.24417314095449499</c:v>
                </c:pt>
                <c:pt idx="21">
                  <c:v>0.27524972253052166</c:v>
                </c:pt>
                <c:pt idx="22">
                  <c:v>0.23529411764705882</c:v>
                </c:pt>
                <c:pt idx="23">
                  <c:v>0.23307436182019978</c:v>
                </c:pt>
                <c:pt idx="24">
                  <c:v>0.3218645948945616</c:v>
                </c:pt>
                <c:pt idx="25">
                  <c:v>0.43951165371809103</c:v>
                </c:pt>
                <c:pt idx="26">
                  <c:v>0.50388457269700337</c:v>
                </c:pt>
                <c:pt idx="27">
                  <c:v>0.51498335183129851</c:v>
                </c:pt>
                <c:pt idx="28">
                  <c:v>0.55937846836847949</c:v>
                </c:pt>
                <c:pt idx="29">
                  <c:v>0.53940066592674807</c:v>
                </c:pt>
                <c:pt idx="30">
                  <c:v>0.47058823529411764</c:v>
                </c:pt>
                <c:pt idx="31">
                  <c:v>0.47058823529411764</c:v>
                </c:pt>
                <c:pt idx="32">
                  <c:v>0.46614872364039955</c:v>
                </c:pt>
                <c:pt idx="33">
                  <c:v>0.42619311875693672</c:v>
                </c:pt>
                <c:pt idx="34">
                  <c:v>0.51498335183129851</c:v>
                </c:pt>
                <c:pt idx="35">
                  <c:v>0.64816870144284133</c:v>
                </c:pt>
                <c:pt idx="36">
                  <c:v>0.6215316315205327</c:v>
                </c:pt>
                <c:pt idx="37">
                  <c:v>0.61931187569367374</c:v>
                </c:pt>
                <c:pt idx="38">
                  <c:v>0.62375138734739177</c:v>
                </c:pt>
                <c:pt idx="39">
                  <c:v>0.6215316315205327</c:v>
                </c:pt>
                <c:pt idx="40">
                  <c:v>0.61043285238623757</c:v>
                </c:pt>
                <c:pt idx="41">
                  <c:v>0.65704772475027751</c:v>
                </c:pt>
                <c:pt idx="42">
                  <c:v>0.64816870144284133</c:v>
                </c:pt>
                <c:pt idx="43">
                  <c:v>0.63706992230854609</c:v>
                </c:pt>
                <c:pt idx="44">
                  <c:v>0.62375138734739177</c:v>
                </c:pt>
                <c:pt idx="45">
                  <c:v>0.63485016648168702</c:v>
                </c:pt>
                <c:pt idx="46">
                  <c:v>0.65260821309655936</c:v>
                </c:pt>
                <c:pt idx="47">
                  <c:v>0.67036625971143171</c:v>
                </c:pt>
                <c:pt idx="48">
                  <c:v>0.63041065482796887</c:v>
                </c:pt>
                <c:pt idx="49">
                  <c:v>0.65926748057713647</c:v>
                </c:pt>
                <c:pt idx="50">
                  <c:v>0.64372918978912319</c:v>
                </c:pt>
                <c:pt idx="51">
                  <c:v>0.63928967813540516</c:v>
                </c:pt>
                <c:pt idx="52">
                  <c:v>0.63928967813540516</c:v>
                </c:pt>
                <c:pt idx="53">
                  <c:v>0.44395116537180912</c:v>
                </c:pt>
                <c:pt idx="54">
                  <c:v>0.44395116537180912</c:v>
                </c:pt>
                <c:pt idx="55">
                  <c:v>0.44173140954495005</c:v>
                </c:pt>
                <c:pt idx="56">
                  <c:v>0.44839067702552721</c:v>
                </c:pt>
                <c:pt idx="57">
                  <c:v>0.45061043285238622</c:v>
                </c:pt>
                <c:pt idx="58">
                  <c:v>0.44839067702552721</c:v>
                </c:pt>
                <c:pt idx="59">
                  <c:v>0.45061043285238622</c:v>
                </c:pt>
                <c:pt idx="60">
                  <c:v>0.45061043285238622</c:v>
                </c:pt>
                <c:pt idx="61">
                  <c:v>0.46170921198668147</c:v>
                </c:pt>
                <c:pt idx="62">
                  <c:v>0.4594894561598224</c:v>
                </c:pt>
                <c:pt idx="63">
                  <c:v>0.43507214206437295</c:v>
                </c:pt>
                <c:pt idx="64">
                  <c:v>0.41065482796892344</c:v>
                </c:pt>
                <c:pt idx="65">
                  <c:v>0.36847946725860153</c:v>
                </c:pt>
                <c:pt idx="66">
                  <c:v>0.33296337402885684</c:v>
                </c:pt>
                <c:pt idx="67">
                  <c:v>0.40621531631520535</c:v>
                </c:pt>
                <c:pt idx="68">
                  <c:v>0.42619311875693672</c:v>
                </c:pt>
                <c:pt idx="69">
                  <c:v>0.44839067702552721</c:v>
                </c:pt>
                <c:pt idx="70">
                  <c:v>0.9544950055493896</c:v>
                </c:pt>
                <c:pt idx="71">
                  <c:v>0.71254162042175362</c:v>
                </c:pt>
                <c:pt idx="72">
                  <c:v>0.73473917869034411</c:v>
                </c:pt>
                <c:pt idx="73">
                  <c:v>0.72142064372918979</c:v>
                </c:pt>
                <c:pt idx="74">
                  <c:v>0.71809100998890119</c:v>
                </c:pt>
                <c:pt idx="75">
                  <c:v>0.71920088790233072</c:v>
                </c:pt>
                <c:pt idx="76">
                  <c:v>0.72031076581576026</c:v>
                </c:pt>
                <c:pt idx="77">
                  <c:v>0.72253052164261933</c:v>
                </c:pt>
                <c:pt idx="78">
                  <c:v>0.7314095449500555</c:v>
                </c:pt>
                <c:pt idx="79">
                  <c:v>0.7247502774694784</c:v>
                </c:pt>
                <c:pt idx="80">
                  <c:v>0.71920088790233072</c:v>
                </c:pt>
                <c:pt idx="81">
                  <c:v>0.72586015538290793</c:v>
                </c:pt>
                <c:pt idx="82">
                  <c:v>0.7247502774694784</c:v>
                </c:pt>
                <c:pt idx="83">
                  <c:v>0.72364039955604886</c:v>
                </c:pt>
                <c:pt idx="84">
                  <c:v>0.7635960044395117</c:v>
                </c:pt>
                <c:pt idx="85">
                  <c:v>0.83240843507214202</c:v>
                </c:pt>
                <c:pt idx="86">
                  <c:v>0.82241953385127631</c:v>
                </c:pt>
                <c:pt idx="87">
                  <c:v>0.82019977802441735</c:v>
                </c:pt>
                <c:pt idx="88">
                  <c:v>0.82352941176470584</c:v>
                </c:pt>
                <c:pt idx="89">
                  <c:v>0.83684794672586016</c:v>
                </c:pt>
                <c:pt idx="90">
                  <c:v>0.88457269700332963</c:v>
                </c:pt>
                <c:pt idx="91">
                  <c:v>0.88124306326304103</c:v>
                </c:pt>
                <c:pt idx="92">
                  <c:v>0.89123196448390674</c:v>
                </c:pt>
                <c:pt idx="93">
                  <c:v>0.8446170921198668</c:v>
                </c:pt>
                <c:pt idx="94">
                  <c:v>0.8446170921198668</c:v>
                </c:pt>
                <c:pt idx="95">
                  <c:v>0.86570477247502775</c:v>
                </c:pt>
                <c:pt idx="96">
                  <c:v>0.86570477247502775</c:v>
                </c:pt>
                <c:pt idx="97">
                  <c:v>0.85904550499445065</c:v>
                </c:pt>
                <c:pt idx="98">
                  <c:v>0.85904550499445065</c:v>
                </c:pt>
                <c:pt idx="99">
                  <c:v>0.87236403995560485</c:v>
                </c:pt>
                <c:pt idx="100">
                  <c:v>0.86126526082130961</c:v>
                </c:pt>
                <c:pt idx="101">
                  <c:v>0.86570477247502775</c:v>
                </c:pt>
                <c:pt idx="102">
                  <c:v>0.95893451720310763</c:v>
                </c:pt>
                <c:pt idx="103">
                  <c:v>0.95782463928967809</c:v>
                </c:pt>
                <c:pt idx="104">
                  <c:v>0.95893451720310763</c:v>
                </c:pt>
                <c:pt idx="105">
                  <c:v>0.93895671476137621</c:v>
                </c:pt>
                <c:pt idx="106">
                  <c:v>0.97003329633740287</c:v>
                </c:pt>
                <c:pt idx="107">
                  <c:v>0.98557158712541626</c:v>
                </c:pt>
                <c:pt idx="108">
                  <c:v>1</c:v>
                </c:pt>
                <c:pt idx="109">
                  <c:v>0.99445061043285243</c:v>
                </c:pt>
                <c:pt idx="110">
                  <c:v>0.98113207547169812</c:v>
                </c:pt>
                <c:pt idx="111">
                  <c:v>0.98113207547169812</c:v>
                </c:pt>
                <c:pt idx="112">
                  <c:v>0.96892341842397334</c:v>
                </c:pt>
                <c:pt idx="113">
                  <c:v>0.94339622641509435</c:v>
                </c:pt>
                <c:pt idx="114">
                  <c:v>0.93673695893451725</c:v>
                </c:pt>
                <c:pt idx="115">
                  <c:v>0.94450610432852389</c:v>
                </c:pt>
                <c:pt idx="116">
                  <c:v>0.93007769145394004</c:v>
                </c:pt>
                <c:pt idx="117">
                  <c:v>0.93007769145394004</c:v>
                </c:pt>
                <c:pt idx="118">
                  <c:v>0.89678135405105441</c:v>
                </c:pt>
                <c:pt idx="119">
                  <c:v>0.92563817980022201</c:v>
                </c:pt>
                <c:pt idx="120">
                  <c:v>0.94117647058823528</c:v>
                </c:pt>
                <c:pt idx="121">
                  <c:v>0.93895671476137621</c:v>
                </c:pt>
                <c:pt idx="122">
                  <c:v>0.94117647058823528</c:v>
                </c:pt>
                <c:pt idx="123">
                  <c:v>0.94561598224195342</c:v>
                </c:pt>
                <c:pt idx="124">
                  <c:v>0.9544950055493896</c:v>
                </c:pt>
                <c:pt idx="125">
                  <c:v>0.93895671476137621</c:v>
                </c:pt>
                <c:pt idx="126">
                  <c:v>0.94339622641509435</c:v>
                </c:pt>
                <c:pt idx="127">
                  <c:v>0.94228634850166482</c:v>
                </c:pt>
                <c:pt idx="128">
                  <c:v>0.94117647058823528</c:v>
                </c:pt>
                <c:pt idx="129">
                  <c:v>0.94228634850166482</c:v>
                </c:pt>
                <c:pt idx="130">
                  <c:v>0.94783573806881238</c:v>
                </c:pt>
                <c:pt idx="131">
                  <c:v>0.93229744728079911</c:v>
                </c:pt>
                <c:pt idx="132">
                  <c:v>0.94228634850166482</c:v>
                </c:pt>
                <c:pt idx="133">
                  <c:v>0.71920088790233072</c:v>
                </c:pt>
                <c:pt idx="134">
                  <c:v>0.62264150943396224</c:v>
                </c:pt>
                <c:pt idx="135">
                  <c:v>0.62597114317425084</c:v>
                </c:pt>
                <c:pt idx="136">
                  <c:v>0.58601553829078801</c:v>
                </c:pt>
                <c:pt idx="137">
                  <c:v>0.57491675915649276</c:v>
                </c:pt>
                <c:pt idx="138">
                  <c:v>0.56270810210876798</c:v>
                </c:pt>
                <c:pt idx="139">
                  <c:v>0.54827968923418424</c:v>
                </c:pt>
                <c:pt idx="140">
                  <c:v>0.60155382907880128</c:v>
                </c:pt>
                <c:pt idx="141">
                  <c:v>0.56048834628190902</c:v>
                </c:pt>
                <c:pt idx="142">
                  <c:v>0.537180910099889</c:v>
                </c:pt>
                <c:pt idx="143">
                  <c:v>0.54495005549389564</c:v>
                </c:pt>
                <c:pt idx="144">
                  <c:v>0.58934517203107661</c:v>
                </c:pt>
                <c:pt idx="145">
                  <c:v>0.66148723640399554</c:v>
                </c:pt>
                <c:pt idx="146">
                  <c:v>0.60155382907880128</c:v>
                </c:pt>
                <c:pt idx="147">
                  <c:v>0.6470588235294118</c:v>
                </c:pt>
                <c:pt idx="148">
                  <c:v>0.62375138734739177</c:v>
                </c:pt>
                <c:pt idx="149">
                  <c:v>0.6215316315205327</c:v>
                </c:pt>
                <c:pt idx="150">
                  <c:v>0.59600443951165372</c:v>
                </c:pt>
                <c:pt idx="151">
                  <c:v>0.60488346281908989</c:v>
                </c:pt>
                <c:pt idx="152">
                  <c:v>0.60377358490566035</c:v>
                </c:pt>
                <c:pt idx="153">
                  <c:v>0.57713651498335183</c:v>
                </c:pt>
                <c:pt idx="154">
                  <c:v>0.4306326304106548</c:v>
                </c:pt>
                <c:pt idx="155">
                  <c:v>0.40621531631520535</c:v>
                </c:pt>
                <c:pt idx="156">
                  <c:v>0.40177580466148721</c:v>
                </c:pt>
                <c:pt idx="157">
                  <c:v>0.38179800221975585</c:v>
                </c:pt>
                <c:pt idx="158">
                  <c:v>0.49278579356270813</c:v>
                </c:pt>
                <c:pt idx="159">
                  <c:v>0.44173140954495005</c:v>
                </c:pt>
                <c:pt idx="160">
                  <c:v>0.41953385127635962</c:v>
                </c:pt>
                <c:pt idx="161">
                  <c:v>0.40177580466148721</c:v>
                </c:pt>
                <c:pt idx="162">
                  <c:v>0.36625971143174252</c:v>
                </c:pt>
                <c:pt idx="163">
                  <c:v>0.39400665926748057</c:v>
                </c:pt>
                <c:pt idx="164">
                  <c:v>0.36293007769145397</c:v>
                </c:pt>
                <c:pt idx="165">
                  <c:v>0.37180910099889014</c:v>
                </c:pt>
                <c:pt idx="166">
                  <c:v>0.27968923418423974</c:v>
                </c:pt>
                <c:pt idx="167">
                  <c:v>0.21198668146503885</c:v>
                </c:pt>
                <c:pt idx="168">
                  <c:v>0.23418423973362931</c:v>
                </c:pt>
                <c:pt idx="169">
                  <c:v>0.14872364039955605</c:v>
                </c:pt>
                <c:pt idx="170">
                  <c:v>4.6614872364039953E-2</c:v>
                </c:pt>
                <c:pt idx="171">
                  <c:v>3.5516093229744729E-2</c:v>
                </c:pt>
                <c:pt idx="172">
                  <c:v>1.8867924528301886E-2</c:v>
                </c:pt>
                <c:pt idx="173">
                  <c:v>2.2197558268590455E-2</c:v>
                </c:pt>
                <c:pt idx="174">
                  <c:v>3.5516093229744729E-2</c:v>
                </c:pt>
                <c:pt idx="175">
                  <c:v>0</c:v>
                </c:pt>
                <c:pt idx="176">
                  <c:v>0.1309655937846837</c:v>
                </c:pt>
                <c:pt idx="177">
                  <c:v>0.13762486126526083</c:v>
                </c:pt>
                <c:pt idx="178">
                  <c:v>0.19755826859045506</c:v>
                </c:pt>
                <c:pt idx="179">
                  <c:v>0.17536071032186459</c:v>
                </c:pt>
                <c:pt idx="180">
                  <c:v>0.17758046614872364</c:v>
                </c:pt>
                <c:pt idx="181">
                  <c:v>0.15982241953385129</c:v>
                </c:pt>
                <c:pt idx="182">
                  <c:v>0.18423973362930077</c:v>
                </c:pt>
                <c:pt idx="183">
                  <c:v>0.14428412874583796</c:v>
                </c:pt>
                <c:pt idx="184">
                  <c:v>0.11320754716981132</c:v>
                </c:pt>
                <c:pt idx="185">
                  <c:v>0.10654827968923418</c:v>
                </c:pt>
                <c:pt idx="186">
                  <c:v>8.2130965593784688E-2</c:v>
                </c:pt>
                <c:pt idx="187">
                  <c:v>0.13762486126526083</c:v>
                </c:pt>
                <c:pt idx="188">
                  <c:v>0.19533851276359601</c:v>
                </c:pt>
                <c:pt idx="189">
                  <c:v>0.15316315205327413</c:v>
                </c:pt>
                <c:pt idx="190">
                  <c:v>0.21309655937846836</c:v>
                </c:pt>
                <c:pt idx="191">
                  <c:v>0.24417314095449499</c:v>
                </c:pt>
                <c:pt idx="192">
                  <c:v>0.2619311875693674</c:v>
                </c:pt>
                <c:pt idx="193">
                  <c:v>0.23973362930077691</c:v>
                </c:pt>
                <c:pt idx="194">
                  <c:v>0.31076581576026635</c:v>
                </c:pt>
                <c:pt idx="195">
                  <c:v>0.31520532741398444</c:v>
                </c:pt>
                <c:pt idx="196">
                  <c:v>0.31298557158712542</c:v>
                </c:pt>
                <c:pt idx="197">
                  <c:v>0.32852386237513875</c:v>
                </c:pt>
                <c:pt idx="198">
                  <c:v>0.31520532741398444</c:v>
                </c:pt>
                <c:pt idx="199">
                  <c:v>0.32408435072142067</c:v>
                </c:pt>
                <c:pt idx="200">
                  <c:v>0.33518312985571586</c:v>
                </c:pt>
                <c:pt idx="201">
                  <c:v>0.33962264150943394</c:v>
                </c:pt>
                <c:pt idx="202">
                  <c:v>0.34295227524972255</c:v>
                </c:pt>
                <c:pt idx="203">
                  <c:v>0.34406215316315203</c:v>
                </c:pt>
                <c:pt idx="204">
                  <c:v>0.34517203107658156</c:v>
                </c:pt>
                <c:pt idx="205">
                  <c:v>0.34850166481687017</c:v>
                </c:pt>
                <c:pt idx="206">
                  <c:v>0.34739178690344064</c:v>
                </c:pt>
                <c:pt idx="207">
                  <c:v>0.35183129855715872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5-4FFB-9659-D7124FB4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72752"/>
        <c:axId val="369275888"/>
      </c:lineChart>
      <c:catAx>
        <c:axId val="3692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275888"/>
        <c:crosses val="autoZero"/>
        <c:auto val="1"/>
        <c:lblAlgn val="ctr"/>
        <c:lblOffset val="100"/>
        <c:noMultiLvlLbl val="0"/>
      </c:catAx>
      <c:valAx>
        <c:axId val="3692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272752"/>
        <c:crosses val="autoZero"/>
        <c:crossBetween val="between"/>
      </c:valAx>
      <c:spPr>
        <a:noFill/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Плотность эмпирическая и нормальная для лд БСП 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'Пункт 6-6.5'!$I$97</c:f>
              <c:strCache>
                <c:ptCount val="1"/>
                <c:pt idx="0">
                  <c:v>эмпирич плотность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'Пункт 6-6.5'!$I$98:$I$106</c:f>
              <c:numCache>
                <c:formatCode>General</c:formatCode>
                <c:ptCount val="9"/>
                <c:pt idx="0">
                  <c:v>1.2810668774960661</c:v>
                </c:pt>
                <c:pt idx="1">
                  <c:v>2.5621337549921317</c:v>
                </c:pt>
                <c:pt idx="2">
                  <c:v>9.2236815179716736</c:v>
                </c:pt>
                <c:pt idx="3">
                  <c:v>13.323095525959081</c:v>
                </c:pt>
                <c:pt idx="4">
                  <c:v>13.579308901458299</c:v>
                </c:pt>
                <c:pt idx="5">
                  <c:v>10.504748395467741</c:v>
                </c:pt>
                <c:pt idx="6">
                  <c:v>4.0994140079874111</c:v>
                </c:pt>
                <c:pt idx="7">
                  <c:v>2.5621337549921304</c:v>
                </c:pt>
                <c:pt idx="8">
                  <c:v>1.0248535019968523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D-4683-AE3B-014D8D83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761056"/>
        <c:axId val="883752856"/>
      </c:barChart>
      <c:lineChart>
        <c:grouping val="standard"/>
        <c:varyColors val="0"/>
        <c:ser>
          <c:idx val="1"/>
          <c:order val="1"/>
          <c:tx>
            <c:strRef>
              <c:f>'Пункт 6-6.5'!$J$97</c:f>
              <c:strCache>
                <c:ptCount val="1"/>
                <c:pt idx="0">
                  <c:v>норм плотность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6-6.5'!$J$98:$J$106</c:f>
              <c:numCache>
                <c:formatCode>General</c:formatCode>
                <c:ptCount val="9"/>
                <c:pt idx="0">
                  <c:v>3.3552813460978568</c:v>
                </c:pt>
                <c:pt idx="1">
                  <c:v>8.1203060158459728</c:v>
                </c:pt>
                <c:pt idx="2">
                  <c:v>11.803522202494776</c:v>
                </c:pt>
                <c:pt idx="3">
                  <c:v>10.304967301120136</c:v>
                </c:pt>
                <c:pt idx="4">
                  <c:v>5.4035277527958732</c:v>
                </c:pt>
                <c:pt idx="5">
                  <c:v>1.7017820019001333</c:v>
                </c:pt>
                <c:pt idx="6">
                  <c:v>0.32190389945691883</c:v>
                </c:pt>
                <c:pt idx="7">
                  <c:v>3.6571630277597834E-2</c:v>
                </c:pt>
                <c:pt idx="8">
                  <c:v>2.4955034528371454E-3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D-4683-AE3B-014D8D83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761056"/>
        <c:axId val="883752856"/>
      </c:lineChart>
      <c:catAx>
        <c:axId val="88376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752856"/>
        <c:crosses val="autoZero"/>
        <c:auto val="1"/>
        <c:lblAlgn val="ctr"/>
        <c:lblOffset val="100"/>
        <c:noMultiLvlLbl val="0"/>
      </c:catAx>
      <c:valAx>
        <c:axId val="8837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7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Эмпирическая и нормальная ФР для лд БСП 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'Пункт 6-6.5'!$H$97</c:f>
              <c:strCache>
                <c:ptCount val="1"/>
                <c:pt idx="0">
                  <c:v>эмпирич фр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'Пункт 6-6.5'!$H$98:$H$106</c:f>
              <c:numCache>
                <c:formatCode>General</c:formatCode>
                <c:ptCount val="9"/>
                <c:pt idx="0">
                  <c:v>2.2026431718061675E-2</c:v>
                </c:pt>
                <c:pt idx="1">
                  <c:v>6.6079295154185022E-2</c:v>
                </c:pt>
                <c:pt idx="2">
                  <c:v>0.22466960352422907</c:v>
                </c:pt>
                <c:pt idx="3">
                  <c:v>0.45374449339207046</c:v>
                </c:pt>
                <c:pt idx="4">
                  <c:v>0.68722466960352424</c:v>
                </c:pt>
                <c:pt idx="5">
                  <c:v>0.86784140969162993</c:v>
                </c:pt>
                <c:pt idx="6">
                  <c:v>0.93832599118942728</c:v>
                </c:pt>
                <c:pt idx="7">
                  <c:v>0.98237885462555063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9-4C39-B2BF-E4A04D8C6B81}"/>
            </c:ext>
          </c:extLst>
        </c:ser>
        <c:ser>
          <c:idx val="1"/>
          <c:order val="1"/>
          <c:tx>
            <c:strRef>
              <c:f>'Пункт 6-6.5'!$K$97</c:f>
              <c:strCache>
                <c:ptCount val="1"/>
                <c:pt idx="0">
                  <c:v>норм фр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6-6.5'!$K$98:$K$106</c:f>
              <c:numCache>
                <c:formatCode>General</c:formatCode>
                <c:ptCount val="9"/>
                <c:pt idx="0">
                  <c:v>5.5372332805738098E-2</c:v>
                </c:pt>
                <c:pt idx="1">
                  <c:v>0.18919930613181765</c:v>
                </c:pt>
                <c:pt idx="2">
                  <c:v>0.43374542058633692</c:v>
                </c:pt>
                <c:pt idx="3">
                  <c:v>0.70786482674524354</c:v>
                </c:pt>
                <c:pt idx="4">
                  <c:v>0.89637476113181802</c:v>
                </c:pt>
                <c:pt idx="5">
                  <c:v>0.97587535935710479</c:v>
                </c:pt>
                <c:pt idx="6">
                  <c:v>0.99641850920502828</c:v>
                </c:pt>
                <c:pt idx="7">
                  <c:v>0.99966696172542535</c:v>
                </c:pt>
                <c:pt idx="8">
                  <c:v>0.99998082309445446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9-4C39-B2BF-E4A04D8C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55936"/>
        <c:axId val="879153312"/>
      </c:lineChart>
      <c:catAx>
        <c:axId val="8791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153312"/>
        <c:crosses val="autoZero"/>
        <c:auto val="1"/>
        <c:lblAlgn val="ctr"/>
        <c:lblOffset val="100"/>
        <c:noMultiLvlLbl val="0"/>
      </c:catAx>
      <c:valAx>
        <c:axId val="8791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1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Плотность эмпирическая и нормальная для лд Возрожд-ао</a:t>
            </a:r>
          </a:p>
          <a:p>
            <a:pPr>
              <a:defRPr/>
            </a:pP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'Пункт 6-6.5'!$L$155</c:f>
              <c:strCache>
                <c:ptCount val="1"/>
                <c:pt idx="0">
                  <c:v>эмпирич плотность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'Пункт 6-6.5'!$L$156:$L$164</c:f>
              <c:numCache>
                <c:formatCode>General</c:formatCode>
                <c:ptCount val="9"/>
                <c:pt idx="0">
                  <c:v>0.33187134502923976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6-46DF-A3DF-EE1F7AD3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035736"/>
        <c:axId val="877026552"/>
      </c:barChart>
      <c:lineChart>
        <c:grouping val="standard"/>
        <c:varyColors val="0"/>
        <c:ser>
          <c:idx val="1"/>
          <c:order val="1"/>
          <c:tx>
            <c:strRef>
              <c:f>'Пункт 6-6.5'!$M$155</c:f>
              <c:strCache>
                <c:ptCount val="1"/>
                <c:pt idx="0">
                  <c:v>норм плотность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6-6.5'!$M$156:$M$164</c:f>
              <c:numCache>
                <c:formatCode>General</c:formatCode>
                <c:ptCount val="9"/>
                <c:pt idx="0">
                  <c:v>5.530486751059973E-2</c:v>
                </c:pt>
                <c:pt idx="1">
                  <c:v>2.7041856003202465E-7</c:v>
                </c:pt>
                <c:pt idx="2">
                  <c:v>1.6423122091668616E-18</c:v>
                </c:pt>
                <c:pt idx="3">
                  <c:v>1.2388565837318633E-35</c:v>
                </c:pt>
                <c:pt idx="4">
                  <c:v>1.1607332649716616E-58</c:v>
                </c:pt>
                <c:pt idx="5">
                  <c:v>1.3507964625272272E-87</c:v>
                </c:pt>
                <c:pt idx="6">
                  <c:v>1.9525109781733009E-122</c:v>
                </c:pt>
                <c:pt idx="7">
                  <c:v>3.5054448608790447E-163</c:v>
                </c:pt>
                <c:pt idx="8">
                  <c:v>7.8169778633973489E-210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6-46DF-A3DF-EE1F7AD3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35736"/>
        <c:axId val="877026552"/>
      </c:lineChart>
      <c:catAx>
        <c:axId val="87703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26552"/>
        <c:crosses val="autoZero"/>
        <c:auto val="1"/>
        <c:lblAlgn val="ctr"/>
        <c:lblOffset val="100"/>
        <c:noMultiLvlLbl val="0"/>
      </c:catAx>
      <c:valAx>
        <c:axId val="8770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3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Эмпирическая и нормальная ФР для лд Возрожд-ао</a:t>
            </a:r>
          </a:p>
        </c:rich>
      </c:tx>
      <c:layout>
        <c:manualLayout>
          <c:xMode val="edge"/>
          <c:yMode val="edge"/>
          <c:x val="0.100034558180227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'Пункт 6-6.5'!$K$155</c:f>
              <c:strCache>
                <c:ptCount val="1"/>
                <c:pt idx="0">
                  <c:v>эмпирич фр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'Пункт 6-6.5'!$K$156:$K$164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4CCC-88D1-931C000B740F}"/>
            </c:ext>
          </c:extLst>
        </c:ser>
        <c:ser>
          <c:idx val="1"/>
          <c:order val="1"/>
          <c:tx>
            <c:strRef>
              <c:f>'Пункт 6-6.5'!$N$155</c:f>
              <c:strCache>
                <c:ptCount val="1"/>
                <c:pt idx="0">
                  <c:v>норм фр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6-6.5'!$N$156:$N$164</c:f>
              <c:numCache>
                <c:formatCode>General</c:formatCode>
                <c:ptCount val="9"/>
                <c:pt idx="0">
                  <c:v>0.92951959329979472</c:v>
                </c:pt>
                <c:pt idx="1">
                  <c:v>0.99999987643813226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4CCC-88D1-931C000B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64360"/>
        <c:axId val="898263376"/>
      </c:lineChart>
      <c:catAx>
        <c:axId val="8982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263376"/>
        <c:crosses val="autoZero"/>
        <c:auto val="1"/>
        <c:lblAlgn val="ctr"/>
        <c:lblOffset val="100"/>
        <c:noMultiLvlLbl val="0"/>
      </c:catAx>
      <c:valAx>
        <c:axId val="8982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26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Временные ряды логдоходностей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'Пункт 7'!$B$1</c:f>
              <c:strCache>
                <c:ptCount val="1"/>
                <c:pt idx="0">
                  <c:v>лд Аэрофлот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'Пункт 7'!$A$2:$A$165</c:f>
              <c:numCache>
                <c:formatCode>m/d/yyyy</c:formatCode>
                <c:ptCount val="164"/>
                <c:pt idx="0">
                  <c:v>42023</c:v>
                </c:pt>
                <c:pt idx="1">
                  <c:v>42030</c:v>
                </c:pt>
                <c:pt idx="2">
                  <c:v>42037</c:v>
                </c:pt>
                <c:pt idx="3">
                  <c:v>42058</c:v>
                </c:pt>
                <c:pt idx="4">
                  <c:v>42072</c:v>
                </c:pt>
                <c:pt idx="5">
                  <c:v>42079</c:v>
                </c:pt>
                <c:pt idx="6">
                  <c:v>42086</c:v>
                </c:pt>
                <c:pt idx="7">
                  <c:v>42093</c:v>
                </c:pt>
                <c:pt idx="8">
                  <c:v>42100</c:v>
                </c:pt>
                <c:pt idx="9">
                  <c:v>42107</c:v>
                </c:pt>
                <c:pt idx="10">
                  <c:v>42114</c:v>
                </c:pt>
                <c:pt idx="11">
                  <c:v>42121</c:v>
                </c:pt>
                <c:pt idx="12">
                  <c:v>42128</c:v>
                </c:pt>
                <c:pt idx="13">
                  <c:v>42135</c:v>
                </c:pt>
                <c:pt idx="14">
                  <c:v>42142</c:v>
                </c:pt>
                <c:pt idx="15">
                  <c:v>42156</c:v>
                </c:pt>
                <c:pt idx="16">
                  <c:v>42163</c:v>
                </c:pt>
                <c:pt idx="17">
                  <c:v>42170</c:v>
                </c:pt>
                <c:pt idx="18">
                  <c:v>42205</c:v>
                </c:pt>
                <c:pt idx="19">
                  <c:v>42212</c:v>
                </c:pt>
                <c:pt idx="20">
                  <c:v>42226</c:v>
                </c:pt>
                <c:pt idx="21">
                  <c:v>42233</c:v>
                </c:pt>
                <c:pt idx="22">
                  <c:v>42240</c:v>
                </c:pt>
                <c:pt idx="23">
                  <c:v>42261</c:v>
                </c:pt>
                <c:pt idx="24">
                  <c:v>42268</c:v>
                </c:pt>
                <c:pt idx="25">
                  <c:v>42275</c:v>
                </c:pt>
                <c:pt idx="26">
                  <c:v>42282</c:v>
                </c:pt>
                <c:pt idx="27">
                  <c:v>42296</c:v>
                </c:pt>
                <c:pt idx="28">
                  <c:v>42303</c:v>
                </c:pt>
                <c:pt idx="29">
                  <c:v>42310</c:v>
                </c:pt>
                <c:pt idx="30">
                  <c:v>42317</c:v>
                </c:pt>
                <c:pt idx="31">
                  <c:v>42324</c:v>
                </c:pt>
                <c:pt idx="32">
                  <c:v>42331</c:v>
                </c:pt>
                <c:pt idx="33">
                  <c:v>42338</c:v>
                </c:pt>
                <c:pt idx="34">
                  <c:v>42345</c:v>
                </c:pt>
                <c:pt idx="35">
                  <c:v>42352</c:v>
                </c:pt>
                <c:pt idx="36">
                  <c:v>42359</c:v>
                </c:pt>
                <c:pt idx="37">
                  <c:v>42366</c:v>
                </c:pt>
                <c:pt idx="38">
                  <c:v>42373</c:v>
                </c:pt>
                <c:pt idx="39">
                  <c:v>42387</c:v>
                </c:pt>
                <c:pt idx="40">
                  <c:v>42394</c:v>
                </c:pt>
                <c:pt idx="41">
                  <c:v>42408</c:v>
                </c:pt>
                <c:pt idx="42">
                  <c:v>42415</c:v>
                </c:pt>
                <c:pt idx="43">
                  <c:v>42422</c:v>
                </c:pt>
                <c:pt idx="44">
                  <c:v>42436</c:v>
                </c:pt>
                <c:pt idx="45">
                  <c:v>42443</c:v>
                </c:pt>
                <c:pt idx="46">
                  <c:v>42450</c:v>
                </c:pt>
                <c:pt idx="47">
                  <c:v>42457</c:v>
                </c:pt>
                <c:pt idx="48">
                  <c:v>42471</c:v>
                </c:pt>
                <c:pt idx="49">
                  <c:v>42485</c:v>
                </c:pt>
                <c:pt idx="50">
                  <c:v>42492</c:v>
                </c:pt>
                <c:pt idx="51">
                  <c:v>42513</c:v>
                </c:pt>
                <c:pt idx="52">
                  <c:v>42520</c:v>
                </c:pt>
                <c:pt idx="53">
                  <c:v>42527</c:v>
                </c:pt>
                <c:pt idx="54">
                  <c:v>42534</c:v>
                </c:pt>
                <c:pt idx="55">
                  <c:v>42541</c:v>
                </c:pt>
                <c:pt idx="56">
                  <c:v>42548</c:v>
                </c:pt>
                <c:pt idx="57">
                  <c:v>42555</c:v>
                </c:pt>
                <c:pt idx="58">
                  <c:v>42562</c:v>
                </c:pt>
                <c:pt idx="59">
                  <c:v>42569</c:v>
                </c:pt>
                <c:pt idx="60">
                  <c:v>42576</c:v>
                </c:pt>
                <c:pt idx="61">
                  <c:v>42583</c:v>
                </c:pt>
                <c:pt idx="62">
                  <c:v>42590</c:v>
                </c:pt>
                <c:pt idx="63">
                  <c:v>42597</c:v>
                </c:pt>
                <c:pt idx="64">
                  <c:v>42611</c:v>
                </c:pt>
                <c:pt idx="65">
                  <c:v>42618</c:v>
                </c:pt>
                <c:pt idx="66">
                  <c:v>42625</c:v>
                </c:pt>
                <c:pt idx="67">
                  <c:v>42632</c:v>
                </c:pt>
                <c:pt idx="68">
                  <c:v>42639</c:v>
                </c:pt>
                <c:pt idx="69">
                  <c:v>42646</c:v>
                </c:pt>
                <c:pt idx="70">
                  <c:v>42653</c:v>
                </c:pt>
                <c:pt idx="71">
                  <c:v>42660</c:v>
                </c:pt>
                <c:pt idx="72">
                  <c:v>42667</c:v>
                </c:pt>
                <c:pt idx="73">
                  <c:v>42674</c:v>
                </c:pt>
                <c:pt idx="74">
                  <c:v>42681</c:v>
                </c:pt>
                <c:pt idx="75">
                  <c:v>42688</c:v>
                </c:pt>
                <c:pt idx="76">
                  <c:v>42695</c:v>
                </c:pt>
                <c:pt idx="77">
                  <c:v>42702</c:v>
                </c:pt>
                <c:pt idx="78">
                  <c:v>42716</c:v>
                </c:pt>
                <c:pt idx="79">
                  <c:v>42730</c:v>
                </c:pt>
                <c:pt idx="80">
                  <c:v>42737</c:v>
                </c:pt>
                <c:pt idx="81">
                  <c:v>42744</c:v>
                </c:pt>
                <c:pt idx="82">
                  <c:v>42751</c:v>
                </c:pt>
                <c:pt idx="83">
                  <c:v>42758</c:v>
                </c:pt>
                <c:pt idx="84">
                  <c:v>42765</c:v>
                </c:pt>
                <c:pt idx="85">
                  <c:v>42772</c:v>
                </c:pt>
                <c:pt idx="86">
                  <c:v>42779</c:v>
                </c:pt>
                <c:pt idx="87">
                  <c:v>42786</c:v>
                </c:pt>
                <c:pt idx="88">
                  <c:v>42793</c:v>
                </c:pt>
                <c:pt idx="89">
                  <c:v>42807</c:v>
                </c:pt>
                <c:pt idx="90">
                  <c:v>42828</c:v>
                </c:pt>
                <c:pt idx="91">
                  <c:v>42835</c:v>
                </c:pt>
                <c:pt idx="92">
                  <c:v>42842</c:v>
                </c:pt>
                <c:pt idx="93">
                  <c:v>42849</c:v>
                </c:pt>
                <c:pt idx="94">
                  <c:v>42856</c:v>
                </c:pt>
                <c:pt idx="95">
                  <c:v>42863</c:v>
                </c:pt>
                <c:pt idx="96">
                  <c:v>42870</c:v>
                </c:pt>
                <c:pt idx="97">
                  <c:v>42877</c:v>
                </c:pt>
                <c:pt idx="98">
                  <c:v>42884</c:v>
                </c:pt>
                <c:pt idx="99">
                  <c:v>42891</c:v>
                </c:pt>
                <c:pt idx="100">
                  <c:v>42898</c:v>
                </c:pt>
                <c:pt idx="101">
                  <c:v>42905</c:v>
                </c:pt>
                <c:pt idx="102">
                  <c:v>42912</c:v>
                </c:pt>
                <c:pt idx="103">
                  <c:v>42919</c:v>
                </c:pt>
                <c:pt idx="104">
                  <c:v>42926</c:v>
                </c:pt>
                <c:pt idx="105">
                  <c:v>42933</c:v>
                </c:pt>
                <c:pt idx="106">
                  <c:v>42954</c:v>
                </c:pt>
                <c:pt idx="107">
                  <c:v>42961</c:v>
                </c:pt>
                <c:pt idx="108">
                  <c:v>42968</c:v>
                </c:pt>
                <c:pt idx="109">
                  <c:v>42975</c:v>
                </c:pt>
                <c:pt idx="110">
                  <c:v>42982</c:v>
                </c:pt>
                <c:pt idx="111">
                  <c:v>42989</c:v>
                </c:pt>
                <c:pt idx="112">
                  <c:v>42996</c:v>
                </c:pt>
                <c:pt idx="113">
                  <c:v>43003</c:v>
                </c:pt>
                <c:pt idx="114">
                  <c:v>43010</c:v>
                </c:pt>
                <c:pt idx="115">
                  <c:v>43017</c:v>
                </c:pt>
                <c:pt idx="116">
                  <c:v>43031</c:v>
                </c:pt>
                <c:pt idx="117">
                  <c:v>43045</c:v>
                </c:pt>
                <c:pt idx="118">
                  <c:v>43052</c:v>
                </c:pt>
                <c:pt idx="119">
                  <c:v>43059</c:v>
                </c:pt>
                <c:pt idx="120">
                  <c:v>43066</c:v>
                </c:pt>
                <c:pt idx="121">
                  <c:v>43073</c:v>
                </c:pt>
                <c:pt idx="122">
                  <c:v>43080</c:v>
                </c:pt>
                <c:pt idx="123">
                  <c:v>43094</c:v>
                </c:pt>
                <c:pt idx="124">
                  <c:v>43101</c:v>
                </c:pt>
                <c:pt idx="125">
                  <c:v>43108</c:v>
                </c:pt>
                <c:pt idx="126">
                  <c:v>43122</c:v>
                </c:pt>
                <c:pt idx="127">
                  <c:v>43129</c:v>
                </c:pt>
                <c:pt idx="128">
                  <c:v>43136</c:v>
                </c:pt>
                <c:pt idx="129">
                  <c:v>43143</c:v>
                </c:pt>
                <c:pt idx="130">
                  <c:v>43150</c:v>
                </c:pt>
                <c:pt idx="131">
                  <c:v>43157</c:v>
                </c:pt>
                <c:pt idx="132">
                  <c:v>43164</c:v>
                </c:pt>
                <c:pt idx="133">
                  <c:v>43185</c:v>
                </c:pt>
                <c:pt idx="134">
                  <c:v>43206</c:v>
                </c:pt>
                <c:pt idx="135">
                  <c:v>43213</c:v>
                </c:pt>
                <c:pt idx="136">
                  <c:v>43220</c:v>
                </c:pt>
                <c:pt idx="137">
                  <c:v>43227</c:v>
                </c:pt>
                <c:pt idx="138">
                  <c:v>43234</c:v>
                </c:pt>
                <c:pt idx="139">
                  <c:v>43248</c:v>
                </c:pt>
                <c:pt idx="140">
                  <c:v>43262</c:v>
                </c:pt>
                <c:pt idx="141">
                  <c:v>43269</c:v>
                </c:pt>
                <c:pt idx="142">
                  <c:v>43276</c:v>
                </c:pt>
                <c:pt idx="143">
                  <c:v>43283</c:v>
                </c:pt>
                <c:pt idx="144">
                  <c:v>43290</c:v>
                </c:pt>
                <c:pt idx="145">
                  <c:v>43297</c:v>
                </c:pt>
                <c:pt idx="146">
                  <c:v>43304</c:v>
                </c:pt>
                <c:pt idx="147">
                  <c:v>43311</c:v>
                </c:pt>
                <c:pt idx="148">
                  <c:v>43332</c:v>
                </c:pt>
                <c:pt idx="149">
                  <c:v>43346</c:v>
                </c:pt>
                <c:pt idx="150">
                  <c:v>43353</c:v>
                </c:pt>
                <c:pt idx="151">
                  <c:v>43360</c:v>
                </c:pt>
                <c:pt idx="152">
                  <c:v>43374</c:v>
                </c:pt>
                <c:pt idx="153">
                  <c:v>43381</c:v>
                </c:pt>
                <c:pt idx="154">
                  <c:v>43388</c:v>
                </c:pt>
                <c:pt idx="155">
                  <c:v>43395</c:v>
                </c:pt>
                <c:pt idx="156">
                  <c:v>43402</c:v>
                </c:pt>
                <c:pt idx="157">
                  <c:v>43409</c:v>
                </c:pt>
                <c:pt idx="158">
                  <c:v>43416</c:v>
                </c:pt>
                <c:pt idx="159">
                  <c:v>43430</c:v>
                </c:pt>
                <c:pt idx="160">
                  <c:v>43437</c:v>
                </c:pt>
                <c:pt idx="161">
                  <c:v>43444</c:v>
                </c:pt>
                <c:pt idx="162">
                  <c:v>43451</c:v>
                </c:pt>
                <c:pt idx="163">
                  <c:v>43458</c:v>
                </c:pt>
              </c:numCache>
            </c:numRef>
          </c:cat>
          <c:val>
            <c:numRef>
              <c:f>'Пункт 7'!$B$2:$B$165</c:f>
              <c:numCache>
                <c:formatCode>General</c:formatCode>
                <c:ptCount val="164"/>
                <c:pt idx="0">
                  <c:v>0.10771557666181256</c:v>
                </c:pt>
                <c:pt idx="1">
                  <c:v>-4.8478880120225804E-2</c:v>
                </c:pt>
                <c:pt idx="2">
                  <c:v>-6.5574005461590517E-3</c:v>
                </c:pt>
                <c:pt idx="3">
                  <c:v>-2.0457841902396315E-2</c:v>
                </c:pt>
                <c:pt idx="4">
                  <c:v>-4.6764496481036449E-2</c:v>
                </c:pt>
                <c:pt idx="5">
                  <c:v>-0.10422554346227718</c:v>
                </c:pt>
                <c:pt idx="6">
                  <c:v>-2.4170360927812953E-2</c:v>
                </c:pt>
                <c:pt idx="7">
                  <c:v>8.9454872402105534E-2</c:v>
                </c:pt>
                <c:pt idx="8">
                  <c:v>6.0756209421072432E-2</c:v>
                </c:pt>
                <c:pt idx="9">
                  <c:v>7.3414068583678551E-3</c:v>
                </c:pt>
                <c:pt idx="10">
                  <c:v>2.3749180211663282E-2</c:v>
                </c:pt>
                <c:pt idx="11">
                  <c:v>-2.7150989065950974E-2</c:v>
                </c:pt>
                <c:pt idx="12">
                  <c:v>6.4702334718083399E-2</c:v>
                </c:pt>
                <c:pt idx="13">
                  <c:v>-2.213750750342951E-3</c:v>
                </c:pt>
                <c:pt idx="14">
                  <c:v>1.4423914657274311E-2</c:v>
                </c:pt>
                <c:pt idx="15">
                  <c:v>-3.214120921179698E-2</c:v>
                </c:pt>
                <c:pt idx="16">
                  <c:v>-5.0263886456578259E-4</c:v>
                </c:pt>
                <c:pt idx="17">
                  <c:v>-4.8413161337445533E-2</c:v>
                </c:pt>
                <c:pt idx="18">
                  <c:v>-1.0676257991341644E-2</c:v>
                </c:pt>
                <c:pt idx="19">
                  <c:v>5.6065386410911735E-3</c:v>
                </c:pt>
                <c:pt idx="20">
                  <c:v>-1.6171517987219098E-2</c:v>
                </c:pt>
                <c:pt idx="21">
                  <c:v>-2.2062515263617119E-2</c:v>
                </c:pt>
                <c:pt idx="22">
                  <c:v>1.0251154152453505E-3</c:v>
                </c:pt>
                <c:pt idx="23">
                  <c:v>2.7193684557941297E-2</c:v>
                </c:pt>
                <c:pt idx="24">
                  <c:v>-3.340137943613735E-2</c:v>
                </c:pt>
                <c:pt idx="25">
                  <c:v>9.3687785258173797E-2</c:v>
                </c:pt>
                <c:pt idx="26">
                  <c:v>0.10996330859730757</c:v>
                </c:pt>
                <c:pt idx="27">
                  <c:v>-1.3174336283940666E-2</c:v>
                </c:pt>
                <c:pt idx="28">
                  <c:v>1.5217237913741024E-2</c:v>
                </c:pt>
                <c:pt idx="29">
                  <c:v>5.8268908123975824E-2</c:v>
                </c:pt>
                <c:pt idx="30">
                  <c:v>2.753425627749246E-2</c:v>
                </c:pt>
                <c:pt idx="31">
                  <c:v>8.0402837035894237E-2</c:v>
                </c:pt>
                <c:pt idx="32">
                  <c:v>-4.3085760113156679E-2</c:v>
                </c:pt>
                <c:pt idx="33">
                  <c:v>3.388350748545884E-2</c:v>
                </c:pt>
                <c:pt idx="34">
                  <c:v>2.0202707317519469E-2</c:v>
                </c:pt>
                <c:pt idx="35">
                  <c:v>-3.4609140596058907E-2</c:v>
                </c:pt>
                <c:pt idx="36">
                  <c:v>4.061815738953407E-3</c:v>
                </c:pt>
                <c:pt idx="37">
                  <c:v>-1.1343616852054653E-2</c:v>
                </c:pt>
                <c:pt idx="38">
                  <c:v>-3.7226268443433422E-2</c:v>
                </c:pt>
                <c:pt idx="39">
                  <c:v>9.6144608886806484E-4</c:v>
                </c:pt>
                <c:pt idx="40">
                  <c:v>-2.984713902089799E-2</c:v>
                </c:pt>
                <c:pt idx="41">
                  <c:v>-5.1752663222859895E-2</c:v>
                </c:pt>
                <c:pt idx="42">
                  <c:v>-1.8737214531684761E-2</c:v>
                </c:pt>
                <c:pt idx="43">
                  <c:v>3.586591318849687E-2</c:v>
                </c:pt>
                <c:pt idx="44">
                  <c:v>-1.1054926035136572E-2</c:v>
                </c:pt>
                <c:pt idx="45">
                  <c:v>8.4912010536123614E-2</c:v>
                </c:pt>
                <c:pt idx="46">
                  <c:v>3.7577479927602013E-2</c:v>
                </c:pt>
                <c:pt idx="47">
                  <c:v>1.8138017552196222E-2</c:v>
                </c:pt>
                <c:pt idx="48">
                  <c:v>-1.2739025777429714E-2</c:v>
                </c:pt>
                <c:pt idx="49">
                  <c:v>-9.3776780747247667E-3</c:v>
                </c:pt>
                <c:pt idx="50">
                  <c:v>1.3078786249567495E-2</c:v>
                </c:pt>
                <c:pt idx="51">
                  <c:v>2.7536157808605351E-2</c:v>
                </c:pt>
                <c:pt idx="52">
                  <c:v>8.5157808340306965E-2</c:v>
                </c:pt>
                <c:pt idx="53">
                  <c:v>-4.9742998924703886E-2</c:v>
                </c:pt>
                <c:pt idx="54">
                  <c:v>9.251637569966973E-3</c:v>
                </c:pt>
                <c:pt idx="55">
                  <c:v>-1.5227512889209559E-2</c:v>
                </c:pt>
                <c:pt idx="56">
                  <c:v>3.0575479794589105E-2</c:v>
                </c:pt>
                <c:pt idx="57">
                  <c:v>3.4172801168751543E-2</c:v>
                </c:pt>
                <c:pt idx="58">
                  <c:v>-2.0661422921893203E-2</c:v>
                </c:pt>
                <c:pt idx="59">
                  <c:v>-3.4470906246214031E-3</c:v>
                </c:pt>
                <c:pt idx="60">
                  <c:v>-1.3675030581891097E-2</c:v>
                </c:pt>
                <c:pt idx="61">
                  <c:v>1.5055293050849674E-2</c:v>
                </c:pt>
                <c:pt idx="62">
                  <c:v>-1.4005669069709811E-2</c:v>
                </c:pt>
                <c:pt idx="63">
                  <c:v>-3.0054320724320755E-2</c:v>
                </c:pt>
                <c:pt idx="64">
                  <c:v>8.1187714750460285E-2</c:v>
                </c:pt>
                <c:pt idx="65">
                  <c:v>1.7983473711323958E-2</c:v>
                </c:pt>
                <c:pt idx="66">
                  <c:v>3.8461585874783148E-3</c:v>
                </c:pt>
                <c:pt idx="67">
                  <c:v>9.2076900455047503E-2</c:v>
                </c:pt>
                <c:pt idx="68">
                  <c:v>2.3186435377913137E-2</c:v>
                </c:pt>
                <c:pt idx="69">
                  <c:v>1.5613384633921756E-2</c:v>
                </c:pt>
                <c:pt idx="70">
                  <c:v>-2.3598658679784213E-2</c:v>
                </c:pt>
                <c:pt idx="71">
                  <c:v>8.8152966507597158E-2</c:v>
                </c:pt>
                <c:pt idx="72">
                  <c:v>1.9541031358247987E-2</c:v>
                </c:pt>
                <c:pt idx="73">
                  <c:v>1.2767440003944872E-2</c:v>
                </c:pt>
                <c:pt idx="74">
                  <c:v>-9.5988450579805491E-3</c:v>
                </c:pt>
                <c:pt idx="75">
                  <c:v>2.3891190894672889E-3</c:v>
                </c:pt>
                <c:pt idx="76">
                  <c:v>6.9254744794099024E-4</c:v>
                </c:pt>
                <c:pt idx="77">
                  <c:v>4.4384870701515582E-2</c:v>
                </c:pt>
                <c:pt idx="78">
                  <c:v>1.4253300328577032E-2</c:v>
                </c:pt>
                <c:pt idx="79">
                  <c:v>-2.9397375409250691E-3</c:v>
                </c:pt>
                <c:pt idx="80">
                  <c:v>-4.3729389946772536E-2</c:v>
                </c:pt>
                <c:pt idx="81">
                  <c:v>6.9881001348916061E-2</c:v>
                </c:pt>
                <c:pt idx="82">
                  <c:v>2.2685282831083665E-2</c:v>
                </c:pt>
                <c:pt idx="83">
                  <c:v>4.8641807222345866E-2</c:v>
                </c:pt>
                <c:pt idx="84">
                  <c:v>5.7652851427277399E-2</c:v>
                </c:pt>
                <c:pt idx="85">
                  <c:v>5.5866067086397762E-3</c:v>
                </c:pt>
                <c:pt idx="86">
                  <c:v>-3.6305745746169987E-2</c:v>
                </c:pt>
                <c:pt idx="87">
                  <c:v>-3.5875649765408461E-2</c:v>
                </c:pt>
                <c:pt idx="88">
                  <c:v>1.1016934414821612E-2</c:v>
                </c:pt>
                <c:pt idx="89">
                  <c:v>7.9527004500847015E-2</c:v>
                </c:pt>
                <c:pt idx="90">
                  <c:v>2.2948932985544783E-2</c:v>
                </c:pt>
                <c:pt idx="91">
                  <c:v>-6.0860979007793616E-2</c:v>
                </c:pt>
                <c:pt idx="92">
                  <c:v>3.4035494276325691E-2</c:v>
                </c:pt>
                <c:pt idx="93">
                  <c:v>4.8975103033438681E-2</c:v>
                </c:pt>
                <c:pt idx="94">
                  <c:v>6.5249505881350062E-2</c:v>
                </c:pt>
                <c:pt idx="95">
                  <c:v>-1.8561393681049969E-2</c:v>
                </c:pt>
                <c:pt idx="96">
                  <c:v>2.6525332773337518E-2</c:v>
                </c:pt>
                <c:pt idx="97">
                  <c:v>5.2742738299716516E-3</c:v>
                </c:pt>
                <c:pt idx="98">
                  <c:v>-2.2879423114645275E-2</c:v>
                </c:pt>
                <c:pt idx="99">
                  <c:v>3.7241858274498593E-2</c:v>
                </c:pt>
                <c:pt idx="100">
                  <c:v>-9.9128713401395757E-2</c:v>
                </c:pt>
                <c:pt idx="101">
                  <c:v>9.1320240618870258E-2</c:v>
                </c:pt>
                <c:pt idx="102">
                  <c:v>2.0432626010922068E-2</c:v>
                </c:pt>
                <c:pt idx="103">
                  <c:v>8.6755327826791878E-2</c:v>
                </c:pt>
                <c:pt idx="104">
                  <c:v>-9.3940824193571861E-4</c:v>
                </c:pt>
                <c:pt idx="105">
                  <c:v>-2.0413716228633232E-2</c:v>
                </c:pt>
                <c:pt idx="106">
                  <c:v>-1.2489448497649614E-2</c:v>
                </c:pt>
                <c:pt idx="107">
                  <c:v>4.6934374867873427E-2</c:v>
                </c:pt>
                <c:pt idx="108">
                  <c:v>-4.1527627855426158E-2</c:v>
                </c:pt>
                <c:pt idx="109">
                  <c:v>-7.1095921683730218E-2</c:v>
                </c:pt>
                <c:pt idx="110">
                  <c:v>3.0324987951354122E-2</c:v>
                </c:pt>
                <c:pt idx="111">
                  <c:v>-6.9168970533392982E-3</c:v>
                </c:pt>
                <c:pt idx="112">
                  <c:v>-5.5768181507717722E-2</c:v>
                </c:pt>
                <c:pt idx="113">
                  <c:v>0</c:v>
                </c:pt>
                <c:pt idx="114">
                  <c:v>-1.6166950284957536E-2</c:v>
                </c:pt>
                <c:pt idx="115">
                  <c:v>-2.2123902829407401E-3</c:v>
                </c:pt>
                <c:pt idx="116">
                  <c:v>1.6424859975034108E-3</c:v>
                </c:pt>
                <c:pt idx="117">
                  <c:v>6.1387546983248421E-3</c:v>
                </c:pt>
                <c:pt idx="118">
                  <c:v>7.0132929634465057E-3</c:v>
                </c:pt>
                <c:pt idx="119">
                  <c:v>-2.8978599883498584E-2</c:v>
                </c:pt>
                <c:pt idx="120">
                  <c:v>-7.6010601486276155E-2</c:v>
                </c:pt>
                <c:pt idx="121">
                  <c:v>-2.598436791063025E-2</c:v>
                </c:pt>
                <c:pt idx="122">
                  <c:v>-5.209249494820295E-3</c:v>
                </c:pt>
                <c:pt idx="123">
                  <c:v>-2.5247984557334553E-3</c:v>
                </c:pt>
                <c:pt idx="124">
                  <c:v>6.1962073851613814E-2</c:v>
                </c:pt>
                <c:pt idx="125">
                  <c:v>-1.160818770599914E-2</c:v>
                </c:pt>
                <c:pt idx="126">
                  <c:v>-3.2982102783204542E-2</c:v>
                </c:pt>
                <c:pt idx="127">
                  <c:v>-5.2297466972771531E-3</c:v>
                </c:pt>
                <c:pt idx="128">
                  <c:v>4.2528402945455984E-2</c:v>
                </c:pt>
                <c:pt idx="129">
                  <c:v>-1.4461568011834682E-2</c:v>
                </c:pt>
                <c:pt idx="130">
                  <c:v>2.0188140569035933E-2</c:v>
                </c:pt>
                <c:pt idx="131">
                  <c:v>8.1524067503315117E-2</c:v>
                </c:pt>
                <c:pt idx="132">
                  <c:v>3.522742670075709E-2</c:v>
                </c:pt>
                <c:pt idx="133">
                  <c:v>-1.7519161240357611E-2</c:v>
                </c:pt>
                <c:pt idx="134">
                  <c:v>3.0928548483357635E-2</c:v>
                </c:pt>
                <c:pt idx="135">
                  <c:v>-3.0928548483357573E-2</c:v>
                </c:pt>
                <c:pt idx="136">
                  <c:v>-2.2339497938833799E-2</c:v>
                </c:pt>
                <c:pt idx="137">
                  <c:v>-2.9735309169899627E-2</c:v>
                </c:pt>
                <c:pt idx="138">
                  <c:v>-5.4694758045354328E-3</c:v>
                </c:pt>
                <c:pt idx="139">
                  <c:v>5.4823364973599957E-2</c:v>
                </c:pt>
                <c:pt idx="140">
                  <c:v>-2.7033417335143587E-2</c:v>
                </c:pt>
                <c:pt idx="141">
                  <c:v>3.558085787406176E-4</c:v>
                </c:pt>
                <c:pt idx="142">
                  <c:v>-5.350467552831026E-3</c:v>
                </c:pt>
                <c:pt idx="143">
                  <c:v>-7.6145922791590923E-2</c:v>
                </c:pt>
                <c:pt idx="144">
                  <c:v>-4.9852094085319536E-2</c:v>
                </c:pt>
                <c:pt idx="145">
                  <c:v>-1.4712157474617928E-2</c:v>
                </c:pt>
                <c:pt idx="146">
                  <c:v>6.15639128931352E-3</c:v>
                </c:pt>
                <c:pt idx="147">
                  <c:v>-3.4127323534178397E-2</c:v>
                </c:pt>
                <c:pt idx="148">
                  <c:v>-4.2639394226568865E-2</c:v>
                </c:pt>
                <c:pt idx="149">
                  <c:v>-6.2059633637547421E-2</c:v>
                </c:pt>
                <c:pt idx="150">
                  <c:v>-2.6133078397913463E-2</c:v>
                </c:pt>
                <c:pt idx="151">
                  <c:v>4.8452383385946748E-2</c:v>
                </c:pt>
                <c:pt idx="152">
                  <c:v>-1.7992909652617337E-2</c:v>
                </c:pt>
                <c:pt idx="153">
                  <c:v>-2.564863560773769E-2</c:v>
                </c:pt>
                <c:pt idx="154">
                  <c:v>-6.5846565797586507E-2</c:v>
                </c:pt>
                <c:pt idx="155">
                  <c:v>-4.169497580660006E-2</c:v>
                </c:pt>
                <c:pt idx="156">
                  <c:v>0.1053823494806022</c:v>
                </c:pt>
                <c:pt idx="157">
                  <c:v>-6.7464130156551227E-2</c:v>
                </c:pt>
                <c:pt idx="158">
                  <c:v>6.1749265849229823E-2</c:v>
                </c:pt>
                <c:pt idx="159">
                  <c:v>5.7859370670439265E-3</c:v>
                </c:pt>
                <c:pt idx="160">
                  <c:v>-9.8198963710215886E-2</c:v>
                </c:pt>
                <c:pt idx="161">
                  <c:v>-1.5549390064861864E-2</c:v>
                </c:pt>
                <c:pt idx="162">
                  <c:v>9.7895259898419856E-4</c:v>
                </c:pt>
                <c:pt idx="163">
                  <c:v>-1.0030568905814007E-2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9-4CC8-A6DE-5462966D95FD}"/>
            </c:ext>
          </c:extLst>
        </c:ser>
        <c:ser>
          <c:idx val="1"/>
          <c:order val="1"/>
          <c:tx>
            <c:strRef>
              <c:f>'Пункт 7'!$C$1</c:f>
              <c:strCache>
                <c:ptCount val="1"/>
                <c:pt idx="0">
                  <c:v>лд БСП ао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'Пункт 7'!$A$2:$A$165</c:f>
              <c:numCache>
                <c:formatCode>m/d/yyyy</c:formatCode>
                <c:ptCount val="164"/>
                <c:pt idx="0">
                  <c:v>42023</c:v>
                </c:pt>
                <c:pt idx="1">
                  <c:v>42030</c:v>
                </c:pt>
                <c:pt idx="2">
                  <c:v>42037</c:v>
                </c:pt>
                <c:pt idx="3">
                  <c:v>42058</c:v>
                </c:pt>
                <c:pt idx="4">
                  <c:v>42072</c:v>
                </c:pt>
                <c:pt idx="5">
                  <c:v>42079</c:v>
                </c:pt>
                <c:pt idx="6">
                  <c:v>42086</c:v>
                </c:pt>
                <c:pt idx="7">
                  <c:v>42093</c:v>
                </c:pt>
                <c:pt idx="8">
                  <c:v>42100</c:v>
                </c:pt>
                <c:pt idx="9">
                  <c:v>42107</c:v>
                </c:pt>
                <c:pt idx="10">
                  <c:v>42114</c:v>
                </c:pt>
                <c:pt idx="11">
                  <c:v>42121</c:v>
                </c:pt>
                <c:pt idx="12">
                  <c:v>42128</c:v>
                </c:pt>
                <c:pt idx="13">
                  <c:v>42135</c:v>
                </c:pt>
                <c:pt idx="14">
                  <c:v>42142</c:v>
                </c:pt>
                <c:pt idx="15">
                  <c:v>42156</c:v>
                </c:pt>
                <c:pt idx="16">
                  <c:v>42163</c:v>
                </c:pt>
                <c:pt idx="17">
                  <c:v>42170</c:v>
                </c:pt>
                <c:pt idx="18">
                  <c:v>42205</c:v>
                </c:pt>
                <c:pt idx="19">
                  <c:v>42212</c:v>
                </c:pt>
                <c:pt idx="20">
                  <c:v>42226</c:v>
                </c:pt>
                <c:pt idx="21">
                  <c:v>42233</c:v>
                </c:pt>
                <c:pt idx="22">
                  <c:v>42240</c:v>
                </c:pt>
                <c:pt idx="23">
                  <c:v>42261</c:v>
                </c:pt>
                <c:pt idx="24">
                  <c:v>42268</c:v>
                </c:pt>
                <c:pt idx="25">
                  <c:v>42275</c:v>
                </c:pt>
                <c:pt idx="26">
                  <c:v>42282</c:v>
                </c:pt>
                <c:pt idx="27">
                  <c:v>42296</c:v>
                </c:pt>
                <c:pt idx="28">
                  <c:v>42303</c:v>
                </c:pt>
                <c:pt idx="29">
                  <c:v>42310</c:v>
                </c:pt>
                <c:pt idx="30">
                  <c:v>42317</c:v>
                </c:pt>
                <c:pt idx="31">
                  <c:v>42324</c:v>
                </c:pt>
                <c:pt idx="32">
                  <c:v>42331</c:v>
                </c:pt>
                <c:pt idx="33">
                  <c:v>42338</c:v>
                </c:pt>
                <c:pt idx="34">
                  <c:v>42345</c:v>
                </c:pt>
                <c:pt idx="35">
                  <c:v>42352</c:v>
                </c:pt>
                <c:pt idx="36">
                  <c:v>42359</c:v>
                </c:pt>
                <c:pt idx="37">
                  <c:v>42366</c:v>
                </c:pt>
                <c:pt idx="38">
                  <c:v>42373</c:v>
                </c:pt>
                <c:pt idx="39">
                  <c:v>42387</c:v>
                </c:pt>
                <c:pt idx="40">
                  <c:v>42394</c:v>
                </c:pt>
                <c:pt idx="41">
                  <c:v>42408</c:v>
                </c:pt>
                <c:pt idx="42">
                  <c:v>42415</c:v>
                </c:pt>
                <c:pt idx="43">
                  <c:v>42422</c:v>
                </c:pt>
                <c:pt idx="44">
                  <c:v>42436</c:v>
                </c:pt>
                <c:pt idx="45">
                  <c:v>42443</c:v>
                </c:pt>
                <c:pt idx="46">
                  <c:v>42450</c:v>
                </c:pt>
                <c:pt idx="47">
                  <c:v>42457</c:v>
                </c:pt>
                <c:pt idx="48">
                  <c:v>42471</c:v>
                </c:pt>
                <c:pt idx="49">
                  <c:v>42485</c:v>
                </c:pt>
                <c:pt idx="50">
                  <c:v>42492</c:v>
                </c:pt>
                <c:pt idx="51">
                  <c:v>42513</c:v>
                </c:pt>
                <c:pt idx="52">
                  <c:v>42520</c:v>
                </c:pt>
                <c:pt idx="53">
                  <c:v>42527</c:v>
                </c:pt>
                <c:pt idx="54">
                  <c:v>42534</c:v>
                </c:pt>
                <c:pt idx="55">
                  <c:v>42541</c:v>
                </c:pt>
                <c:pt idx="56">
                  <c:v>42548</c:v>
                </c:pt>
                <c:pt idx="57">
                  <c:v>42555</c:v>
                </c:pt>
                <c:pt idx="58">
                  <c:v>42562</c:v>
                </c:pt>
                <c:pt idx="59">
                  <c:v>42569</c:v>
                </c:pt>
                <c:pt idx="60">
                  <c:v>42576</c:v>
                </c:pt>
                <c:pt idx="61">
                  <c:v>42583</c:v>
                </c:pt>
                <c:pt idx="62">
                  <c:v>42590</c:v>
                </c:pt>
                <c:pt idx="63">
                  <c:v>42597</c:v>
                </c:pt>
                <c:pt idx="64">
                  <c:v>42611</c:v>
                </c:pt>
                <c:pt idx="65">
                  <c:v>42618</c:v>
                </c:pt>
                <c:pt idx="66">
                  <c:v>42625</c:v>
                </c:pt>
                <c:pt idx="67">
                  <c:v>42632</c:v>
                </c:pt>
                <c:pt idx="68">
                  <c:v>42639</c:v>
                </c:pt>
                <c:pt idx="69">
                  <c:v>42646</c:v>
                </c:pt>
                <c:pt idx="70">
                  <c:v>42653</c:v>
                </c:pt>
                <c:pt idx="71">
                  <c:v>42660</c:v>
                </c:pt>
                <c:pt idx="72">
                  <c:v>42667</c:v>
                </c:pt>
                <c:pt idx="73">
                  <c:v>42674</c:v>
                </c:pt>
                <c:pt idx="74">
                  <c:v>42681</c:v>
                </c:pt>
                <c:pt idx="75">
                  <c:v>42688</c:v>
                </c:pt>
                <c:pt idx="76">
                  <c:v>42695</c:v>
                </c:pt>
                <c:pt idx="77">
                  <c:v>42702</c:v>
                </c:pt>
                <c:pt idx="78">
                  <c:v>42716</c:v>
                </c:pt>
                <c:pt idx="79">
                  <c:v>42730</c:v>
                </c:pt>
                <c:pt idx="80">
                  <c:v>42737</c:v>
                </c:pt>
                <c:pt idx="81">
                  <c:v>42744</c:v>
                </c:pt>
                <c:pt idx="82">
                  <c:v>42751</c:v>
                </c:pt>
                <c:pt idx="83">
                  <c:v>42758</c:v>
                </c:pt>
                <c:pt idx="84">
                  <c:v>42765</c:v>
                </c:pt>
                <c:pt idx="85">
                  <c:v>42772</c:v>
                </c:pt>
                <c:pt idx="86">
                  <c:v>42779</c:v>
                </c:pt>
                <c:pt idx="87">
                  <c:v>42786</c:v>
                </c:pt>
                <c:pt idx="88">
                  <c:v>42793</c:v>
                </c:pt>
                <c:pt idx="89">
                  <c:v>42807</c:v>
                </c:pt>
                <c:pt idx="90">
                  <c:v>42828</c:v>
                </c:pt>
                <c:pt idx="91">
                  <c:v>42835</c:v>
                </c:pt>
                <c:pt idx="92">
                  <c:v>42842</c:v>
                </c:pt>
                <c:pt idx="93">
                  <c:v>42849</c:v>
                </c:pt>
                <c:pt idx="94">
                  <c:v>42856</c:v>
                </c:pt>
                <c:pt idx="95">
                  <c:v>42863</c:v>
                </c:pt>
                <c:pt idx="96">
                  <c:v>42870</c:v>
                </c:pt>
                <c:pt idx="97">
                  <c:v>42877</c:v>
                </c:pt>
                <c:pt idx="98">
                  <c:v>42884</c:v>
                </c:pt>
                <c:pt idx="99">
                  <c:v>42891</c:v>
                </c:pt>
                <c:pt idx="100">
                  <c:v>42898</c:v>
                </c:pt>
                <c:pt idx="101">
                  <c:v>42905</c:v>
                </c:pt>
                <c:pt idx="102">
                  <c:v>42912</c:v>
                </c:pt>
                <c:pt idx="103">
                  <c:v>42919</c:v>
                </c:pt>
                <c:pt idx="104">
                  <c:v>42926</c:v>
                </c:pt>
                <c:pt idx="105">
                  <c:v>42933</c:v>
                </c:pt>
                <c:pt idx="106">
                  <c:v>42954</c:v>
                </c:pt>
                <c:pt idx="107">
                  <c:v>42961</c:v>
                </c:pt>
                <c:pt idx="108">
                  <c:v>42968</c:v>
                </c:pt>
                <c:pt idx="109">
                  <c:v>42975</c:v>
                </c:pt>
                <c:pt idx="110">
                  <c:v>42982</c:v>
                </c:pt>
                <c:pt idx="111">
                  <c:v>42989</c:v>
                </c:pt>
                <c:pt idx="112">
                  <c:v>42996</c:v>
                </c:pt>
                <c:pt idx="113">
                  <c:v>43003</c:v>
                </c:pt>
                <c:pt idx="114">
                  <c:v>43010</c:v>
                </c:pt>
                <c:pt idx="115">
                  <c:v>43017</c:v>
                </c:pt>
                <c:pt idx="116">
                  <c:v>43031</c:v>
                </c:pt>
                <c:pt idx="117">
                  <c:v>43045</c:v>
                </c:pt>
                <c:pt idx="118">
                  <c:v>43052</c:v>
                </c:pt>
                <c:pt idx="119">
                  <c:v>43059</c:v>
                </c:pt>
                <c:pt idx="120">
                  <c:v>43066</c:v>
                </c:pt>
                <c:pt idx="121">
                  <c:v>43073</c:v>
                </c:pt>
                <c:pt idx="122">
                  <c:v>43080</c:v>
                </c:pt>
                <c:pt idx="123">
                  <c:v>43094</c:v>
                </c:pt>
                <c:pt idx="124">
                  <c:v>43101</c:v>
                </c:pt>
                <c:pt idx="125">
                  <c:v>43108</c:v>
                </c:pt>
                <c:pt idx="126">
                  <c:v>43122</c:v>
                </c:pt>
                <c:pt idx="127">
                  <c:v>43129</c:v>
                </c:pt>
                <c:pt idx="128">
                  <c:v>43136</c:v>
                </c:pt>
                <c:pt idx="129">
                  <c:v>43143</c:v>
                </c:pt>
                <c:pt idx="130">
                  <c:v>43150</c:v>
                </c:pt>
                <c:pt idx="131">
                  <c:v>43157</c:v>
                </c:pt>
                <c:pt idx="132">
                  <c:v>43164</c:v>
                </c:pt>
                <c:pt idx="133">
                  <c:v>43185</c:v>
                </c:pt>
                <c:pt idx="134">
                  <c:v>43206</c:v>
                </c:pt>
                <c:pt idx="135">
                  <c:v>43213</c:v>
                </c:pt>
                <c:pt idx="136">
                  <c:v>43220</c:v>
                </c:pt>
                <c:pt idx="137">
                  <c:v>43227</c:v>
                </c:pt>
                <c:pt idx="138">
                  <c:v>43234</c:v>
                </c:pt>
                <c:pt idx="139">
                  <c:v>43248</c:v>
                </c:pt>
                <c:pt idx="140">
                  <c:v>43262</c:v>
                </c:pt>
                <c:pt idx="141">
                  <c:v>43269</c:v>
                </c:pt>
                <c:pt idx="142">
                  <c:v>43276</c:v>
                </c:pt>
                <c:pt idx="143">
                  <c:v>43283</c:v>
                </c:pt>
                <c:pt idx="144">
                  <c:v>43290</c:v>
                </c:pt>
                <c:pt idx="145">
                  <c:v>43297</c:v>
                </c:pt>
                <c:pt idx="146">
                  <c:v>43304</c:v>
                </c:pt>
                <c:pt idx="147">
                  <c:v>43311</c:v>
                </c:pt>
                <c:pt idx="148">
                  <c:v>43332</c:v>
                </c:pt>
                <c:pt idx="149">
                  <c:v>43346</c:v>
                </c:pt>
                <c:pt idx="150">
                  <c:v>43353</c:v>
                </c:pt>
                <c:pt idx="151">
                  <c:v>43360</c:v>
                </c:pt>
                <c:pt idx="152">
                  <c:v>43374</c:v>
                </c:pt>
                <c:pt idx="153">
                  <c:v>43381</c:v>
                </c:pt>
                <c:pt idx="154">
                  <c:v>43388</c:v>
                </c:pt>
                <c:pt idx="155">
                  <c:v>43395</c:v>
                </c:pt>
                <c:pt idx="156">
                  <c:v>43402</c:v>
                </c:pt>
                <c:pt idx="157">
                  <c:v>43409</c:v>
                </c:pt>
                <c:pt idx="158">
                  <c:v>43416</c:v>
                </c:pt>
                <c:pt idx="159">
                  <c:v>43430</c:v>
                </c:pt>
                <c:pt idx="160">
                  <c:v>43437</c:v>
                </c:pt>
                <c:pt idx="161">
                  <c:v>43444</c:v>
                </c:pt>
                <c:pt idx="162">
                  <c:v>43451</c:v>
                </c:pt>
                <c:pt idx="163">
                  <c:v>43458</c:v>
                </c:pt>
              </c:numCache>
            </c:numRef>
          </c:cat>
          <c:val>
            <c:numRef>
              <c:f>'Пункт 7'!$C$2:$C$165</c:f>
              <c:numCache>
                <c:formatCode>General</c:formatCode>
                <c:ptCount val="164"/>
                <c:pt idx="0">
                  <c:v>5.4808236494994951E-2</c:v>
                </c:pt>
                <c:pt idx="1">
                  <c:v>-5.7306747089849834E-3</c:v>
                </c:pt>
                <c:pt idx="2">
                  <c:v>-3.5091319811270172E-2</c:v>
                </c:pt>
                <c:pt idx="3">
                  <c:v>2.5896344303579451E-2</c:v>
                </c:pt>
                <c:pt idx="4">
                  <c:v>-5.6061876258016591E-2</c:v>
                </c:pt>
                <c:pt idx="5">
                  <c:v>-5.6177015715054249E-2</c:v>
                </c:pt>
                <c:pt idx="6">
                  <c:v>2.0652044552669176E-2</c:v>
                </c:pt>
                <c:pt idx="7">
                  <c:v>1.2500162764231468E-2</c:v>
                </c:pt>
                <c:pt idx="8">
                  <c:v>1.6936509530898255E-2</c:v>
                </c:pt>
                <c:pt idx="9">
                  <c:v>7.7808858058467739E-2</c:v>
                </c:pt>
                <c:pt idx="10">
                  <c:v>5.6338177182560642E-3</c:v>
                </c:pt>
                <c:pt idx="11">
                  <c:v>3.7220009536226069E-2</c:v>
                </c:pt>
                <c:pt idx="12">
                  <c:v>4.3686629076574286E-2</c:v>
                </c:pt>
                <c:pt idx="13">
                  <c:v>-5.1948168771040228E-3</c:v>
                </c:pt>
                <c:pt idx="14">
                  <c:v>5.8170632854868273E-2</c:v>
                </c:pt>
                <c:pt idx="15">
                  <c:v>-3.576370928457101E-2</c:v>
                </c:pt>
                <c:pt idx="16">
                  <c:v>-2.604168138387855E-3</c:v>
                </c:pt>
                <c:pt idx="17">
                  <c:v>3.9037134804733704E-3</c:v>
                </c:pt>
                <c:pt idx="18">
                  <c:v>-2.4692612590371522E-2</c:v>
                </c:pt>
                <c:pt idx="19">
                  <c:v>-2.5317807984289897E-2</c:v>
                </c:pt>
                <c:pt idx="20">
                  <c:v>-4.3318874718842354E-2</c:v>
                </c:pt>
                <c:pt idx="21">
                  <c:v>-4.3919233934835489E-2</c:v>
                </c:pt>
                <c:pt idx="22">
                  <c:v>1.753247876164063E-2</c:v>
                </c:pt>
                <c:pt idx="23">
                  <c:v>-1.3504390978713512E-3</c:v>
                </c:pt>
                <c:pt idx="24">
                  <c:v>-1.6349138001529526E-2</c:v>
                </c:pt>
                <c:pt idx="25">
                  <c:v>-2.7510333718898708E-3</c:v>
                </c:pt>
                <c:pt idx="26">
                  <c:v>2.1799228342584579E-2</c:v>
                </c:pt>
                <c:pt idx="27">
                  <c:v>6.3534000711565633E-2</c:v>
                </c:pt>
                <c:pt idx="28">
                  <c:v>-4.8915800202011285E-2</c:v>
                </c:pt>
                <c:pt idx="29">
                  <c:v>-1.0610179112015459E-2</c:v>
                </c:pt>
                <c:pt idx="30">
                  <c:v>1.0610179112015469E-2</c:v>
                </c:pt>
                <c:pt idx="31">
                  <c:v>5.0171293147843493E-2</c:v>
                </c:pt>
                <c:pt idx="32">
                  <c:v>-1.7721982799411968E-2</c:v>
                </c:pt>
                <c:pt idx="33">
                  <c:v>6.7885404491280013E-2</c:v>
                </c:pt>
                <c:pt idx="34">
                  <c:v>5.1173955524708242E-2</c:v>
                </c:pt>
                <c:pt idx="35">
                  <c:v>3.3955890011381075E-3</c:v>
                </c:pt>
                <c:pt idx="36">
                  <c:v>-3.3955890011381604E-3</c:v>
                </c:pt>
                <c:pt idx="37">
                  <c:v>-1.2550079154288558E-2</c:v>
                </c:pt>
                <c:pt idx="38">
                  <c:v>2.2935789870993646E-3</c:v>
                </c:pt>
                <c:pt idx="39">
                  <c:v>-2.8848154337658392E-2</c:v>
                </c:pt>
                <c:pt idx="40">
                  <c:v>3.593200922606337E-2</c:v>
                </c:pt>
                <c:pt idx="41">
                  <c:v>0</c:v>
                </c:pt>
                <c:pt idx="42">
                  <c:v>1.0483497294857983E-2</c:v>
                </c:pt>
                <c:pt idx="43">
                  <c:v>-1.517834159906576E-2</c:v>
                </c:pt>
                <c:pt idx="44">
                  <c:v>3.5482000560971769E-3</c:v>
                </c:pt>
                <c:pt idx="45">
                  <c:v>4.3886950355875039E-2</c:v>
                </c:pt>
                <c:pt idx="46">
                  <c:v>-4.5300190717501229E-3</c:v>
                </c:pt>
                <c:pt idx="47">
                  <c:v>6.2692323070045186E-2</c:v>
                </c:pt>
                <c:pt idx="48">
                  <c:v>3.7041271680349076E-2</c:v>
                </c:pt>
                <c:pt idx="49">
                  <c:v>-4.7596472529880243E-3</c:v>
                </c:pt>
                <c:pt idx="50">
                  <c:v>-3.8240964384033942E-3</c:v>
                </c:pt>
                <c:pt idx="51">
                  <c:v>6.8426138686290952E-2</c:v>
                </c:pt>
                <c:pt idx="52">
                  <c:v>-1.7652255245691922E-3</c:v>
                </c:pt>
                <c:pt idx="53">
                  <c:v>-1.692690748758342E-2</c:v>
                </c:pt>
                <c:pt idx="54">
                  <c:v>-5.8268908123975761E-2</c:v>
                </c:pt>
                <c:pt idx="55">
                  <c:v>-1.9065782705816427E-3</c:v>
                </c:pt>
                <c:pt idx="56">
                  <c:v>-1.151644206155918E-2</c:v>
                </c:pt>
                <c:pt idx="57">
                  <c:v>-2.5416812984123183E-2</c:v>
                </c:pt>
                <c:pt idx="58">
                  <c:v>6.515714163363738E-2</c:v>
                </c:pt>
                <c:pt idx="59">
                  <c:v>3.4643391472313843E-2</c:v>
                </c:pt>
                <c:pt idx="60">
                  <c:v>4.4685489345299909E-2</c:v>
                </c:pt>
                <c:pt idx="61">
                  <c:v>2.2872661665991528E-2</c:v>
                </c:pt>
                <c:pt idx="62">
                  <c:v>-1.4340186692270723E-2</c:v>
                </c:pt>
                <c:pt idx="63">
                  <c:v>-3.3696492574000564E-2</c:v>
                </c:pt>
                <c:pt idx="64">
                  <c:v>-7.1174677688639896E-3</c:v>
                </c:pt>
                <c:pt idx="65">
                  <c:v>4.9640142971136426E-2</c:v>
                </c:pt>
                <c:pt idx="66">
                  <c:v>-3.3696492574000564E-2</c:v>
                </c:pt>
                <c:pt idx="67">
                  <c:v>3.8781249292110541E-2</c:v>
                </c:pt>
                <c:pt idx="68">
                  <c:v>-5.9347355198145777E-3</c:v>
                </c:pt>
                <c:pt idx="69">
                  <c:v>-5.9701669865036841E-3</c:v>
                </c:pt>
                <c:pt idx="70">
                  <c:v>-1.4649120216231883E-2</c:v>
                </c:pt>
                <c:pt idx="71">
                  <c:v>-6.0949252674965875E-3</c:v>
                </c:pt>
                <c:pt idx="72">
                  <c:v>6.0949252674965615E-3</c:v>
                </c:pt>
                <c:pt idx="73">
                  <c:v>-1.3986241974739952E-2</c:v>
                </c:pt>
                <c:pt idx="74">
                  <c:v>-1.5971945566052113E-2</c:v>
                </c:pt>
                <c:pt idx="75">
                  <c:v>-1.1696039763191298E-2</c:v>
                </c:pt>
                <c:pt idx="76">
                  <c:v>1.7937700686667252E-2</c:v>
                </c:pt>
                <c:pt idx="77">
                  <c:v>-5.3476063265952417E-3</c:v>
                </c:pt>
                <c:pt idx="78">
                  <c:v>8.0789254927321072E-2</c:v>
                </c:pt>
                <c:pt idx="79">
                  <c:v>2.7315810646962924E-2</c:v>
                </c:pt>
                <c:pt idx="80">
                  <c:v>3.1678523696710877E-2</c:v>
                </c:pt>
                <c:pt idx="81">
                  <c:v>8.0098487899460905E-2</c:v>
                </c:pt>
                <c:pt idx="82">
                  <c:v>-5.9997308578373619E-2</c:v>
                </c:pt>
                <c:pt idx="83">
                  <c:v>6.2003327305239352E-2</c:v>
                </c:pt>
                <c:pt idx="84">
                  <c:v>-2.6755868804377884E-3</c:v>
                </c:pt>
                <c:pt idx="85">
                  <c:v>-3.7534259258198435E-2</c:v>
                </c:pt>
                <c:pt idx="86">
                  <c:v>-1.3300861120949366E-2</c:v>
                </c:pt>
                <c:pt idx="87">
                  <c:v>-4.6150943846241417E-2</c:v>
                </c:pt>
                <c:pt idx="88">
                  <c:v>-6.2425134756394829E-2</c:v>
                </c:pt>
                <c:pt idx="89">
                  <c:v>2.3295562603522082E-2</c:v>
                </c:pt>
                <c:pt idx="90">
                  <c:v>1.3872111477806044E-2</c:v>
                </c:pt>
                <c:pt idx="91">
                  <c:v>-4.7292097205056373E-2</c:v>
                </c:pt>
                <c:pt idx="92">
                  <c:v>2.5169113837254807E-2</c:v>
                </c:pt>
                <c:pt idx="93">
                  <c:v>4.8513959223607538E-2</c:v>
                </c:pt>
                <c:pt idx="94">
                  <c:v>-2.1540521722056529E-2</c:v>
                </c:pt>
                <c:pt idx="95">
                  <c:v>3.0184976338397451E-2</c:v>
                </c:pt>
                <c:pt idx="96">
                  <c:v>-4.2355511958652683E-2</c:v>
                </c:pt>
                <c:pt idx="97">
                  <c:v>1.1363758650315223E-2</c:v>
                </c:pt>
                <c:pt idx="98">
                  <c:v>-2.2858138076050322E-2</c:v>
                </c:pt>
                <c:pt idx="99">
                  <c:v>-2.5932026093381754E-2</c:v>
                </c:pt>
                <c:pt idx="100">
                  <c:v>-1.7094433359300068E-2</c:v>
                </c:pt>
                <c:pt idx="101">
                  <c:v>-1.0398707220898622E-2</c:v>
                </c:pt>
                <c:pt idx="102">
                  <c:v>0</c:v>
                </c:pt>
                <c:pt idx="103">
                  <c:v>4.263220179588291E-2</c:v>
                </c:pt>
                <c:pt idx="104">
                  <c:v>2.5547330890640277E-2</c:v>
                </c:pt>
                <c:pt idx="105">
                  <c:v>-3.9839293368672583E-2</c:v>
                </c:pt>
                <c:pt idx="106">
                  <c:v>-3.7575412171994539E-2</c:v>
                </c:pt>
                <c:pt idx="107">
                  <c:v>-1.7825316662833017E-3</c:v>
                </c:pt>
                <c:pt idx="108">
                  <c:v>-7.1620717966150551E-3</c:v>
                </c:pt>
                <c:pt idx="109">
                  <c:v>5.3357649112497095E-2</c:v>
                </c:pt>
                <c:pt idx="110">
                  <c:v>-5.0665857446785666E-2</c:v>
                </c:pt>
                <c:pt idx="111">
                  <c:v>-8.9645904703703947E-4</c:v>
                </c:pt>
                <c:pt idx="112">
                  <c:v>-1.7953326186743745E-3</c:v>
                </c:pt>
                <c:pt idx="113">
                  <c:v>0</c:v>
                </c:pt>
                <c:pt idx="114">
                  <c:v>-1.6304709024943582E-2</c:v>
                </c:pt>
                <c:pt idx="115">
                  <c:v>0</c:v>
                </c:pt>
                <c:pt idx="116">
                  <c:v>-1.4842573037928852E-2</c:v>
                </c:pt>
                <c:pt idx="117">
                  <c:v>1.4612132132292887E-2</c:v>
                </c:pt>
                <c:pt idx="118">
                  <c:v>-3.7879817451618239E-2</c:v>
                </c:pt>
                <c:pt idx="119">
                  <c:v>-1.901197948857189E-2</c:v>
                </c:pt>
                <c:pt idx="120">
                  <c:v>8.1960253802808053E-2</c:v>
                </c:pt>
                <c:pt idx="121">
                  <c:v>-2.4162249279079707E-2</c:v>
                </c:pt>
                <c:pt idx="122">
                  <c:v>5.4200674693391133E-3</c:v>
                </c:pt>
                <c:pt idx="123">
                  <c:v>-4.5892691836408915E-3</c:v>
                </c:pt>
                <c:pt idx="124">
                  <c:v>1.1888571665252505E-2</c:v>
                </c:pt>
                <c:pt idx="125">
                  <c:v>5.9126173500094178E-2</c:v>
                </c:pt>
                <c:pt idx="126">
                  <c:v>-8.3437635211967213E-4</c:v>
                </c:pt>
                <c:pt idx="127">
                  <c:v>-2.1941808538436646E-2</c:v>
                </c:pt>
                <c:pt idx="128">
                  <c:v>-2.1561853007587273E-2</c:v>
                </c:pt>
                <c:pt idx="129">
                  <c:v>0</c:v>
                </c:pt>
                <c:pt idx="130">
                  <c:v>4.5171718646720954E-2</c:v>
                </c:pt>
                <c:pt idx="131">
                  <c:v>-2.0202707317519466E-2</c:v>
                </c:pt>
                <c:pt idx="132">
                  <c:v>-4.2607648608549206E-3</c:v>
                </c:pt>
                <c:pt idx="133">
                  <c:v>-4.4850566165351789E-2</c:v>
                </c:pt>
                <c:pt idx="134">
                  <c:v>5.2565397345003477E-2</c:v>
                </c:pt>
                <c:pt idx="135">
                  <c:v>-1.6561508589001427E-2</c:v>
                </c:pt>
                <c:pt idx="136">
                  <c:v>1.9627091678486889E-3</c:v>
                </c:pt>
                <c:pt idx="137">
                  <c:v>1.9588644853329716E-3</c:v>
                </c:pt>
                <c:pt idx="138">
                  <c:v>4.9628504305160359E-2</c:v>
                </c:pt>
                <c:pt idx="139">
                  <c:v>-1.9531870917245956E-2</c:v>
                </c:pt>
                <c:pt idx="140">
                  <c:v>-1.3902905168991493E-2</c:v>
                </c:pt>
                <c:pt idx="141">
                  <c:v>-2.0020026706730793E-3</c:v>
                </c:pt>
                <c:pt idx="142">
                  <c:v>4.0000053333461372E-3</c:v>
                </c:pt>
                <c:pt idx="143">
                  <c:v>0</c:v>
                </c:pt>
                <c:pt idx="144">
                  <c:v>0</c:v>
                </c:pt>
                <c:pt idx="145">
                  <c:v>-3.245721014738167E-2</c:v>
                </c:pt>
                <c:pt idx="146">
                  <c:v>1.0256500167189061E-2</c:v>
                </c:pt>
                <c:pt idx="147">
                  <c:v>6.0384496950351252E-2</c:v>
                </c:pt>
                <c:pt idx="148">
                  <c:v>-2.3682484643559095E-2</c:v>
                </c:pt>
                <c:pt idx="149">
                  <c:v>2.0419839008742745E-2</c:v>
                </c:pt>
                <c:pt idx="150">
                  <c:v>7.0835145089559404E-2</c:v>
                </c:pt>
                <c:pt idx="151">
                  <c:v>-1.3972283195016257E-2</c:v>
                </c:pt>
                <c:pt idx="152">
                  <c:v>3.9761483796394168E-3</c:v>
                </c:pt>
                <c:pt idx="153">
                  <c:v>1.9821612039912025E-3</c:v>
                </c:pt>
                <c:pt idx="154">
                  <c:v>-5.2857831864444642E-2</c:v>
                </c:pt>
                <c:pt idx="155">
                  <c:v>2.8808576631774861E-2</c:v>
                </c:pt>
                <c:pt idx="156">
                  <c:v>1.8090945649039264E-2</c:v>
                </c:pt>
                <c:pt idx="157">
                  <c:v>-5.1927418460564357E-3</c:v>
                </c:pt>
                <c:pt idx="158">
                  <c:v>-3.546326379507244E-2</c:v>
                </c:pt>
                <c:pt idx="159">
                  <c:v>3.7194370008048844E-2</c:v>
                </c:pt>
                <c:pt idx="160">
                  <c:v>0</c:v>
                </c:pt>
                <c:pt idx="161">
                  <c:v>-4.8202101817877749E-2</c:v>
                </c:pt>
                <c:pt idx="162">
                  <c:v>-3.553233415138362E-2</c:v>
                </c:pt>
                <c:pt idx="163">
                  <c:v>-2.3656537238946913E-2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9-4CC8-A6DE-5462966D95FD}"/>
            </c:ext>
          </c:extLst>
        </c:ser>
        <c:ser>
          <c:idx val="2"/>
          <c:order val="2"/>
          <c:tx>
            <c:strRef>
              <c:f>'Пункт 7'!$D$1</c:f>
              <c:strCache>
                <c:ptCount val="1"/>
                <c:pt idx="0">
                  <c:v>лд Возрожд-ао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'Пункт 7'!$A$2:$A$165</c:f>
              <c:numCache>
                <c:formatCode>m/d/yyyy</c:formatCode>
                <c:ptCount val="164"/>
                <c:pt idx="0">
                  <c:v>42023</c:v>
                </c:pt>
                <c:pt idx="1">
                  <c:v>42030</c:v>
                </c:pt>
                <c:pt idx="2">
                  <c:v>42037</c:v>
                </c:pt>
                <c:pt idx="3">
                  <c:v>42058</c:v>
                </c:pt>
                <c:pt idx="4">
                  <c:v>42072</c:v>
                </c:pt>
                <c:pt idx="5">
                  <c:v>42079</c:v>
                </c:pt>
                <c:pt idx="6">
                  <c:v>42086</c:v>
                </c:pt>
                <c:pt idx="7">
                  <c:v>42093</c:v>
                </c:pt>
                <c:pt idx="8">
                  <c:v>42100</c:v>
                </c:pt>
                <c:pt idx="9">
                  <c:v>42107</c:v>
                </c:pt>
                <c:pt idx="10">
                  <c:v>42114</c:v>
                </c:pt>
                <c:pt idx="11">
                  <c:v>42121</c:v>
                </c:pt>
                <c:pt idx="12">
                  <c:v>42128</c:v>
                </c:pt>
                <c:pt idx="13">
                  <c:v>42135</c:v>
                </c:pt>
                <c:pt idx="14">
                  <c:v>42142</c:v>
                </c:pt>
                <c:pt idx="15">
                  <c:v>42156</c:v>
                </c:pt>
                <c:pt idx="16">
                  <c:v>42163</c:v>
                </c:pt>
                <c:pt idx="17">
                  <c:v>42170</c:v>
                </c:pt>
                <c:pt idx="18">
                  <c:v>42205</c:v>
                </c:pt>
                <c:pt idx="19">
                  <c:v>42212</c:v>
                </c:pt>
                <c:pt idx="20">
                  <c:v>42226</c:v>
                </c:pt>
                <c:pt idx="21">
                  <c:v>42233</c:v>
                </c:pt>
                <c:pt idx="22">
                  <c:v>42240</c:v>
                </c:pt>
                <c:pt idx="23">
                  <c:v>42261</c:v>
                </c:pt>
                <c:pt idx="24">
                  <c:v>42268</c:v>
                </c:pt>
                <c:pt idx="25">
                  <c:v>42275</c:v>
                </c:pt>
                <c:pt idx="26">
                  <c:v>42282</c:v>
                </c:pt>
                <c:pt idx="27">
                  <c:v>42296</c:v>
                </c:pt>
                <c:pt idx="28">
                  <c:v>42303</c:v>
                </c:pt>
                <c:pt idx="29">
                  <c:v>42310</c:v>
                </c:pt>
                <c:pt idx="30">
                  <c:v>42317</c:v>
                </c:pt>
                <c:pt idx="31">
                  <c:v>42324</c:v>
                </c:pt>
                <c:pt idx="32">
                  <c:v>42331</c:v>
                </c:pt>
                <c:pt idx="33">
                  <c:v>42338</c:v>
                </c:pt>
                <c:pt idx="34">
                  <c:v>42345</c:v>
                </c:pt>
                <c:pt idx="35">
                  <c:v>42352</c:v>
                </c:pt>
                <c:pt idx="36">
                  <c:v>42359</c:v>
                </c:pt>
                <c:pt idx="37">
                  <c:v>42366</c:v>
                </c:pt>
                <c:pt idx="38">
                  <c:v>42373</c:v>
                </c:pt>
                <c:pt idx="39">
                  <c:v>42387</c:v>
                </c:pt>
                <c:pt idx="40">
                  <c:v>42394</c:v>
                </c:pt>
                <c:pt idx="41">
                  <c:v>42408</c:v>
                </c:pt>
                <c:pt idx="42">
                  <c:v>42415</c:v>
                </c:pt>
                <c:pt idx="43">
                  <c:v>42422</c:v>
                </c:pt>
                <c:pt idx="44">
                  <c:v>42436</c:v>
                </c:pt>
                <c:pt idx="45">
                  <c:v>42443</c:v>
                </c:pt>
                <c:pt idx="46">
                  <c:v>42450</c:v>
                </c:pt>
                <c:pt idx="47">
                  <c:v>42457</c:v>
                </c:pt>
                <c:pt idx="48">
                  <c:v>42471</c:v>
                </c:pt>
                <c:pt idx="49">
                  <c:v>42485</c:v>
                </c:pt>
                <c:pt idx="50">
                  <c:v>42492</c:v>
                </c:pt>
                <c:pt idx="51">
                  <c:v>42513</c:v>
                </c:pt>
                <c:pt idx="52">
                  <c:v>42520</c:v>
                </c:pt>
                <c:pt idx="53">
                  <c:v>42527</c:v>
                </c:pt>
                <c:pt idx="54">
                  <c:v>42534</c:v>
                </c:pt>
                <c:pt idx="55">
                  <c:v>42541</c:v>
                </c:pt>
                <c:pt idx="56">
                  <c:v>42548</c:v>
                </c:pt>
                <c:pt idx="57">
                  <c:v>42555</c:v>
                </c:pt>
                <c:pt idx="58">
                  <c:v>42562</c:v>
                </c:pt>
                <c:pt idx="59">
                  <c:v>42569</c:v>
                </c:pt>
                <c:pt idx="60">
                  <c:v>42576</c:v>
                </c:pt>
                <c:pt idx="61">
                  <c:v>42583</c:v>
                </c:pt>
                <c:pt idx="62">
                  <c:v>42590</c:v>
                </c:pt>
                <c:pt idx="63">
                  <c:v>42597</c:v>
                </c:pt>
                <c:pt idx="64">
                  <c:v>42611</c:v>
                </c:pt>
                <c:pt idx="65">
                  <c:v>42618</c:v>
                </c:pt>
                <c:pt idx="66">
                  <c:v>42625</c:v>
                </c:pt>
                <c:pt idx="67">
                  <c:v>42632</c:v>
                </c:pt>
                <c:pt idx="68">
                  <c:v>42639</c:v>
                </c:pt>
                <c:pt idx="69">
                  <c:v>42646</c:v>
                </c:pt>
                <c:pt idx="70">
                  <c:v>42653</c:v>
                </c:pt>
                <c:pt idx="71">
                  <c:v>42660</c:v>
                </c:pt>
                <c:pt idx="72">
                  <c:v>42667</c:v>
                </c:pt>
                <c:pt idx="73">
                  <c:v>42674</c:v>
                </c:pt>
                <c:pt idx="74">
                  <c:v>42681</c:v>
                </c:pt>
                <c:pt idx="75">
                  <c:v>42688</c:v>
                </c:pt>
                <c:pt idx="76">
                  <c:v>42695</c:v>
                </c:pt>
                <c:pt idx="77">
                  <c:v>42702</c:v>
                </c:pt>
                <c:pt idx="78">
                  <c:v>42716</c:v>
                </c:pt>
                <c:pt idx="79">
                  <c:v>42730</c:v>
                </c:pt>
                <c:pt idx="80">
                  <c:v>42737</c:v>
                </c:pt>
                <c:pt idx="81">
                  <c:v>42744</c:v>
                </c:pt>
                <c:pt idx="82">
                  <c:v>42751</c:v>
                </c:pt>
                <c:pt idx="83">
                  <c:v>42758</c:v>
                </c:pt>
                <c:pt idx="84">
                  <c:v>42765</c:v>
                </c:pt>
                <c:pt idx="85">
                  <c:v>42772</c:v>
                </c:pt>
                <c:pt idx="86">
                  <c:v>42779</c:v>
                </c:pt>
                <c:pt idx="87">
                  <c:v>42786</c:v>
                </c:pt>
                <c:pt idx="88">
                  <c:v>42793</c:v>
                </c:pt>
                <c:pt idx="89">
                  <c:v>42807</c:v>
                </c:pt>
                <c:pt idx="90">
                  <c:v>42828</c:v>
                </c:pt>
                <c:pt idx="91">
                  <c:v>42835</c:v>
                </c:pt>
                <c:pt idx="92">
                  <c:v>42842</c:v>
                </c:pt>
                <c:pt idx="93">
                  <c:v>42849</c:v>
                </c:pt>
                <c:pt idx="94">
                  <c:v>42856</c:v>
                </c:pt>
                <c:pt idx="95">
                  <c:v>42863</c:v>
                </c:pt>
                <c:pt idx="96">
                  <c:v>42870</c:v>
                </c:pt>
                <c:pt idx="97">
                  <c:v>42877</c:v>
                </c:pt>
                <c:pt idx="98">
                  <c:v>42884</c:v>
                </c:pt>
                <c:pt idx="99">
                  <c:v>42891</c:v>
                </c:pt>
                <c:pt idx="100">
                  <c:v>42898</c:v>
                </c:pt>
                <c:pt idx="101">
                  <c:v>42905</c:v>
                </c:pt>
                <c:pt idx="102">
                  <c:v>42912</c:v>
                </c:pt>
                <c:pt idx="103">
                  <c:v>42919</c:v>
                </c:pt>
                <c:pt idx="104">
                  <c:v>42926</c:v>
                </c:pt>
                <c:pt idx="105">
                  <c:v>42933</c:v>
                </c:pt>
                <c:pt idx="106">
                  <c:v>42954</c:v>
                </c:pt>
                <c:pt idx="107">
                  <c:v>42961</c:v>
                </c:pt>
                <c:pt idx="108">
                  <c:v>42968</c:v>
                </c:pt>
                <c:pt idx="109">
                  <c:v>42975</c:v>
                </c:pt>
                <c:pt idx="110">
                  <c:v>42982</c:v>
                </c:pt>
                <c:pt idx="111">
                  <c:v>42989</c:v>
                </c:pt>
                <c:pt idx="112">
                  <c:v>42996</c:v>
                </c:pt>
                <c:pt idx="113">
                  <c:v>43003</c:v>
                </c:pt>
                <c:pt idx="114">
                  <c:v>43010</c:v>
                </c:pt>
                <c:pt idx="115">
                  <c:v>43017</c:v>
                </c:pt>
                <c:pt idx="116">
                  <c:v>43031</c:v>
                </c:pt>
                <c:pt idx="117">
                  <c:v>43045</c:v>
                </c:pt>
                <c:pt idx="118">
                  <c:v>43052</c:v>
                </c:pt>
                <c:pt idx="119">
                  <c:v>43059</c:v>
                </c:pt>
                <c:pt idx="120">
                  <c:v>43066</c:v>
                </c:pt>
                <c:pt idx="121">
                  <c:v>43073</c:v>
                </c:pt>
                <c:pt idx="122">
                  <c:v>43080</c:v>
                </c:pt>
                <c:pt idx="123">
                  <c:v>43094</c:v>
                </c:pt>
                <c:pt idx="124">
                  <c:v>43101</c:v>
                </c:pt>
                <c:pt idx="125">
                  <c:v>43108</c:v>
                </c:pt>
                <c:pt idx="126">
                  <c:v>43122</c:v>
                </c:pt>
                <c:pt idx="127">
                  <c:v>43129</c:v>
                </c:pt>
                <c:pt idx="128">
                  <c:v>43136</c:v>
                </c:pt>
                <c:pt idx="129">
                  <c:v>43143</c:v>
                </c:pt>
                <c:pt idx="130">
                  <c:v>43150</c:v>
                </c:pt>
                <c:pt idx="131">
                  <c:v>43157</c:v>
                </c:pt>
                <c:pt idx="132">
                  <c:v>43164</c:v>
                </c:pt>
                <c:pt idx="133">
                  <c:v>43185</c:v>
                </c:pt>
                <c:pt idx="134">
                  <c:v>43206</c:v>
                </c:pt>
                <c:pt idx="135">
                  <c:v>43213</c:v>
                </c:pt>
                <c:pt idx="136">
                  <c:v>43220</c:v>
                </c:pt>
                <c:pt idx="137">
                  <c:v>43227</c:v>
                </c:pt>
                <c:pt idx="138">
                  <c:v>43234</c:v>
                </c:pt>
                <c:pt idx="139">
                  <c:v>43248</c:v>
                </c:pt>
                <c:pt idx="140">
                  <c:v>43262</c:v>
                </c:pt>
                <c:pt idx="141">
                  <c:v>43269</c:v>
                </c:pt>
                <c:pt idx="142">
                  <c:v>43276</c:v>
                </c:pt>
                <c:pt idx="143">
                  <c:v>43283</c:v>
                </c:pt>
                <c:pt idx="144">
                  <c:v>43290</c:v>
                </c:pt>
                <c:pt idx="145">
                  <c:v>43297</c:v>
                </c:pt>
                <c:pt idx="146">
                  <c:v>43304</c:v>
                </c:pt>
                <c:pt idx="147">
                  <c:v>43311</c:v>
                </c:pt>
                <c:pt idx="148">
                  <c:v>43332</c:v>
                </c:pt>
                <c:pt idx="149">
                  <c:v>43346</c:v>
                </c:pt>
                <c:pt idx="150">
                  <c:v>43353</c:v>
                </c:pt>
                <c:pt idx="151">
                  <c:v>43360</c:v>
                </c:pt>
                <c:pt idx="152">
                  <c:v>43374</c:v>
                </c:pt>
                <c:pt idx="153">
                  <c:v>43381</c:v>
                </c:pt>
                <c:pt idx="154">
                  <c:v>43388</c:v>
                </c:pt>
                <c:pt idx="155">
                  <c:v>43395</c:v>
                </c:pt>
                <c:pt idx="156">
                  <c:v>43402</c:v>
                </c:pt>
                <c:pt idx="157">
                  <c:v>43409</c:v>
                </c:pt>
                <c:pt idx="158">
                  <c:v>43416</c:v>
                </c:pt>
                <c:pt idx="159">
                  <c:v>43430</c:v>
                </c:pt>
                <c:pt idx="160">
                  <c:v>43437</c:v>
                </c:pt>
                <c:pt idx="161">
                  <c:v>43444</c:v>
                </c:pt>
                <c:pt idx="162">
                  <c:v>43451</c:v>
                </c:pt>
                <c:pt idx="163">
                  <c:v>43458</c:v>
                </c:pt>
              </c:numCache>
            </c:numRef>
          </c:cat>
          <c:val>
            <c:numRef>
              <c:f>'Пункт 7'!$D$2:$D$165</c:f>
              <c:numCache>
                <c:formatCode>General</c:formatCode>
                <c:ptCount val="164"/>
                <c:pt idx="0">
                  <c:v>-2.3969190112996277E-2</c:v>
                </c:pt>
                <c:pt idx="1">
                  <c:v>-1.3568729206068903E-2</c:v>
                </c:pt>
                <c:pt idx="2">
                  <c:v>1.0869672236903891E-2</c:v>
                </c:pt>
                <c:pt idx="3">
                  <c:v>-9.950330853168092E-3</c:v>
                </c:pt>
                <c:pt idx="4">
                  <c:v>-4.6620131058113011E-3</c:v>
                </c:pt>
                <c:pt idx="5">
                  <c:v>-3.0844675351098527E-2</c:v>
                </c:pt>
                <c:pt idx="6">
                  <c:v>3.3178398697318603E-2</c:v>
                </c:pt>
                <c:pt idx="7">
                  <c:v>-9.3677500036001594E-3</c:v>
                </c:pt>
                <c:pt idx="8">
                  <c:v>-2.3557136924590365E-3</c:v>
                </c:pt>
                <c:pt idx="9">
                  <c:v>-7.1006215495763155E-3</c:v>
                </c:pt>
                <c:pt idx="10">
                  <c:v>-1.1947573421118175E-2</c:v>
                </c:pt>
                <c:pt idx="11">
                  <c:v>-2.6798193154724162E-2</c:v>
                </c:pt>
                <c:pt idx="12">
                  <c:v>1.2270092591814401E-2</c:v>
                </c:pt>
                <c:pt idx="13">
                  <c:v>-2.4692612590371522E-2</c:v>
                </c:pt>
                <c:pt idx="14">
                  <c:v>-1.5113637810048184E-2</c:v>
                </c:pt>
                <c:pt idx="15">
                  <c:v>3.2186686495901284E-2</c:v>
                </c:pt>
                <c:pt idx="16">
                  <c:v>-4.1576426845740332E-2</c:v>
                </c:pt>
                <c:pt idx="17">
                  <c:v>-2.3612761856798199E-3</c:v>
                </c:pt>
                <c:pt idx="18">
                  <c:v>3.5718082602079246E-2</c:v>
                </c:pt>
                <c:pt idx="19">
                  <c:v>-1.5915455305899568E-2</c:v>
                </c:pt>
                <c:pt idx="20">
                  <c:v>0</c:v>
                </c:pt>
                <c:pt idx="21">
                  <c:v>-3.7807228399060443E-3</c:v>
                </c:pt>
                <c:pt idx="22">
                  <c:v>-3.4685557987889984E-2</c:v>
                </c:pt>
                <c:pt idx="23">
                  <c:v>-1.9868203216725173E-2</c:v>
                </c:pt>
                <c:pt idx="24">
                  <c:v>-1.6736405580296484E-3</c:v>
                </c:pt>
                <c:pt idx="25">
                  <c:v>3.3444847228473501E-3</c:v>
                </c:pt>
                <c:pt idx="26">
                  <c:v>-1.6708441648176058E-3</c:v>
                </c:pt>
                <c:pt idx="27">
                  <c:v>3.4800529149417052E-2</c:v>
                </c:pt>
                <c:pt idx="28">
                  <c:v>-6.5359709797855334E-3</c:v>
                </c:pt>
                <c:pt idx="29">
                  <c:v>-8.23049913651548E-3</c:v>
                </c:pt>
                <c:pt idx="30">
                  <c:v>-9.9668599153921473E-3</c:v>
                </c:pt>
                <c:pt idx="31">
                  <c:v>8.3125998193655654E-3</c:v>
                </c:pt>
                <c:pt idx="32">
                  <c:v>1.3158084577511201E-2</c:v>
                </c:pt>
                <c:pt idx="33">
                  <c:v>1.2987195526811112E-2</c:v>
                </c:pt>
                <c:pt idx="34">
                  <c:v>-2.946203273031622E-2</c:v>
                </c:pt>
                <c:pt idx="35">
                  <c:v>2.1364822497696806E-2</c:v>
                </c:pt>
                <c:pt idx="36">
                  <c:v>-1.1447385840350835E-2</c:v>
                </c:pt>
                <c:pt idx="37">
                  <c:v>-3.2948958968525379E-3</c:v>
                </c:pt>
                <c:pt idx="38">
                  <c:v>0</c:v>
                </c:pt>
                <c:pt idx="39">
                  <c:v>0</c:v>
                </c:pt>
                <c:pt idx="40">
                  <c:v>-1.9323677510539241E-3</c:v>
                </c:pt>
                <c:pt idx="41">
                  <c:v>1.9212301778938723E-3</c:v>
                </c:pt>
                <c:pt idx="42">
                  <c:v>-1.9212301778939326E-3</c:v>
                </c:pt>
                <c:pt idx="43">
                  <c:v>1.9212301778938723E-3</c:v>
                </c:pt>
                <c:pt idx="44">
                  <c:v>9.5511709843429868E-3</c:v>
                </c:pt>
                <c:pt idx="45">
                  <c:v>-1.9029501460860756E-3</c:v>
                </c:pt>
                <c:pt idx="46">
                  <c:v>-2.117499713645863E-2</c:v>
                </c:pt>
                <c:pt idx="47">
                  <c:v>-2.1633095355425937E-2</c:v>
                </c:pt>
                <c:pt idx="48">
                  <c:v>-3.3616610798984974E-2</c:v>
                </c:pt>
                <c:pt idx="49">
                  <c:v>1.7804624633506686E-2</c:v>
                </c:pt>
                <c:pt idx="50">
                  <c:v>1.9418085857101516E-2</c:v>
                </c:pt>
                <c:pt idx="51">
                  <c:v>1.5528262326555194E-2</c:v>
                </c:pt>
                <c:pt idx="52">
                  <c:v>-9.2879924664706036E-3</c:v>
                </c:pt>
                <c:pt idx="53">
                  <c:v>-2.3355401819282976E-3</c:v>
                </c:pt>
                <c:pt idx="54">
                  <c:v>7.7911963427002267E-4</c:v>
                </c:pt>
                <c:pt idx="55">
                  <c:v>7.7851307941366173E-4</c:v>
                </c:pt>
                <c:pt idx="56">
                  <c:v>1.5552102668064845E-3</c:v>
                </c:pt>
                <c:pt idx="57">
                  <c:v>6.1967665375113994E-3</c:v>
                </c:pt>
                <c:pt idx="58">
                  <c:v>-4.6439711944507049E-3</c:v>
                </c:pt>
                <c:pt idx="59">
                  <c:v>-3.886518689280936E-3</c:v>
                </c:pt>
                <c:pt idx="60">
                  <c:v>4.6620131058113714E-3</c:v>
                </c:pt>
                <c:pt idx="61">
                  <c:v>-7.7549441653039042E-4</c:v>
                </c:pt>
                <c:pt idx="62">
                  <c:v>-7.7609627488851418E-4</c:v>
                </c:pt>
                <c:pt idx="63">
                  <c:v>2.7566829832654592E-2</c:v>
                </c:pt>
                <c:pt idx="64">
                  <c:v>-6.5146810211936419E-3</c:v>
                </c:pt>
                <c:pt idx="65">
                  <c:v>-1.4534886279831975E-3</c:v>
                </c:pt>
                <c:pt idx="66">
                  <c:v>2.1794414729323142E-3</c:v>
                </c:pt>
                <c:pt idx="67">
                  <c:v>8.6705745511335766E-3</c:v>
                </c:pt>
                <c:pt idx="68">
                  <c:v>3.0466401703434308E-2</c:v>
                </c:pt>
                <c:pt idx="69">
                  <c:v>-2.0957045742188815E-3</c:v>
                </c:pt>
                <c:pt idx="70">
                  <c:v>6.2739836334148504E-3</c:v>
                </c:pt>
                <c:pt idx="71">
                  <c:v>-2.9621347630405997E-2</c:v>
                </c:pt>
                <c:pt idx="72">
                  <c:v>0</c:v>
                </c:pt>
                <c:pt idx="73">
                  <c:v>1.3508914996703189E-2</c:v>
                </c:pt>
                <c:pt idx="74">
                  <c:v>0</c:v>
                </c:pt>
                <c:pt idx="75">
                  <c:v>-4.2462908814510968E-3</c:v>
                </c:pt>
                <c:pt idx="76">
                  <c:v>0</c:v>
                </c:pt>
                <c:pt idx="77">
                  <c:v>8.4746269909722356E-3</c:v>
                </c:pt>
                <c:pt idx="78">
                  <c:v>2.828856200477623E-3</c:v>
                </c:pt>
                <c:pt idx="79">
                  <c:v>-6.6688898770376765E-4</c:v>
                </c:pt>
                <c:pt idx="80">
                  <c:v>6.6688898770377427E-4</c:v>
                </c:pt>
                <c:pt idx="81">
                  <c:v>-1.2072581234269249E-2</c:v>
                </c:pt>
                <c:pt idx="82">
                  <c:v>1.8717123952937773E-2</c:v>
                </c:pt>
                <c:pt idx="83">
                  <c:v>9.228806437621485E-3</c:v>
                </c:pt>
                <c:pt idx="84">
                  <c:v>8.494007292004337E-3</c:v>
                </c:pt>
                <c:pt idx="85">
                  <c:v>-3.2583932380592863E-3</c:v>
                </c:pt>
                <c:pt idx="86">
                  <c:v>-7.8637364602145762E-3</c:v>
                </c:pt>
                <c:pt idx="87">
                  <c:v>0</c:v>
                </c:pt>
                <c:pt idx="88">
                  <c:v>-7.2631550724732248E-3</c:v>
                </c:pt>
                <c:pt idx="89">
                  <c:v>-4.0458585195436835E-3</c:v>
                </c:pt>
                <c:pt idx="90">
                  <c:v>0</c:v>
                </c:pt>
                <c:pt idx="91">
                  <c:v>-2.0562753296510392E-2</c:v>
                </c:pt>
                <c:pt idx="92">
                  <c:v>1.7845360320010387E-2</c:v>
                </c:pt>
                <c:pt idx="93">
                  <c:v>9.4787439545437387E-3</c:v>
                </c:pt>
                <c:pt idx="94">
                  <c:v>-1.3486178712935292E-3</c:v>
                </c:pt>
                <c:pt idx="95">
                  <c:v>1.348617871293463E-3</c:v>
                </c:pt>
                <c:pt idx="96">
                  <c:v>2.691791665711353E-3</c:v>
                </c:pt>
                <c:pt idx="97">
                  <c:v>5.3619431413853731E-3</c:v>
                </c:pt>
                <c:pt idx="98">
                  <c:v>-9.4023526783903934E-3</c:v>
                </c:pt>
                <c:pt idx="99">
                  <c:v>2.6954194216723027E-3</c:v>
                </c:pt>
                <c:pt idx="100">
                  <c:v>-6.7317404090443719E-4</c:v>
                </c:pt>
                <c:pt idx="101">
                  <c:v>-6.7362750947427613E-4</c:v>
                </c:pt>
                <c:pt idx="102">
                  <c:v>6.7362750947427428E-4</c:v>
                </c:pt>
                <c:pt idx="103">
                  <c:v>3.3613477027049274E-3</c:v>
                </c:pt>
                <c:pt idx="104">
                  <c:v>-9.4403937790870727E-3</c:v>
                </c:pt>
                <c:pt idx="105">
                  <c:v>6.0790460763821925E-3</c:v>
                </c:pt>
                <c:pt idx="106">
                  <c:v>2.5031302181184748E-3</c:v>
                </c:pt>
                <c:pt idx="107">
                  <c:v>-3.0459207484708574E-2</c:v>
                </c:pt>
                <c:pt idx="108">
                  <c:v>-8.6281812233382302E-3</c:v>
                </c:pt>
                <c:pt idx="109">
                  <c:v>-9.5777832732342454E-3</c:v>
                </c:pt>
                <c:pt idx="110">
                  <c:v>-1.143875208842437E-2</c:v>
                </c:pt>
                <c:pt idx="111">
                  <c:v>4.1600452505145866E-2</c:v>
                </c:pt>
                <c:pt idx="112">
                  <c:v>-3.1913014349456398E-2</c:v>
                </c:pt>
                <c:pt idx="113">
                  <c:v>-1.8576385572935419E-2</c:v>
                </c:pt>
                <c:pt idx="114">
                  <c:v>6.2305497506361628E-3</c:v>
                </c:pt>
                <c:pt idx="115">
                  <c:v>3.4877118246779658E-2</c:v>
                </c:pt>
                <c:pt idx="116">
                  <c:v>-4.4820779881933011E-2</c:v>
                </c:pt>
                <c:pt idx="117">
                  <c:v>-1.7377350805876917E-2</c:v>
                </c:pt>
                <c:pt idx="118">
                  <c:v>-1.6708441648176058E-3</c:v>
                </c:pt>
                <c:pt idx="119">
                  <c:v>-1.9418085857101627E-2</c:v>
                </c:pt>
                <c:pt idx="120">
                  <c:v>6.7969675438868853E-3</c:v>
                </c:pt>
                <c:pt idx="121">
                  <c:v>-8.4709873765188664E-4</c:v>
                </c:pt>
                <c:pt idx="122">
                  <c:v>-2.0548668227387677E-2</c:v>
                </c:pt>
                <c:pt idx="123">
                  <c:v>-2.1718523954642986E-2</c:v>
                </c:pt>
                <c:pt idx="124">
                  <c:v>-4.0000053333461277E-3</c:v>
                </c:pt>
                <c:pt idx="125">
                  <c:v>-1.8200704646846391E-2</c:v>
                </c:pt>
                <c:pt idx="126">
                  <c:v>-4.3526265049890975E-2</c:v>
                </c:pt>
                <c:pt idx="127">
                  <c:v>-1.9531870917245956E-2</c:v>
                </c:pt>
                <c:pt idx="128">
                  <c:v>-1.5904907839664466E-2</c:v>
                </c:pt>
                <c:pt idx="129">
                  <c:v>-3.2589442098946014E-2</c:v>
                </c:pt>
                <c:pt idx="130">
                  <c:v>2.555070011746995E-2</c:v>
                </c:pt>
                <c:pt idx="131">
                  <c:v>-2.8661122531862489E-2</c:v>
                </c:pt>
                <c:pt idx="132">
                  <c:v>8.2730564931992826E-3</c:v>
                </c:pt>
                <c:pt idx="133">
                  <c:v>2.3895999628363168E-2</c:v>
                </c:pt>
                <c:pt idx="134">
                  <c:v>-1.4859114403749828E-2</c:v>
                </c:pt>
                <c:pt idx="135">
                  <c:v>-2.2711044260214648E-2</c:v>
                </c:pt>
                <c:pt idx="136">
                  <c:v>4.5836596676578929E-3</c:v>
                </c:pt>
                <c:pt idx="137">
                  <c:v>1.8127384592556701E-2</c:v>
                </c:pt>
                <c:pt idx="138">
                  <c:v>-4.908961019652363E-2</c:v>
                </c:pt>
                <c:pt idx="139">
                  <c:v>7.9260652724207226E-3</c:v>
                </c:pt>
                <c:pt idx="140">
                  <c:v>-2.4876904755404557E-2</c:v>
                </c:pt>
                <c:pt idx="141">
                  <c:v>2.5157245972473705E-3</c:v>
                </c:pt>
                <c:pt idx="142">
                  <c:v>-2.0305266160745569E-2</c:v>
                </c:pt>
                <c:pt idx="143">
                  <c:v>2.7814688182876978E-2</c:v>
                </c:pt>
                <c:pt idx="144">
                  <c:v>-4.5926438125923175E-2</c:v>
                </c:pt>
                <c:pt idx="145">
                  <c:v>-3.7238345140118763E-2</c:v>
                </c:pt>
                <c:pt idx="146">
                  <c:v>-8.1633106391609811E-3</c:v>
                </c:pt>
                <c:pt idx="147">
                  <c:v>-3.0515543925950489E-2</c:v>
                </c:pt>
                <c:pt idx="148">
                  <c:v>-4.7928466571950837E-2</c:v>
                </c:pt>
                <c:pt idx="149">
                  <c:v>3.3257221756482339E-2</c:v>
                </c:pt>
                <c:pt idx="150">
                  <c:v>1.8519047767237531E-2</c:v>
                </c:pt>
                <c:pt idx="151">
                  <c:v>-2.3202897079663869E-2</c:v>
                </c:pt>
                <c:pt idx="152">
                  <c:v>4.3573053689556262E-3</c:v>
                </c:pt>
                <c:pt idx="153">
                  <c:v>-2.1762794225955173E-3</c:v>
                </c:pt>
                <c:pt idx="154">
                  <c:v>1.5135424065100813E-2</c:v>
                </c:pt>
                <c:pt idx="155">
                  <c:v>-1.2959144642505228E-2</c:v>
                </c:pt>
                <c:pt idx="156">
                  <c:v>8.6580627431145311E-3</c:v>
                </c:pt>
                <c:pt idx="157">
                  <c:v>1.0718216220024107E-2</c:v>
                </c:pt>
                <c:pt idx="158">
                  <c:v>4.255325570138491E-3</c:v>
                </c:pt>
                <c:pt idx="159">
                  <c:v>1.0576415581354454E-3</c:v>
                </c:pt>
                <c:pt idx="160">
                  <c:v>1.0565241341998681E-3</c:v>
                </c:pt>
                <c:pt idx="161">
                  <c:v>3.162891408508217E-3</c:v>
                </c:pt>
                <c:pt idx="162">
                  <c:v>-1.0531859846587012E-3</c:v>
                </c:pt>
                <c:pt idx="163">
                  <c:v>4.2061050442741962E-3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9-4CC8-A6DE-5462966D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17064"/>
        <c:axId val="554618704"/>
      </c:lineChart>
      <c:dateAx>
        <c:axId val="554617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618704"/>
        <c:crosses val="autoZero"/>
        <c:auto val="1"/>
        <c:lblOffset val="100"/>
        <c:baseTimeUnit val="days"/>
      </c:dateAx>
      <c:valAx>
        <c:axId val="554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6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Аэрофлот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'Пункт 1-3'!$H$2:$H$209</c:f>
              <c:numCache>
                <c:formatCode>General</c:formatCode>
                <c:ptCount val="208"/>
                <c:pt idx="0">
                  <c:v>3.5263605246161616</c:v>
                </c:pt>
                <c:pt idx="1">
                  <c:v>3.584906863730958</c:v>
                </c:pt>
                <c:pt idx="2">
                  <c:v>3.6926224403927708</c:v>
                </c:pt>
                <c:pt idx="3">
                  <c:v>3.6441435602725449</c:v>
                </c:pt>
                <c:pt idx="4">
                  <c:v>3.6375861597263857</c:v>
                </c:pt>
                <c:pt idx="5">
                  <c:v>3.6988297849671046</c:v>
                </c:pt>
                <c:pt idx="6">
                  <c:v>3.6888794541139363</c:v>
                </c:pt>
                <c:pt idx="7">
                  <c:v>3.6684216122115401</c:v>
                </c:pt>
                <c:pt idx="8">
                  <c:v>3.6625354787743345</c:v>
                </c:pt>
                <c:pt idx="9">
                  <c:v>3.6157709822932977</c:v>
                </c:pt>
                <c:pt idx="10">
                  <c:v>3.5115454388310208</c:v>
                </c:pt>
                <c:pt idx="11">
                  <c:v>3.487375077903208</c:v>
                </c:pt>
                <c:pt idx="12">
                  <c:v>3.5768299503053131</c:v>
                </c:pt>
                <c:pt idx="13">
                  <c:v>3.6375861597263857</c:v>
                </c:pt>
                <c:pt idx="14">
                  <c:v>3.6449275665847534</c:v>
                </c:pt>
                <c:pt idx="15">
                  <c:v>3.6686767467964168</c:v>
                </c:pt>
                <c:pt idx="16">
                  <c:v>3.6415257577304661</c:v>
                </c:pt>
                <c:pt idx="17">
                  <c:v>3.7062280924485496</c:v>
                </c:pt>
                <c:pt idx="18">
                  <c:v>3.7040143416982065</c:v>
                </c:pt>
                <c:pt idx="19">
                  <c:v>3.7184382563554808</c:v>
                </c:pt>
                <c:pt idx="20">
                  <c:v>3.7160081215021892</c:v>
                </c:pt>
                <c:pt idx="21">
                  <c:v>3.6838669122903918</c:v>
                </c:pt>
                <c:pt idx="22">
                  <c:v>3.6833642734258261</c:v>
                </c:pt>
                <c:pt idx="23">
                  <c:v>3.6349511120883808</c:v>
                </c:pt>
                <c:pt idx="24">
                  <c:v>3.6676558176623097</c:v>
                </c:pt>
                <c:pt idx="25">
                  <c:v>3.6122683517420957</c:v>
                </c:pt>
                <c:pt idx="26">
                  <c:v>3.6394265703944062</c:v>
                </c:pt>
                <c:pt idx="27">
                  <c:v>3.677565694213663</c:v>
                </c:pt>
                <c:pt idx="28">
                  <c:v>3.6668894362223212</c:v>
                </c:pt>
                <c:pt idx="29">
                  <c:v>3.6724959748634123</c:v>
                </c:pt>
                <c:pt idx="30">
                  <c:v>3.7017956793804827</c:v>
                </c:pt>
                <c:pt idx="31">
                  <c:v>3.6856241613932634</c:v>
                </c:pt>
                <c:pt idx="32">
                  <c:v>3.6635616461296463</c:v>
                </c:pt>
                <c:pt idx="33">
                  <c:v>3.6645867615448919</c:v>
                </c:pt>
                <c:pt idx="34">
                  <c:v>3.5510531372065328</c:v>
                </c:pt>
                <c:pt idx="35">
                  <c:v>3.5709401562492498</c:v>
                </c:pt>
                <c:pt idx="36">
                  <c:v>3.5981338408071912</c:v>
                </c:pt>
                <c:pt idx="37">
                  <c:v>3.5647324613710536</c:v>
                </c:pt>
                <c:pt idx="38">
                  <c:v>3.6584202466292277</c:v>
                </c:pt>
                <c:pt idx="39">
                  <c:v>3.7683835552265355</c:v>
                </c:pt>
                <c:pt idx="40">
                  <c:v>3.8897773964808264</c:v>
                </c:pt>
                <c:pt idx="41">
                  <c:v>3.8766030601968855</c:v>
                </c:pt>
                <c:pt idx="42">
                  <c:v>3.8918202981106265</c:v>
                </c:pt>
                <c:pt idx="43">
                  <c:v>3.9500892062346025</c:v>
                </c:pt>
                <c:pt idx="44">
                  <c:v>3.9776234625120948</c:v>
                </c:pt>
                <c:pt idx="45">
                  <c:v>4.058026299547989</c:v>
                </c:pt>
                <c:pt idx="46">
                  <c:v>4.0149405394348321</c:v>
                </c:pt>
                <c:pt idx="47">
                  <c:v>4.0488240469202914</c:v>
                </c:pt>
                <c:pt idx="48">
                  <c:v>4.0690267542378109</c:v>
                </c:pt>
                <c:pt idx="49">
                  <c:v>4.034417613641752</c:v>
                </c:pt>
                <c:pt idx="50">
                  <c:v>4.0384794293807049</c:v>
                </c:pt>
                <c:pt idx="51">
                  <c:v>4.0271358125286509</c:v>
                </c:pt>
                <c:pt idx="52">
                  <c:v>3.9899095440852173</c:v>
                </c:pt>
                <c:pt idx="53">
                  <c:v>3.9508590292133441</c:v>
                </c:pt>
                <c:pt idx="54">
                  <c:v>3.9518204753022124</c:v>
                </c:pt>
                <c:pt idx="55">
                  <c:v>3.9219733362813143</c:v>
                </c:pt>
                <c:pt idx="56">
                  <c:v>4.048300623720694</c:v>
                </c:pt>
                <c:pt idx="57">
                  <c:v>3.9965479604978338</c:v>
                </c:pt>
                <c:pt idx="58">
                  <c:v>3.9778107459661491</c:v>
                </c:pt>
                <c:pt idx="59">
                  <c:v>4.0136766591546458</c:v>
                </c:pt>
                <c:pt idx="60">
                  <c:v>4.1818974592299618</c:v>
                </c:pt>
                <c:pt idx="61">
                  <c:v>4.1708425331948256</c:v>
                </c:pt>
                <c:pt idx="62">
                  <c:v>4.2557545437309496</c:v>
                </c:pt>
                <c:pt idx="63">
                  <c:v>4.293332023658551</c:v>
                </c:pt>
                <c:pt idx="64">
                  <c:v>4.3114700412107476</c:v>
                </c:pt>
                <c:pt idx="65">
                  <c:v>4.3694478524670215</c:v>
                </c:pt>
                <c:pt idx="66">
                  <c:v>4.3567088266895917</c:v>
                </c:pt>
                <c:pt idx="67">
                  <c:v>4.3593975166135204</c:v>
                </c:pt>
                <c:pt idx="68">
                  <c:v>4.3500198385387954</c:v>
                </c:pt>
                <c:pt idx="69">
                  <c:v>4.3630986247883632</c:v>
                </c:pt>
                <c:pt idx="70">
                  <c:v>4.3883814003118893</c:v>
                </c:pt>
                <c:pt idx="71">
                  <c:v>4.3669129968638334</c:v>
                </c:pt>
                <c:pt idx="72">
                  <c:v>4.3944491546724391</c:v>
                </c:pt>
                <c:pt idx="73">
                  <c:v>4.4796069630127455</c:v>
                </c:pt>
                <c:pt idx="74">
                  <c:v>4.4298639640880415</c:v>
                </c:pt>
                <c:pt idx="75">
                  <c:v>4.4391156016580089</c:v>
                </c:pt>
                <c:pt idx="76">
                  <c:v>4.4238880887687992</c:v>
                </c:pt>
                <c:pt idx="77">
                  <c:v>4.454463568563388</c:v>
                </c:pt>
                <c:pt idx="78">
                  <c:v>4.4886363697321396</c:v>
                </c:pt>
                <c:pt idx="79">
                  <c:v>4.467974946810247</c:v>
                </c:pt>
                <c:pt idx="80">
                  <c:v>4.464527856185625</c:v>
                </c:pt>
                <c:pt idx="81">
                  <c:v>4.4508528256037341</c:v>
                </c:pt>
                <c:pt idx="82">
                  <c:v>4.4659081186545837</c:v>
                </c:pt>
                <c:pt idx="83">
                  <c:v>4.4519024495848738</c:v>
                </c:pt>
                <c:pt idx="84">
                  <c:v>4.4218481288605531</c:v>
                </c:pt>
                <c:pt idx="85">
                  <c:v>4.5432947822700038</c:v>
                </c:pt>
                <c:pt idx="86">
                  <c:v>4.6244824970204643</c:v>
                </c:pt>
                <c:pt idx="87">
                  <c:v>4.6424659707317879</c:v>
                </c:pt>
                <c:pt idx="88">
                  <c:v>4.6463121293192664</c:v>
                </c:pt>
                <c:pt idx="89">
                  <c:v>4.7383890297743143</c:v>
                </c:pt>
                <c:pt idx="90">
                  <c:v>4.7615754651522275</c:v>
                </c:pt>
                <c:pt idx="91">
                  <c:v>4.7771888497861488</c:v>
                </c:pt>
                <c:pt idx="92">
                  <c:v>4.7535901911063645</c:v>
                </c:pt>
                <c:pt idx="93">
                  <c:v>4.841743157613962</c:v>
                </c:pt>
                <c:pt idx="94">
                  <c:v>4.8612841889722098</c:v>
                </c:pt>
                <c:pt idx="95">
                  <c:v>4.8740516289761544</c:v>
                </c:pt>
                <c:pt idx="96">
                  <c:v>4.8644527839181739</c:v>
                </c:pt>
                <c:pt idx="97">
                  <c:v>4.8668419030076411</c:v>
                </c:pt>
                <c:pt idx="98">
                  <c:v>4.8675344504555822</c:v>
                </c:pt>
                <c:pt idx="99">
                  <c:v>4.9119193211570984</c:v>
                </c:pt>
                <c:pt idx="100">
                  <c:v>4.9950477707545424</c:v>
                </c:pt>
                <c:pt idx="101">
                  <c:v>5.0093010710831196</c:v>
                </c:pt>
                <c:pt idx="102">
                  <c:v>5.0323967858777685</c:v>
                </c:pt>
                <c:pt idx="103">
                  <c:v>5.0294570483368437</c:v>
                </c:pt>
                <c:pt idx="104">
                  <c:v>4.9857276583900711</c:v>
                </c:pt>
                <c:pt idx="105">
                  <c:v>5.0556086597389873</c:v>
                </c:pt>
                <c:pt idx="106">
                  <c:v>5.0782939425700704</c:v>
                </c:pt>
                <c:pt idx="107">
                  <c:v>5.1269357497924162</c:v>
                </c:pt>
                <c:pt idx="108">
                  <c:v>5.1845886012196933</c:v>
                </c:pt>
                <c:pt idx="109">
                  <c:v>5.1901752079283332</c:v>
                </c:pt>
                <c:pt idx="110">
                  <c:v>5.1538694621821639</c:v>
                </c:pt>
                <c:pt idx="111">
                  <c:v>5.1179938124167554</c:v>
                </c:pt>
                <c:pt idx="112">
                  <c:v>5.1290107468315771</c:v>
                </c:pt>
                <c:pt idx="113">
                  <c:v>5.0052876877696608</c:v>
                </c:pt>
                <c:pt idx="114">
                  <c:v>5.0848146922705073</c:v>
                </c:pt>
                <c:pt idx="115">
                  <c:v>5.1215801880479823</c:v>
                </c:pt>
                <c:pt idx="116">
                  <c:v>5.1239639794032588</c:v>
                </c:pt>
                <c:pt idx="117">
                  <c:v>5.146912912388804</c:v>
                </c:pt>
                <c:pt idx="118">
                  <c:v>5.0860519333810101</c:v>
                </c:pt>
                <c:pt idx="119">
                  <c:v>5.1200874276573352</c:v>
                </c:pt>
                <c:pt idx="120">
                  <c:v>5.1690625306907743</c:v>
                </c:pt>
                <c:pt idx="121">
                  <c:v>5.2343120365721241</c:v>
                </c:pt>
                <c:pt idx="122">
                  <c:v>5.2157506428910745</c:v>
                </c:pt>
                <c:pt idx="123">
                  <c:v>5.2422759756644117</c:v>
                </c:pt>
                <c:pt idx="124">
                  <c:v>5.2475502494943838</c:v>
                </c:pt>
                <c:pt idx="125">
                  <c:v>5.2246708263797386</c:v>
                </c:pt>
                <c:pt idx="126">
                  <c:v>5.261912684654237</c:v>
                </c:pt>
                <c:pt idx="127">
                  <c:v>5.1627839712528409</c:v>
                </c:pt>
                <c:pt idx="128">
                  <c:v>5.2541042118717112</c:v>
                </c:pt>
                <c:pt idx="129">
                  <c:v>5.2745368378826329</c:v>
                </c:pt>
                <c:pt idx="130">
                  <c:v>5.3612921657094255</c:v>
                </c:pt>
                <c:pt idx="131">
                  <c:v>5.3603527574674894</c:v>
                </c:pt>
                <c:pt idx="132">
                  <c:v>5.3399390412388561</c:v>
                </c:pt>
                <c:pt idx="133">
                  <c:v>5.3149286323532339</c:v>
                </c:pt>
                <c:pt idx="134">
                  <c:v>5.3252026953294189</c:v>
                </c:pt>
                <c:pt idx="135">
                  <c:v>5.3127132468317688</c:v>
                </c:pt>
                <c:pt idx="136">
                  <c:v>5.3596476216996427</c:v>
                </c:pt>
                <c:pt idx="137">
                  <c:v>5.3181199938442161</c:v>
                </c:pt>
                <c:pt idx="138">
                  <c:v>5.2470240721604862</c:v>
                </c:pt>
                <c:pt idx="139">
                  <c:v>5.27734906011184</c:v>
                </c:pt>
                <c:pt idx="140">
                  <c:v>5.2704321630585014</c:v>
                </c:pt>
                <c:pt idx="141">
                  <c:v>5.2146639815507836</c:v>
                </c:pt>
                <c:pt idx="142">
                  <c:v>5.2146639815507836</c:v>
                </c:pt>
                <c:pt idx="143">
                  <c:v>5.1984970312658261</c:v>
                </c:pt>
                <c:pt idx="144">
                  <c:v>5.1962846409828849</c:v>
                </c:pt>
                <c:pt idx="145">
                  <c:v>5.2067501730225461</c:v>
                </c:pt>
                <c:pt idx="146">
                  <c:v>5.20839265902005</c:v>
                </c:pt>
                <c:pt idx="147">
                  <c:v>5.0900624277275774</c:v>
                </c:pt>
                <c:pt idx="148">
                  <c:v>5.0962011824259026</c:v>
                </c:pt>
                <c:pt idx="149">
                  <c:v>5.1032144753893487</c:v>
                </c:pt>
                <c:pt idx="150">
                  <c:v>5.0742358755058508</c:v>
                </c:pt>
                <c:pt idx="151">
                  <c:v>4.9982252740195747</c:v>
                </c:pt>
                <c:pt idx="152">
                  <c:v>4.9722409061089436</c:v>
                </c:pt>
                <c:pt idx="153">
                  <c:v>4.9670316566141235</c:v>
                </c:pt>
                <c:pt idx="154">
                  <c:v>4.9330340480727042</c:v>
                </c:pt>
                <c:pt idx="155">
                  <c:v>4.9305092496169705</c:v>
                </c:pt>
                <c:pt idx="156">
                  <c:v>4.9924713234685845</c:v>
                </c:pt>
                <c:pt idx="157">
                  <c:v>4.9808631357625854</c:v>
                </c:pt>
                <c:pt idx="158">
                  <c:v>4.9323133273207862</c:v>
                </c:pt>
                <c:pt idx="159">
                  <c:v>4.8993312245375815</c:v>
                </c:pt>
                <c:pt idx="160">
                  <c:v>4.8941014778403042</c:v>
                </c:pt>
                <c:pt idx="161">
                  <c:v>4.9366298807857598</c:v>
                </c:pt>
                <c:pt idx="162">
                  <c:v>4.9221683127739251</c:v>
                </c:pt>
                <c:pt idx="163">
                  <c:v>4.9423564533429616</c:v>
                </c:pt>
                <c:pt idx="164">
                  <c:v>5.0238805208462765</c:v>
                </c:pt>
                <c:pt idx="165">
                  <c:v>5.0591079475470337</c:v>
                </c:pt>
                <c:pt idx="166">
                  <c:v>5.0782939425700704</c:v>
                </c:pt>
                <c:pt idx="167">
                  <c:v>5.0648077729846488</c:v>
                </c:pt>
                <c:pt idx="168">
                  <c:v>5.0472886117442908</c:v>
                </c:pt>
                <c:pt idx="169">
                  <c:v>5.0581548100642326</c:v>
                </c:pt>
                <c:pt idx="170">
                  <c:v>4.9756987242153592</c:v>
                </c:pt>
                <c:pt idx="171">
                  <c:v>5.0066272726987169</c:v>
                </c:pt>
                <c:pt idx="172">
                  <c:v>4.9756987242153592</c:v>
                </c:pt>
                <c:pt idx="173">
                  <c:v>4.9533592262765254</c:v>
                </c:pt>
                <c:pt idx="174">
                  <c:v>4.9236239171066263</c:v>
                </c:pt>
                <c:pt idx="175">
                  <c:v>4.9181544413020903</c:v>
                </c:pt>
                <c:pt idx="176">
                  <c:v>4.8843159274175862</c:v>
                </c:pt>
                <c:pt idx="177">
                  <c:v>4.9391392923911859</c:v>
                </c:pt>
                <c:pt idx="178">
                  <c:v>4.9722409061089436</c:v>
                </c:pt>
                <c:pt idx="179">
                  <c:v>4.9452074887738009</c:v>
                </c:pt>
                <c:pt idx="180">
                  <c:v>4.9455632973525407</c:v>
                </c:pt>
                <c:pt idx="181">
                  <c:v>4.9402128297997097</c:v>
                </c:pt>
                <c:pt idx="182">
                  <c:v>4.8640669070081195</c:v>
                </c:pt>
                <c:pt idx="183">
                  <c:v>4.8142148129227991</c:v>
                </c:pt>
                <c:pt idx="184">
                  <c:v>4.7995026554481814</c:v>
                </c:pt>
                <c:pt idx="185">
                  <c:v>4.8056590467374951</c:v>
                </c:pt>
                <c:pt idx="186">
                  <c:v>4.7715317232033163</c:v>
                </c:pt>
                <c:pt idx="187">
                  <c:v>4.6539603501575231</c:v>
                </c:pt>
                <c:pt idx="188">
                  <c:v>4.6913478822291435</c:v>
                </c:pt>
                <c:pt idx="189">
                  <c:v>4.6487084880025744</c:v>
                </c:pt>
                <c:pt idx="190">
                  <c:v>4.7492705299618478</c:v>
                </c:pt>
                <c:pt idx="191">
                  <c:v>4.6872108963243004</c:v>
                </c:pt>
                <c:pt idx="192">
                  <c:v>4.6610778179263876</c:v>
                </c:pt>
                <c:pt idx="193">
                  <c:v>4.7095302013123339</c:v>
                </c:pt>
                <c:pt idx="194">
                  <c:v>4.6686143585446258</c:v>
                </c:pt>
                <c:pt idx="195">
                  <c:v>4.650621448892009</c:v>
                </c:pt>
                <c:pt idx="196">
                  <c:v>4.6249728132842707</c:v>
                </c:pt>
                <c:pt idx="197">
                  <c:v>4.5591262474866845</c:v>
                </c:pt>
                <c:pt idx="198">
                  <c:v>4.5174312716800848</c:v>
                </c:pt>
                <c:pt idx="199">
                  <c:v>4.6228136211606863</c:v>
                </c:pt>
                <c:pt idx="200">
                  <c:v>4.5553494910041357</c:v>
                </c:pt>
                <c:pt idx="201">
                  <c:v>4.6170987568533652</c:v>
                </c:pt>
                <c:pt idx="202">
                  <c:v>4.7339151418786534</c:v>
                </c:pt>
                <c:pt idx="203">
                  <c:v>4.7397010789456973</c:v>
                </c:pt>
                <c:pt idx="204">
                  <c:v>4.6415021152354816</c:v>
                </c:pt>
                <c:pt idx="205">
                  <c:v>4.6259527251706194</c:v>
                </c:pt>
                <c:pt idx="206">
                  <c:v>4.6269316777696039</c:v>
                </c:pt>
                <c:pt idx="207">
                  <c:v>4.6169011088637903</c:v>
                </c:pt>
              </c:numCache>
            </c:numRef>
          </c:xVal>
          <c:yVal>
            <c:numRef>
              <c:f>'Пункт 1-3'!$Q$2:$Q$209</c:f>
              <c:numCache>
                <c:formatCode>General</c:formatCode>
                <c:ptCount val="208"/>
                <c:pt idx="0">
                  <c:v>16.057655387146905</c:v>
                </c:pt>
                <c:pt idx="1">
                  <c:v>16.704481334944809</c:v>
                </c:pt>
                <c:pt idx="2">
                  <c:v>17.048569327682159</c:v>
                </c:pt>
                <c:pt idx="3">
                  <c:v>16.809250848837472</c:v>
                </c:pt>
                <c:pt idx="4">
                  <c:v>16.680290966193528</c:v>
                </c:pt>
                <c:pt idx="5">
                  <c:v>17.264310096807627</c:v>
                </c:pt>
                <c:pt idx="6">
                  <c:v>16.950748219246965</c:v>
                </c:pt>
                <c:pt idx="7">
                  <c:v>16.452644610696247</c:v>
                </c:pt>
                <c:pt idx="8">
                  <c:v>16.561190463646838</c:v>
                </c:pt>
                <c:pt idx="9">
                  <c:v>16.533484686930834</c:v>
                </c:pt>
                <c:pt idx="10">
                  <c:v>16.838478549137509</c:v>
                </c:pt>
                <c:pt idx="11">
                  <c:v>16.891231691588199</c:v>
                </c:pt>
                <c:pt idx="12">
                  <c:v>17.128663301733834</c:v>
                </c:pt>
                <c:pt idx="13">
                  <c:v>17.379132864705927</c:v>
                </c:pt>
                <c:pt idx="14">
                  <c:v>17.50654518801726</c:v>
                </c:pt>
                <c:pt idx="15">
                  <c:v>17.081510397841196</c:v>
                </c:pt>
                <c:pt idx="16">
                  <c:v>16.493898484805229</c:v>
                </c:pt>
                <c:pt idx="17">
                  <c:v>16.981601450189732</c:v>
                </c:pt>
                <c:pt idx="18">
                  <c:v>17.017984606082912</c:v>
                </c:pt>
                <c:pt idx="19">
                  <c:v>16.566115651251909</c:v>
                </c:pt>
                <c:pt idx="20">
                  <c:v>16.267764875477024</c:v>
                </c:pt>
                <c:pt idx="21">
                  <c:v>16.172773212249016</c:v>
                </c:pt>
                <c:pt idx="22">
                  <c:v>16.085665430137446</c:v>
                </c:pt>
                <c:pt idx="23">
                  <c:v>16.180225022423869</c:v>
                </c:pt>
                <c:pt idx="24">
                  <c:v>15.737625548739455</c:v>
                </c:pt>
                <c:pt idx="25">
                  <c:v>15.949748002729715</c:v>
                </c:pt>
                <c:pt idx="26">
                  <c:v>16.260193992261403</c:v>
                </c:pt>
                <c:pt idx="27">
                  <c:v>15.969792838972664</c:v>
                </c:pt>
                <c:pt idx="28">
                  <c:v>15.907078279441951</c:v>
                </c:pt>
                <c:pt idx="29">
                  <c:v>16.207890650074535</c:v>
                </c:pt>
                <c:pt idx="30">
                  <c:v>16.35116577046713</c:v>
                </c:pt>
                <c:pt idx="31">
                  <c:v>15.361603902881093</c:v>
                </c:pt>
                <c:pt idx="32">
                  <c:v>15.352313259353252</c:v>
                </c:pt>
                <c:pt idx="33">
                  <c:v>15.941442001189214</c:v>
                </c:pt>
                <c:pt idx="34">
                  <c:v>18.032932265429785</c:v>
                </c:pt>
                <c:pt idx="35">
                  <c:v>17.955164630728245</c:v>
                </c:pt>
                <c:pt idx="36">
                  <c:v>17.012198031959581</c:v>
                </c:pt>
                <c:pt idx="37">
                  <c:v>16.231763564435226</c:v>
                </c:pt>
                <c:pt idx="38">
                  <c:v>17.941587932958114</c:v>
                </c:pt>
                <c:pt idx="39">
                  <c:v>17.669942585421861</c:v>
                </c:pt>
                <c:pt idx="40">
                  <c:v>18.195206979799792</c:v>
                </c:pt>
                <c:pt idx="41">
                  <c:v>17.778241886717755</c:v>
                </c:pt>
                <c:pt idx="42">
                  <c:v>16.964933405513065</c:v>
                </c:pt>
                <c:pt idx="43">
                  <c:v>17.328937807168536</c:v>
                </c:pt>
                <c:pt idx="44">
                  <c:v>16.980078021379132</c:v>
                </c:pt>
                <c:pt idx="45">
                  <c:v>17.366179116208276</c:v>
                </c:pt>
                <c:pt idx="46">
                  <c:v>16.968443142204958</c:v>
                </c:pt>
                <c:pt idx="47">
                  <c:v>17.759464307635636</c:v>
                </c:pt>
                <c:pt idx="48">
                  <c:v>17.121631399192967</c:v>
                </c:pt>
                <c:pt idx="49">
                  <c:v>16.729181003459079</c:v>
                </c:pt>
                <c:pt idx="50">
                  <c:v>15.863912827046942</c:v>
                </c:pt>
                <c:pt idx="51">
                  <c:v>15.011431029099382</c:v>
                </c:pt>
                <c:pt idx="52">
                  <c:v>15.775055895318703</c:v>
                </c:pt>
                <c:pt idx="53">
                  <c:v>16.656131690595881</c:v>
                </c:pt>
                <c:pt idx="54">
                  <c:v>16.739456777010808</c:v>
                </c:pt>
                <c:pt idx="55">
                  <c:v>16.76545017034459</c:v>
                </c:pt>
                <c:pt idx="56">
                  <c:v>17.568551899798319</c:v>
                </c:pt>
                <c:pt idx="57">
                  <c:v>17.023572118896567</c:v>
                </c:pt>
                <c:pt idx="58">
                  <c:v>16.386755441565196</c:v>
                </c:pt>
                <c:pt idx="59">
                  <c:v>16.29126713993654</c:v>
                </c:pt>
                <c:pt idx="60">
                  <c:v>17.78650222663067</c:v>
                </c:pt>
                <c:pt idx="61">
                  <c:v>17.586522841616734</c:v>
                </c:pt>
                <c:pt idx="62">
                  <c:v>17.464955075980832</c:v>
                </c:pt>
                <c:pt idx="63">
                  <c:v>17.287529804152083</c:v>
                </c:pt>
                <c:pt idx="64">
                  <c:v>16.713470122175362</c:v>
                </c:pt>
                <c:pt idx="65">
                  <c:v>17.153974011453297</c:v>
                </c:pt>
                <c:pt idx="66">
                  <c:v>17.163500533794082</c:v>
                </c:pt>
                <c:pt idx="67">
                  <c:v>17.065113434443742</c:v>
                </c:pt>
                <c:pt idx="68">
                  <c:v>16.78313138135719</c:v>
                </c:pt>
                <c:pt idx="69">
                  <c:v>16.129480595824884</c:v>
                </c:pt>
                <c:pt idx="70">
                  <c:v>16.642054653114272</c:v>
                </c:pt>
                <c:pt idx="71">
                  <c:v>16.616717105885403</c:v>
                </c:pt>
                <c:pt idx="72">
                  <c:v>16.612169748083023</c:v>
                </c:pt>
                <c:pt idx="73">
                  <c:v>16.787334286466589</c:v>
                </c:pt>
                <c:pt idx="74">
                  <c:v>16.707819327530352</c:v>
                </c:pt>
                <c:pt idx="75">
                  <c:v>16.335003802510133</c:v>
                </c:pt>
                <c:pt idx="76">
                  <c:v>16.389602608727174</c:v>
                </c:pt>
                <c:pt idx="77">
                  <c:v>16.521986186744531</c:v>
                </c:pt>
                <c:pt idx="78">
                  <c:v>16.006728241092649</c:v>
                </c:pt>
                <c:pt idx="79">
                  <c:v>16.513315117946863</c:v>
                </c:pt>
                <c:pt idx="80">
                  <c:v>16.485561166708301</c:v>
                </c:pt>
                <c:pt idx="81">
                  <c:v>16.600910613493816</c:v>
                </c:pt>
                <c:pt idx="82">
                  <c:v>15.894001648108114</c:v>
                </c:pt>
                <c:pt idx="83">
                  <c:v>15.969282368516657</c:v>
                </c:pt>
                <c:pt idx="84">
                  <c:v>16.132314088195876</c:v>
                </c:pt>
                <c:pt idx="85">
                  <c:v>16.852245609696169</c:v>
                </c:pt>
                <c:pt idx="86">
                  <c:v>17.187515970093539</c:v>
                </c:pt>
                <c:pt idx="87">
                  <c:v>16.64160450147665</c:v>
                </c:pt>
                <c:pt idx="88">
                  <c:v>15.99820790194588</c:v>
                </c:pt>
                <c:pt idx="89">
                  <c:v>16.811232831468264</c:v>
                </c:pt>
                <c:pt idx="90">
                  <c:v>17.075290293997469</c:v>
                </c:pt>
                <c:pt idx="91">
                  <c:v>16.833630350395893</c:v>
                </c:pt>
                <c:pt idx="92">
                  <c:v>16.993022574891167</c:v>
                </c:pt>
                <c:pt idx="93">
                  <c:v>16.852173620120229</c:v>
                </c:pt>
                <c:pt idx="94">
                  <c:v>16.798274099873282</c:v>
                </c:pt>
                <c:pt idx="95">
                  <c:v>16.92179982208291</c:v>
                </c:pt>
                <c:pt idx="96">
                  <c:v>17.004022016211053</c:v>
                </c:pt>
                <c:pt idx="97">
                  <c:v>16.161375422668261</c:v>
                </c:pt>
                <c:pt idx="98">
                  <c:v>16.346147138625113</c:v>
                </c:pt>
                <c:pt idx="99">
                  <c:v>17.314312455125542</c:v>
                </c:pt>
                <c:pt idx="100">
                  <c:v>17.10157015221392</c:v>
                </c:pt>
                <c:pt idx="101">
                  <c:v>17.255412493951635</c:v>
                </c:pt>
                <c:pt idx="102">
                  <c:v>16.797934669454527</c:v>
                </c:pt>
                <c:pt idx="103">
                  <c:v>16.011912574868177</c:v>
                </c:pt>
                <c:pt idx="104">
                  <c:v>16.414742420170683</c:v>
                </c:pt>
                <c:pt idx="105">
                  <c:v>17.225677591751566</c:v>
                </c:pt>
                <c:pt idx="106">
                  <c:v>16.86641733426292</c:v>
                </c:pt>
                <c:pt idx="107">
                  <c:v>16.614382091173155</c:v>
                </c:pt>
                <c:pt idx="108">
                  <c:v>16.729311257726447</c:v>
                </c:pt>
                <c:pt idx="109">
                  <c:v>16.787221618488758</c:v>
                </c:pt>
                <c:pt idx="110">
                  <c:v>16.433081557937445</c:v>
                </c:pt>
                <c:pt idx="111">
                  <c:v>15.799844399339428</c:v>
                </c:pt>
                <c:pt idx="112">
                  <c:v>17.213516184724995</c:v>
                </c:pt>
                <c:pt idx="113">
                  <c:v>16.766496480105854</c:v>
                </c:pt>
                <c:pt idx="114">
                  <c:v>16.88827794398512</c:v>
                </c:pt>
                <c:pt idx="115">
                  <c:v>16.344314468789456</c:v>
                </c:pt>
                <c:pt idx="116">
                  <c:v>16.082126445918551</c:v>
                </c:pt>
                <c:pt idx="117">
                  <c:v>16.445238792291015</c:v>
                </c:pt>
                <c:pt idx="118">
                  <c:v>16.694416837751159</c:v>
                </c:pt>
                <c:pt idx="119">
                  <c:v>16.160417320403788</c:v>
                </c:pt>
                <c:pt idx="120">
                  <c:v>16.432366098881559</c:v>
                </c:pt>
                <c:pt idx="121">
                  <c:v>16.540103175685797</c:v>
                </c:pt>
                <c:pt idx="122">
                  <c:v>16.290678271220418</c:v>
                </c:pt>
                <c:pt idx="123">
                  <c:v>16.686150019424318</c:v>
                </c:pt>
                <c:pt idx="124">
                  <c:v>16.56367210113309</c:v>
                </c:pt>
                <c:pt idx="125">
                  <c:v>16.534639166273486</c:v>
                </c:pt>
                <c:pt idx="126">
                  <c:v>16.240561040598909</c:v>
                </c:pt>
                <c:pt idx="127">
                  <c:v>16.900027219128557</c:v>
                </c:pt>
                <c:pt idx="128">
                  <c:v>17.125615519223089</c:v>
                </c:pt>
                <c:pt idx="129">
                  <c:v>16.50748557620981</c:v>
                </c:pt>
                <c:pt idx="130">
                  <c:v>17.114774876868861</c:v>
                </c:pt>
                <c:pt idx="131">
                  <c:v>17.282748457202388</c:v>
                </c:pt>
                <c:pt idx="132">
                  <c:v>17.01126513500158</c:v>
                </c:pt>
                <c:pt idx="133">
                  <c:v>16.595540277191979</c:v>
                </c:pt>
                <c:pt idx="134">
                  <c:v>16.46034403064257</c:v>
                </c:pt>
                <c:pt idx="135">
                  <c:v>16.295094735158081</c:v>
                </c:pt>
                <c:pt idx="136">
                  <c:v>16.219297531467287</c:v>
                </c:pt>
                <c:pt idx="137">
                  <c:v>16.341431183842889</c:v>
                </c:pt>
                <c:pt idx="138">
                  <c:v>17.480970401377</c:v>
                </c:pt>
                <c:pt idx="139">
                  <c:v>17.105649741478246</c:v>
                </c:pt>
                <c:pt idx="140">
                  <c:v>16.965349224650595</c:v>
                </c:pt>
                <c:pt idx="141">
                  <c:v>17.728213332297177</c:v>
                </c:pt>
                <c:pt idx="142">
                  <c:v>17.279269507879778</c:v>
                </c:pt>
                <c:pt idx="143">
                  <c:v>16.964731863933714</c:v>
                </c:pt>
                <c:pt idx="144">
                  <c:v>16.895459891370994</c:v>
                </c:pt>
                <c:pt idx="145">
                  <c:v>16.210373966576547</c:v>
                </c:pt>
                <c:pt idx="146">
                  <c:v>16.719889313792613</c:v>
                </c:pt>
                <c:pt idx="147">
                  <c:v>17.940623546524673</c:v>
                </c:pt>
                <c:pt idx="148">
                  <c:v>17.585303878644165</c:v>
                </c:pt>
                <c:pt idx="149">
                  <c:v>17.261308386795335</c:v>
                </c:pt>
                <c:pt idx="150">
                  <c:v>17.132659441699676</c:v>
                </c:pt>
                <c:pt idx="151">
                  <c:v>17.684982992410994</c:v>
                </c:pt>
                <c:pt idx="152">
                  <c:v>17.354967304421727</c:v>
                </c:pt>
                <c:pt idx="153">
                  <c:v>17.45958875662367</c:v>
                </c:pt>
                <c:pt idx="154">
                  <c:v>17.101962784933495</c:v>
                </c:pt>
                <c:pt idx="155">
                  <c:v>16.372551805511474</c:v>
                </c:pt>
                <c:pt idx="156">
                  <c:v>16.733767658238854</c:v>
                </c:pt>
                <c:pt idx="157">
                  <c:v>17.152930018048551</c:v>
                </c:pt>
                <c:pt idx="158">
                  <c:v>17.757973530692038</c:v>
                </c:pt>
                <c:pt idx="159">
                  <c:v>17.189247667263324</c:v>
                </c:pt>
                <c:pt idx="160">
                  <c:v>17.470647068513252</c:v>
                </c:pt>
                <c:pt idx="161">
                  <c:v>17.532284809271726</c:v>
                </c:pt>
                <c:pt idx="162">
                  <c:v>17.051235633594604</c:v>
                </c:pt>
                <c:pt idx="163">
                  <c:v>16.571112060924708</c:v>
                </c:pt>
                <c:pt idx="164">
                  <c:v>17.909998443248469</c:v>
                </c:pt>
                <c:pt idx="165">
                  <c:v>17.162121509516496</c:v>
                </c:pt>
                <c:pt idx="166">
                  <c:v>17.760279514285312</c:v>
                </c:pt>
                <c:pt idx="167">
                  <c:v>17.233414275086613</c:v>
                </c:pt>
                <c:pt idx="168">
                  <c:v>16.782848501016257</c:v>
                </c:pt>
                <c:pt idx="169">
                  <c:v>16.388771432717846</c:v>
                </c:pt>
                <c:pt idx="170">
                  <c:v>17.849453806768096</c:v>
                </c:pt>
                <c:pt idx="171">
                  <c:v>16.700439754176752</c:v>
                </c:pt>
                <c:pt idx="172">
                  <c:v>16.766663788120297</c:v>
                </c:pt>
                <c:pt idx="173">
                  <c:v>16.681891262675265</c:v>
                </c:pt>
                <c:pt idx="174">
                  <c:v>16.938470019335934</c:v>
                </c:pt>
                <c:pt idx="175">
                  <c:v>17.032276157873117</c:v>
                </c:pt>
                <c:pt idx="176">
                  <c:v>16.682209877160126</c:v>
                </c:pt>
                <c:pt idx="177">
                  <c:v>17.478212860605073</c:v>
                </c:pt>
                <c:pt idx="178">
                  <c:v>17.024287560955059</c:v>
                </c:pt>
                <c:pt idx="179">
                  <c:v>16.37049504600542</c:v>
                </c:pt>
                <c:pt idx="180">
                  <c:v>16.543382994013569</c:v>
                </c:pt>
                <c:pt idx="181">
                  <c:v>16.652944394961999</c:v>
                </c:pt>
                <c:pt idx="182">
                  <c:v>17.684496617677862</c:v>
                </c:pt>
                <c:pt idx="183">
                  <c:v>17.05608525034393</c:v>
                </c:pt>
                <c:pt idx="184">
                  <c:v>16.853904732372293</c:v>
                </c:pt>
                <c:pt idx="185">
                  <c:v>16.397332159826572</c:v>
                </c:pt>
                <c:pt idx="186">
                  <c:v>17.026886327600646</c:v>
                </c:pt>
                <c:pt idx="187">
                  <c:v>17.475674129480065</c:v>
                </c:pt>
                <c:pt idx="188">
                  <c:v>17.175159987218056</c:v>
                </c:pt>
                <c:pt idx="189">
                  <c:v>16.37300915036133</c:v>
                </c:pt>
                <c:pt idx="190">
                  <c:v>17.155293422591559</c:v>
                </c:pt>
                <c:pt idx="191">
                  <c:v>16.165551592114614</c:v>
                </c:pt>
                <c:pt idx="192">
                  <c:v>16.648776841795627</c:v>
                </c:pt>
                <c:pt idx="193">
                  <c:v>16.995275423656004</c:v>
                </c:pt>
                <c:pt idx="194">
                  <c:v>16.638917149094812</c:v>
                </c:pt>
                <c:pt idx="195">
                  <c:v>16.257022462099751</c:v>
                </c:pt>
                <c:pt idx="196">
                  <c:v>16.558071680594193</c:v>
                </c:pt>
                <c:pt idx="197">
                  <c:v>16.914764657822378</c:v>
                </c:pt>
                <c:pt idx="198">
                  <c:v>16.85904679526617</c:v>
                </c:pt>
                <c:pt idx="199">
                  <c:v>17.409815561558709</c:v>
                </c:pt>
                <c:pt idx="200">
                  <c:v>16.896167908697144</c:v>
                </c:pt>
                <c:pt idx="201">
                  <c:v>17.176742869508228</c:v>
                </c:pt>
                <c:pt idx="202">
                  <c:v>17.730981213411241</c:v>
                </c:pt>
                <c:pt idx="203">
                  <c:v>17.699226882919131</c:v>
                </c:pt>
                <c:pt idx="204">
                  <c:v>17.499263644681303</c:v>
                </c:pt>
                <c:pt idx="205">
                  <c:v>17.097184640589749</c:v>
                </c:pt>
                <c:pt idx="206">
                  <c:v>17.085406819997878</c:v>
                </c:pt>
                <c:pt idx="207">
                  <c:v>16.574825953059221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8-4ABC-8D40-846F4307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69784"/>
        <c:axId val="498975688"/>
      </c:scatterChart>
      <c:valAx>
        <c:axId val="49896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</a:t>
                </a:r>
                <a:r>
                  <a:rPr lang="ru-RU" baseline="0"/>
                  <a:t> цены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975688"/>
        <c:crosses val="autoZero"/>
        <c:crossBetween val="midCat"/>
      </c:valAx>
      <c:valAx>
        <c:axId val="4989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объема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96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БСП 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'Пункт 1-3'!$I$2:$I$209</c:f>
              <c:numCache>
                <c:formatCode>General</c:formatCode>
                <c:ptCount val="208"/>
                <c:pt idx="0">
                  <c:v>3.2638491905109319</c:v>
                </c:pt>
                <c:pt idx="1">
                  <c:v>3.2128577525426376</c:v>
                </c:pt>
                <c:pt idx="2">
                  <c:v>3.2676659890376327</c:v>
                </c:pt>
                <c:pt idx="3">
                  <c:v>3.2619353143286478</c:v>
                </c:pt>
                <c:pt idx="4">
                  <c:v>3.2268439945173775</c:v>
                </c:pt>
                <c:pt idx="5">
                  <c:v>3.3586377672433594</c:v>
                </c:pt>
                <c:pt idx="6">
                  <c:v>3.4781584227982836</c:v>
                </c:pt>
                <c:pt idx="7">
                  <c:v>3.5040547671018634</c:v>
                </c:pt>
                <c:pt idx="8">
                  <c:v>3.5510531372065328</c:v>
                </c:pt>
                <c:pt idx="9">
                  <c:v>3.4949912609485163</c:v>
                </c:pt>
                <c:pt idx="10">
                  <c:v>3.4388142452334622</c:v>
                </c:pt>
                <c:pt idx="11">
                  <c:v>3.459466289786131</c:v>
                </c:pt>
                <c:pt idx="12">
                  <c:v>3.4719664525503626</c:v>
                </c:pt>
                <c:pt idx="13">
                  <c:v>3.4889029620812608</c:v>
                </c:pt>
                <c:pt idx="14">
                  <c:v>3.5667118201397288</c:v>
                </c:pt>
                <c:pt idx="15">
                  <c:v>3.572345637857985</c:v>
                </c:pt>
                <c:pt idx="16">
                  <c:v>3.609565647394211</c:v>
                </c:pt>
                <c:pt idx="17">
                  <c:v>3.6532522764707851</c:v>
                </c:pt>
                <c:pt idx="18">
                  <c:v>3.648057459593681</c:v>
                </c:pt>
                <c:pt idx="19">
                  <c:v>3.7062280924485496</c:v>
                </c:pt>
                <c:pt idx="20">
                  <c:v>3.6851224052362239</c:v>
                </c:pt>
                <c:pt idx="21">
                  <c:v>3.6493586959516531</c:v>
                </c:pt>
                <c:pt idx="22">
                  <c:v>3.6467545278132651</c:v>
                </c:pt>
                <c:pt idx="23">
                  <c:v>3.6506582412937387</c:v>
                </c:pt>
                <c:pt idx="24">
                  <c:v>3.6661224669913199</c:v>
                </c:pt>
                <c:pt idx="25">
                  <c:v>3.6415257577304661</c:v>
                </c:pt>
                <c:pt idx="26">
                  <c:v>3.6256733782101436</c:v>
                </c:pt>
                <c:pt idx="27">
                  <c:v>3.713572066704308</c:v>
                </c:pt>
                <c:pt idx="28">
                  <c:v>3.6888794541139363</c:v>
                </c:pt>
                <c:pt idx="29">
                  <c:v>3.6635616461296463</c:v>
                </c:pt>
                <c:pt idx="30">
                  <c:v>3.6913763343125234</c:v>
                </c:pt>
                <c:pt idx="31">
                  <c:v>3.648057459593681</c:v>
                </c:pt>
                <c:pt idx="32">
                  <c:v>3.6041382256588457</c:v>
                </c:pt>
                <c:pt idx="33">
                  <c:v>3.6216707044204863</c:v>
                </c:pt>
                <c:pt idx="34">
                  <c:v>3.6309854756950335</c:v>
                </c:pt>
                <c:pt idx="35">
                  <c:v>3.6122683517420957</c:v>
                </c:pt>
                <c:pt idx="36">
                  <c:v>3.6109179126442243</c:v>
                </c:pt>
                <c:pt idx="37">
                  <c:v>3.5945687746426951</c:v>
                </c:pt>
                <c:pt idx="38">
                  <c:v>3.591817741270805</c:v>
                </c:pt>
                <c:pt idx="39">
                  <c:v>3.6136169696133895</c:v>
                </c:pt>
                <c:pt idx="40">
                  <c:v>3.6203329115788265</c:v>
                </c:pt>
                <c:pt idx="41">
                  <c:v>3.6838669122903918</c:v>
                </c:pt>
                <c:pt idx="42">
                  <c:v>3.6349511120883808</c:v>
                </c:pt>
                <c:pt idx="43">
                  <c:v>3.6243409329763652</c:v>
                </c:pt>
                <c:pt idx="44">
                  <c:v>3.6349511120883808</c:v>
                </c:pt>
                <c:pt idx="45">
                  <c:v>3.6851224052362239</c:v>
                </c:pt>
                <c:pt idx="46">
                  <c:v>3.667400422436812</c:v>
                </c:pt>
                <c:pt idx="47">
                  <c:v>3.735285826928092</c:v>
                </c:pt>
                <c:pt idx="48">
                  <c:v>3.7864597824528001</c:v>
                </c:pt>
                <c:pt idx="49">
                  <c:v>3.7898553714539385</c:v>
                </c:pt>
                <c:pt idx="50">
                  <c:v>3.7864597824528001</c:v>
                </c:pt>
                <c:pt idx="51">
                  <c:v>3.7739097032985116</c:v>
                </c:pt>
                <c:pt idx="52">
                  <c:v>3.7762032822856111</c:v>
                </c:pt>
                <c:pt idx="53">
                  <c:v>3.7424202210419661</c:v>
                </c:pt>
                <c:pt idx="54">
                  <c:v>3.713572066704308</c:v>
                </c:pt>
                <c:pt idx="55">
                  <c:v>3.7495040759303713</c:v>
                </c:pt>
                <c:pt idx="56">
                  <c:v>3.7541989202345789</c:v>
                </c:pt>
                <c:pt idx="57">
                  <c:v>3.7541989202345789</c:v>
                </c:pt>
                <c:pt idx="58">
                  <c:v>3.7646824175294369</c:v>
                </c:pt>
                <c:pt idx="59">
                  <c:v>3.7495040759303713</c:v>
                </c:pt>
                <c:pt idx="60">
                  <c:v>3.7424202210419661</c:v>
                </c:pt>
                <c:pt idx="61">
                  <c:v>3.7459684210980635</c:v>
                </c:pt>
                <c:pt idx="62">
                  <c:v>3.7898553714539385</c:v>
                </c:pt>
                <c:pt idx="63">
                  <c:v>3.7853253523821886</c:v>
                </c:pt>
                <c:pt idx="64">
                  <c:v>3.8480176754522337</c:v>
                </c:pt>
                <c:pt idx="65">
                  <c:v>3.970291913552122</c:v>
                </c:pt>
                <c:pt idx="66">
                  <c:v>4.0073331852324712</c:v>
                </c:pt>
                <c:pt idx="67">
                  <c:v>3.9636662385799846</c:v>
                </c:pt>
                <c:pt idx="68">
                  <c:v>3.9589065913269965</c:v>
                </c:pt>
                <c:pt idx="69">
                  <c:v>3.9550824948885932</c:v>
                </c:pt>
                <c:pt idx="70">
                  <c:v>3.9684033388642534</c:v>
                </c:pt>
                <c:pt idx="71">
                  <c:v>3.9693480720474157</c:v>
                </c:pt>
                <c:pt idx="72">
                  <c:v>4.0377742107337067</c:v>
                </c:pt>
                <c:pt idx="73">
                  <c:v>4.0360089852091372</c:v>
                </c:pt>
                <c:pt idx="74">
                  <c:v>4.0190820777215537</c:v>
                </c:pt>
                <c:pt idx="75">
                  <c:v>3.9608131695975781</c:v>
                </c:pt>
                <c:pt idx="76">
                  <c:v>3.9589065913269965</c:v>
                </c:pt>
                <c:pt idx="77">
                  <c:v>3.9473901492654373</c:v>
                </c:pt>
                <c:pt idx="78">
                  <c:v>3.9219733362813143</c:v>
                </c:pt>
                <c:pt idx="79">
                  <c:v>3.9871304779149512</c:v>
                </c:pt>
                <c:pt idx="80">
                  <c:v>4.0217738693872649</c:v>
                </c:pt>
                <c:pt idx="81">
                  <c:v>4.0664593587325646</c:v>
                </c:pt>
                <c:pt idx="82">
                  <c:v>4.0893320203985564</c:v>
                </c:pt>
                <c:pt idx="83">
                  <c:v>4.074991833706286</c:v>
                </c:pt>
                <c:pt idx="84">
                  <c:v>4.0412953411322849</c:v>
                </c:pt>
                <c:pt idx="85">
                  <c:v>4.0324691585040133</c:v>
                </c:pt>
                <c:pt idx="86">
                  <c:v>4.0253516907351496</c:v>
                </c:pt>
                <c:pt idx="87">
                  <c:v>4.074991833706286</c:v>
                </c:pt>
                <c:pt idx="88">
                  <c:v>4.0412953411322849</c:v>
                </c:pt>
                <c:pt idx="89">
                  <c:v>4.0800765904243956</c:v>
                </c:pt>
                <c:pt idx="90">
                  <c:v>4.0741418549045809</c:v>
                </c:pt>
                <c:pt idx="91">
                  <c:v>4.0681716879180776</c:v>
                </c:pt>
                <c:pt idx="92">
                  <c:v>4.0535225677018456</c:v>
                </c:pt>
                <c:pt idx="93">
                  <c:v>4.0474276424343492</c:v>
                </c:pt>
                <c:pt idx="94">
                  <c:v>4.0535225677018456</c:v>
                </c:pt>
                <c:pt idx="95">
                  <c:v>4.0395363257271057</c:v>
                </c:pt>
                <c:pt idx="96">
                  <c:v>4.0235643801610532</c:v>
                </c:pt>
                <c:pt idx="97">
                  <c:v>4.0118683403978626</c:v>
                </c:pt>
                <c:pt idx="98">
                  <c:v>4.0298060410845293</c:v>
                </c:pt>
                <c:pt idx="99">
                  <c:v>4.0244584347579346</c:v>
                </c:pt>
                <c:pt idx="100">
                  <c:v>4.1239033644636454</c:v>
                </c:pt>
                <c:pt idx="101">
                  <c:v>4.2046926193909657</c:v>
                </c:pt>
                <c:pt idx="102">
                  <c:v>4.1743872698956368</c:v>
                </c:pt>
                <c:pt idx="103">
                  <c:v>4.2017030805426003</c:v>
                </c:pt>
                <c:pt idx="104">
                  <c:v>4.2333816042393106</c:v>
                </c:pt>
                <c:pt idx="105">
                  <c:v>4.3134800921387715</c:v>
                </c:pt>
                <c:pt idx="106">
                  <c:v>4.2534827835603979</c:v>
                </c:pt>
                <c:pt idx="107">
                  <c:v>4.3154861108656375</c:v>
                </c:pt>
                <c:pt idx="108">
                  <c:v>4.312810523985199</c:v>
                </c:pt>
                <c:pt idx="109">
                  <c:v>4.2752762647270011</c:v>
                </c:pt>
                <c:pt idx="110">
                  <c:v>4.2619754036060513</c:v>
                </c:pt>
                <c:pt idx="111">
                  <c:v>4.2158244597598102</c:v>
                </c:pt>
                <c:pt idx="112">
                  <c:v>4.1533993250034156</c:v>
                </c:pt>
                <c:pt idx="113">
                  <c:v>4.0842942263685993</c:v>
                </c:pt>
                <c:pt idx="114">
                  <c:v>4.1075897889721213</c:v>
                </c:pt>
                <c:pt idx="115">
                  <c:v>4.203198967134183</c:v>
                </c:pt>
                <c:pt idx="116">
                  <c:v>4.1084118194335364</c:v>
                </c:pt>
                <c:pt idx="117">
                  <c:v>4.1222839309113422</c:v>
                </c:pt>
                <c:pt idx="118">
                  <c:v>4.074991833706286</c:v>
                </c:pt>
                <c:pt idx="119">
                  <c:v>4.1001609475435403</c:v>
                </c:pt>
                <c:pt idx="120">
                  <c:v>4.1486749067671482</c:v>
                </c:pt>
                <c:pt idx="121">
                  <c:v>4.1271343850450917</c:v>
                </c:pt>
                <c:pt idx="122">
                  <c:v>4.1573193613834887</c:v>
                </c:pt>
                <c:pt idx="123">
                  <c:v>4.1149638494248366</c:v>
                </c:pt>
                <c:pt idx="124">
                  <c:v>4.1263276080751519</c:v>
                </c:pt>
                <c:pt idx="125">
                  <c:v>4.1034694699991014</c:v>
                </c:pt>
                <c:pt idx="126">
                  <c:v>4.0775374439057197</c:v>
                </c:pt>
                <c:pt idx="127">
                  <c:v>4.0604430105464191</c:v>
                </c:pt>
                <c:pt idx="128">
                  <c:v>4.0500443033255209</c:v>
                </c:pt>
                <c:pt idx="129">
                  <c:v>4.0500443033255209</c:v>
                </c:pt>
                <c:pt idx="130">
                  <c:v>4.0926765051214034</c:v>
                </c:pt>
                <c:pt idx="131">
                  <c:v>4.118223836012044</c:v>
                </c:pt>
                <c:pt idx="132">
                  <c:v>4.0783845426433709</c:v>
                </c:pt>
                <c:pt idx="133">
                  <c:v>4.0244584347579346</c:v>
                </c:pt>
                <c:pt idx="134">
                  <c:v>4.0656020933564463</c:v>
                </c:pt>
                <c:pt idx="135">
                  <c:v>4.0280266811844525</c:v>
                </c:pt>
                <c:pt idx="136">
                  <c:v>4.0262441495181687</c:v>
                </c:pt>
                <c:pt idx="137">
                  <c:v>4.0190820777215537</c:v>
                </c:pt>
                <c:pt idx="138">
                  <c:v>4.0724397268340509</c:v>
                </c:pt>
                <c:pt idx="139">
                  <c:v>4.0217738693872649</c:v>
                </c:pt>
                <c:pt idx="140">
                  <c:v>4.0208774103402281</c:v>
                </c:pt>
                <c:pt idx="141">
                  <c:v>4.0190820777215537</c:v>
                </c:pt>
                <c:pt idx="142">
                  <c:v>4.0190820777215537</c:v>
                </c:pt>
                <c:pt idx="143">
                  <c:v>4.0027773686966102</c:v>
                </c:pt>
                <c:pt idx="144">
                  <c:v>4.0027773686966102</c:v>
                </c:pt>
                <c:pt idx="145">
                  <c:v>3.9945242269398897</c:v>
                </c:pt>
                <c:pt idx="146">
                  <c:v>3.9796816539019608</c:v>
                </c:pt>
                <c:pt idx="147">
                  <c:v>3.9954446135672184</c:v>
                </c:pt>
                <c:pt idx="148">
                  <c:v>4.0100567456995115</c:v>
                </c:pt>
                <c:pt idx="149">
                  <c:v>3.9721769282478934</c:v>
                </c:pt>
                <c:pt idx="150">
                  <c:v>3.9531649487593215</c:v>
                </c:pt>
                <c:pt idx="151">
                  <c:v>4.0351252025621296</c:v>
                </c:pt>
                <c:pt idx="152">
                  <c:v>4.01096295328305</c:v>
                </c:pt>
                <c:pt idx="153">
                  <c:v>4.0163830207523885</c:v>
                </c:pt>
                <c:pt idx="154">
                  <c:v>4.0000338827508592</c:v>
                </c:pt>
                <c:pt idx="155">
                  <c:v>3.9954446135672184</c:v>
                </c:pt>
                <c:pt idx="156">
                  <c:v>4.0073331852324712</c:v>
                </c:pt>
                <c:pt idx="157">
                  <c:v>4.0664593587325646</c:v>
                </c:pt>
                <c:pt idx="158">
                  <c:v>4.0935108814735237</c:v>
                </c:pt>
                <c:pt idx="159">
                  <c:v>4.0926765051214034</c:v>
                </c:pt>
                <c:pt idx="160">
                  <c:v>4.0707346965829672</c:v>
                </c:pt>
                <c:pt idx="161">
                  <c:v>4.0491728435753798</c:v>
                </c:pt>
                <c:pt idx="162">
                  <c:v>4.0491728435753798</c:v>
                </c:pt>
                <c:pt idx="163">
                  <c:v>4.0943445622221004</c:v>
                </c:pt>
                <c:pt idx="164">
                  <c:v>4.0741418549045809</c:v>
                </c:pt>
                <c:pt idx="165">
                  <c:v>4.0698810900437259</c:v>
                </c:pt>
                <c:pt idx="166">
                  <c:v>4.0630258789646732</c:v>
                </c:pt>
                <c:pt idx="167">
                  <c:v>4.0430512678345503</c:v>
                </c:pt>
                <c:pt idx="168">
                  <c:v>3.9982007016691985</c:v>
                </c:pt>
                <c:pt idx="169">
                  <c:v>3.9880576917041437</c:v>
                </c:pt>
                <c:pt idx="170">
                  <c:v>3.8938590348004749</c:v>
                </c:pt>
                <c:pt idx="171">
                  <c:v>3.9464244321454784</c:v>
                </c:pt>
                <c:pt idx="172">
                  <c:v>3.929862923556477</c:v>
                </c:pt>
                <c:pt idx="173">
                  <c:v>3.9318256327243257</c:v>
                </c:pt>
                <c:pt idx="174">
                  <c:v>3.9337844972096589</c:v>
                </c:pt>
                <c:pt idx="175">
                  <c:v>3.983413001514819</c:v>
                </c:pt>
                <c:pt idx="176">
                  <c:v>3.9454577815143836</c:v>
                </c:pt>
                <c:pt idx="177">
                  <c:v>3.9259259105971376</c:v>
                </c:pt>
                <c:pt idx="178">
                  <c:v>3.9259259105971376</c:v>
                </c:pt>
                <c:pt idx="179">
                  <c:v>3.912023005428146</c:v>
                </c:pt>
                <c:pt idx="180">
                  <c:v>3.9100210027574729</c:v>
                </c:pt>
                <c:pt idx="181">
                  <c:v>3.9140210080908191</c:v>
                </c:pt>
                <c:pt idx="182">
                  <c:v>3.9140210080908191</c:v>
                </c:pt>
                <c:pt idx="183">
                  <c:v>3.9140210080908191</c:v>
                </c:pt>
                <c:pt idx="184">
                  <c:v>3.8815637979434374</c:v>
                </c:pt>
                <c:pt idx="185">
                  <c:v>3.8918202981106265</c:v>
                </c:pt>
                <c:pt idx="186">
                  <c:v>3.952204795060978</c:v>
                </c:pt>
                <c:pt idx="187">
                  <c:v>3.886705197443856</c:v>
                </c:pt>
                <c:pt idx="188">
                  <c:v>3.8501476017100584</c:v>
                </c:pt>
                <c:pt idx="189">
                  <c:v>3.8264651170664994</c:v>
                </c:pt>
                <c:pt idx="190">
                  <c:v>3.829727762701316</c:v>
                </c:pt>
                <c:pt idx="191">
                  <c:v>3.8501476017100584</c:v>
                </c:pt>
                <c:pt idx="192">
                  <c:v>3.9209827467996181</c:v>
                </c:pt>
                <c:pt idx="193">
                  <c:v>3.9070104636046019</c:v>
                </c:pt>
                <c:pt idx="194">
                  <c:v>3.9160150266976834</c:v>
                </c:pt>
                <c:pt idx="195">
                  <c:v>3.9199911750773229</c:v>
                </c:pt>
                <c:pt idx="196">
                  <c:v>3.9219733362813143</c:v>
                </c:pt>
                <c:pt idx="197">
                  <c:v>3.8691155044168695</c:v>
                </c:pt>
                <c:pt idx="198">
                  <c:v>3.8979240810486444</c:v>
                </c:pt>
                <c:pt idx="199">
                  <c:v>3.9160150266976834</c:v>
                </c:pt>
                <c:pt idx="200">
                  <c:v>3.9108222848516272</c:v>
                </c:pt>
                <c:pt idx="201">
                  <c:v>3.8753590210565547</c:v>
                </c:pt>
                <c:pt idx="202">
                  <c:v>3.8607297110405954</c:v>
                </c:pt>
                <c:pt idx="203">
                  <c:v>3.8979240810486444</c:v>
                </c:pt>
                <c:pt idx="204">
                  <c:v>3.8979240810486444</c:v>
                </c:pt>
                <c:pt idx="205">
                  <c:v>3.8497219792307669</c:v>
                </c:pt>
                <c:pt idx="206">
                  <c:v>3.8141896450793831</c:v>
                </c:pt>
                <c:pt idx="207">
                  <c:v>3.7905331078404361</c:v>
                </c:pt>
              </c:numCache>
            </c:numRef>
          </c:xVal>
          <c:yVal>
            <c:numRef>
              <c:f>'Пункт 1-3'!$R$2:$R$209</c:f>
              <c:numCache>
                <c:formatCode>General</c:formatCode>
                <c:ptCount val="208"/>
                <c:pt idx="0">
                  <c:v>11.142151596651994</c:v>
                </c:pt>
                <c:pt idx="1">
                  <c:v>12.554614606238717</c:v>
                </c:pt>
                <c:pt idx="2">
                  <c:v>13.233958417960169</c:v>
                </c:pt>
                <c:pt idx="3">
                  <c:v>12.734345182899885</c:v>
                </c:pt>
                <c:pt idx="4">
                  <c:v>13.142597284235139</c:v>
                </c:pt>
                <c:pt idx="5">
                  <c:v>14.225512027873602</c:v>
                </c:pt>
                <c:pt idx="6">
                  <c:v>13.550776487723899</c:v>
                </c:pt>
                <c:pt idx="7">
                  <c:v>12.819120866834492</c:v>
                </c:pt>
                <c:pt idx="8">
                  <c:v>13.046345890980414</c:v>
                </c:pt>
                <c:pt idx="9">
                  <c:v>12.416860174634799</c:v>
                </c:pt>
                <c:pt idx="10">
                  <c:v>12.673667125103886</c:v>
                </c:pt>
                <c:pt idx="11">
                  <c:v>12.65437371875765</c:v>
                </c:pt>
                <c:pt idx="12">
                  <c:v>12.57767068412676</c:v>
                </c:pt>
                <c:pt idx="13">
                  <c:v>12.366702291455141</c:v>
                </c:pt>
                <c:pt idx="14">
                  <c:v>13.546872655317854</c:v>
                </c:pt>
                <c:pt idx="15">
                  <c:v>12.366617127087862</c:v>
                </c:pt>
                <c:pt idx="16">
                  <c:v>12.626097904969669</c:v>
                </c:pt>
                <c:pt idx="17">
                  <c:v>12.358536188656643</c:v>
                </c:pt>
                <c:pt idx="18">
                  <c:v>11.58710486314448</c:v>
                </c:pt>
                <c:pt idx="19">
                  <c:v>13.023073288257116</c:v>
                </c:pt>
                <c:pt idx="20">
                  <c:v>11.217076803185387</c:v>
                </c:pt>
                <c:pt idx="21">
                  <c:v>11.365237192070625</c:v>
                </c:pt>
                <c:pt idx="22">
                  <c:v>9.94798279242268</c:v>
                </c:pt>
                <c:pt idx="23">
                  <c:v>11.074420502783864</c:v>
                </c:pt>
                <c:pt idx="24">
                  <c:v>11.757282412683635</c:v>
                </c:pt>
                <c:pt idx="25">
                  <c:v>12.551575412465656</c:v>
                </c:pt>
                <c:pt idx="26">
                  <c:v>11.86821945583203</c:v>
                </c:pt>
                <c:pt idx="27">
                  <c:v>12.722064899247524</c:v>
                </c:pt>
                <c:pt idx="28">
                  <c:v>12.326651768488558</c:v>
                </c:pt>
                <c:pt idx="29">
                  <c:v>11.980927091545292</c:v>
                </c:pt>
                <c:pt idx="30">
                  <c:v>12.547319181311687</c:v>
                </c:pt>
                <c:pt idx="31">
                  <c:v>11.383272256743357</c:v>
                </c:pt>
                <c:pt idx="32">
                  <c:v>11.957354843096534</c:v>
                </c:pt>
                <c:pt idx="33">
                  <c:v>12.707877706075081</c:v>
                </c:pt>
                <c:pt idx="34">
                  <c:v>12.71622804474586</c:v>
                </c:pt>
                <c:pt idx="35">
                  <c:v>11.988911165893512</c:v>
                </c:pt>
                <c:pt idx="36">
                  <c:v>11.356973163196342</c:v>
                </c:pt>
                <c:pt idx="37">
                  <c:v>11.871648310526261</c:v>
                </c:pt>
                <c:pt idx="38">
                  <c:v>10.865325099366254</c:v>
                </c:pt>
                <c:pt idx="39">
                  <c:v>12.20196421748563</c:v>
                </c:pt>
                <c:pt idx="40">
                  <c:v>10.858998997563564</c:v>
                </c:pt>
                <c:pt idx="41">
                  <c:v>12.198796236559398</c:v>
                </c:pt>
                <c:pt idx="42">
                  <c:v>13.022587240040403</c:v>
                </c:pt>
                <c:pt idx="43">
                  <c:v>13.082228646664209</c:v>
                </c:pt>
                <c:pt idx="44">
                  <c:v>13.484851392657353</c:v>
                </c:pt>
                <c:pt idx="45">
                  <c:v>13.53594214722269</c:v>
                </c:pt>
                <c:pt idx="46">
                  <c:v>12.855241814917731</c:v>
                </c:pt>
                <c:pt idx="47">
                  <c:v>13.490721802887863</c:v>
                </c:pt>
                <c:pt idx="48">
                  <c:v>13.442139869652131</c:v>
                </c:pt>
                <c:pt idx="49">
                  <c:v>13.179745099642435</c:v>
                </c:pt>
                <c:pt idx="50">
                  <c:v>12.340559831238926</c:v>
                </c:pt>
                <c:pt idx="51">
                  <c:v>12.171325909200339</c:v>
                </c:pt>
                <c:pt idx="52">
                  <c:v>11.290156843361093</c:v>
                </c:pt>
                <c:pt idx="53">
                  <c:v>13.791627617500943</c:v>
                </c:pt>
                <c:pt idx="54">
                  <c:v>13.679782468653015</c:v>
                </c:pt>
                <c:pt idx="55">
                  <c:v>13.75392234704494</c:v>
                </c:pt>
                <c:pt idx="56">
                  <c:v>12.914650163745476</c:v>
                </c:pt>
                <c:pt idx="57">
                  <c:v>13.636563301809268</c:v>
                </c:pt>
                <c:pt idx="58">
                  <c:v>14.526895416435442</c:v>
                </c:pt>
                <c:pt idx="59">
                  <c:v>14.355832846118963</c:v>
                </c:pt>
                <c:pt idx="60">
                  <c:v>13.145122414524844</c:v>
                </c:pt>
                <c:pt idx="61">
                  <c:v>12.808665817749265</c:v>
                </c:pt>
                <c:pt idx="62">
                  <c:v>13.843398061451165</c:v>
                </c:pt>
                <c:pt idx="63">
                  <c:v>14.547945757104747</c:v>
                </c:pt>
                <c:pt idx="64">
                  <c:v>14.306364060070727</c:v>
                </c:pt>
                <c:pt idx="65">
                  <c:v>14.091800485648573</c:v>
                </c:pt>
                <c:pt idx="66">
                  <c:v>13.381028500785616</c:v>
                </c:pt>
                <c:pt idx="67">
                  <c:v>13.269817398869208</c:v>
                </c:pt>
                <c:pt idx="68">
                  <c:v>13.75598345864962</c:v>
                </c:pt>
                <c:pt idx="69">
                  <c:v>11.592752764829783</c:v>
                </c:pt>
                <c:pt idx="70">
                  <c:v>13.23293827451471</c:v>
                </c:pt>
                <c:pt idx="71">
                  <c:v>14.61435019908224</c:v>
                </c:pt>
                <c:pt idx="72">
                  <c:v>13.291143663631615</c:v>
                </c:pt>
                <c:pt idx="73">
                  <c:v>13.69061604559251</c:v>
                </c:pt>
                <c:pt idx="74">
                  <c:v>12.658834740080497</c:v>
                </c:pt>
                <c:pt idx="75">
                  <c:v>13.164809652067085</c:v>
                </c:pt>
                <c:pt idx="76">
                  <c:v>13.422867889875993</c:v>
                </c:pt>
                <c:pt idx="77">
                  <c:v>12.814206451763162</c:v>
                </c:pt>
                <c:pt idx="78">
                  <c:v>12.81543052536041</c:v>
                </c:pt>
                <c:pt idx="79">
                  <c:v>12.408115126936329</c:v>
                </c:pt>
                <c:pt idx="80">
                  <c:v>13.239666297823835</c:v>
                </c:pt>
                <c:pt idx="81">
                  <c:v>13.018645955572657</c:v>
                </c:pt>
                <c:pt idx="82">
                  <c:v>13.397005801973306</c:v>
                </c:pt>
                <c:pt idx="83">
                  <c:v>12.97488373001111</c:v>
                </c:pt>
                <c:pt idx="84">
                  <c:v>12.936009702536971</c:v>
                </c:pt>
                <c:pt idx="85">
                  <c:v>13.990035130456004</c:v>
                </c:pt>
                <c:pt idx="86">
                  <c:v>14.067568043443123</c:v>
                </c:pt>
                <c:pt idx="87">
                  <c:v>14.568500878592733</c:v>
                </c:pt>
                <c:pt idx="88">
                  <c:v>13.485672267979101</c:v>
                </c:pt>
                <c:pt idx="89">
                  <c:v>12.917575328374431</c:v>
                </c:pt>
                <c:pt idx="90">
                  <c:v>12.743442824518276</c:v>
                </c:pt>
                <c:pt idx="91">
                  <c:v>12.105367941408542</c:v>
                </c:pt>
                <c:pt idx="92">
                  <c:v>12.803094313992736</c:v>
                </c:pt>
                <c:pt idx="93">
                  <c:v>12.524708178303603</c:v>
                </c:pt>
                <c:pt idx="94">
                  <c:v>13.340856130503111</c:v>
                </c:pt>
                <c:pt idx="95">
                  <c:v>12.750690815030914</c:v>
                </c:pt>
                <c:pt idx="96">
                  <c:v>13.626224807368686</c:v>
                </c:pt>
                <c:pt idx="97">
                  <c:v>12.525761976616934</c:v>
                </c:pt>
                <c:pt idx="98">
                  <c:v>12.990133993940749</c:v>
                </c:pt>
                <c:pt idx="99">
                  <c:v>13.751483905799425</c:v>
                </c:pt>
                <c:pt idx="100">
                  <c:v>14.101042821231355</c:v>
                </c:pt>
                <c:pt idx="101">
                  <c:v>13.927338117145011</c:v>
                </c:pt>
                <c:pt idx="102">
                  <c:v>13.356613027058643</c:v>
                </c:pt>
                <c:pt idx="103">
                  <c:v>12.525289721590447</c:v>
                </c:pt>
                <c:pt idx="104">
                  <c:v>12.193595124019062</c:v>
                </c:pt>
                <c:pt idx="105">
                  <c:v>13.25984445972513</c:v>
                </c:pt>
                <c:pt idx="106">
                  <c:v>13.83906105517447</c:v>
                </c:pt>
                <c:pt idx="107">
                  <c:v>13.101139740952702</c:v>
                </c:pt>
                <c:pt idx="108">
                  <c:v>12.952381374204352</c:v>
                </c:pt>
                <c:pt idx="109">
                  <c:v>13.201525697650558</c:v>
                </c:pt>
                <c:pt idx="110">
                  <c:v>13.514148675455937</c:v>
                </c:pt>
                <c:pt idx="111">
                  <c:v>13.21517954064233</c:v>
                </c:pt>
                <c:pt idx="112">
                  <c:v>13.401841892505422</c:v>
                </c:pt>
                <c:pt idx="113">
                  <c:v>13.628638664071502</c:v>
                </c:pt>
                <c:pt idx="114">
                  <c:v>14.025536447725012</c:v>
                </c:pt>
                <c:pt idx="115">
                  <c:v>13.171515380863934</c:v>
                </c:pt>
                <c:pt idx="116">
                  <c:v>13.395941454469837</c:v>
                </c:pt>
                <c:pt idx="117">
                  <c:v>13.694302915028583</c:v>
                </c:pt>
                <c:pt idx="118">
                  <c:v>13.992233136357747</c:v>
                </c:pt>
                <c:pt idx="119">
                  <c:v>13.611949021377786</c:v>
                </c:pt>
                <c:pt idx="120">
                  <c:v>14.565146761705556</c:v>
                </c:pt>
                <c:pt idx="121">
                  <c:v>12.472428931267203</c:v>
                </c:pt>
                <c:pt idx="122">
                  <c:v>12.674888069139099</c:v>
                </c:pt>
                <c:pt idx="123">
                  <c:v>13.284533245987431</c:v>
                </c:pt>
                <c:pt idx="124">
                  <c:v>13.364242320054295</c:v>
                </c:pt>
                <c:pt idx="125">
                  <c:v>12.999065161059836</c:v>
                </c:pt>
                <c:pt idx="126">
                  <c:v>12.1049807839689</c:v>
                </c:pt>
                <c:pt idx="127">
                  <c:v>12.714214671666962</c:v>
                </c:pt>
                <c:pt idx="128">
                  <c:v>12.443040203437453</c:v>
                </c:pt>
                <c:pt idx="129">
                  <c:v>13.293590282192669</c:v>
                </c:pt>
                <c:pt idx="130">
                  <c:v>13.915726864839385</c:v>
                </c:pt>
                <c:pt idx="131">
                  <c:v>13.361065267634391</c:v>
                </c:pt>
                <c:pt idx="132">
                  <c:v>13.059082731476586</c:v>
                </c:pt>
                <c:pt idx="133">
                  <c:v>14.029605291939866</c:v>
                </c:pt>
                <c:pt idx="134">
                  <c:v>13.848568086886273</c:v>
                </c:pt>
                <c:pt idx="135">
                  <c:v>14.056753325809654</c:v>
                </c:pt>
                <c:pt idx="136">
                  <c:v>13.93125596350616</c:v>
                </c:pt>
                <c:pt idx="137">
                  <c:v>13.466094915707131</c:v>
                </c:pt>
                <c:pt idx="138">
                  <c:v>14.779756820083565</c:v>
                </c:pt>
                <c:pt idx="139">
                  <c:v>13.881953514512988</c:v>
                </c:pt>
                <c:pt idx="140">
                  <c:v>14.107157260872221</c:v>
                </c:pt>
                <c:pt idx="141">
                  <c:v>14.081790224155618</c:v>
                </c:pt>
                <c:pt idx="142">
                  <c:v>13.309290976745524</c:v>
                </c:pt>
                <c:pt idx="143">
                  <c:v>13.871928697869073</c:v>
                </c:pt>
                <c:pt idx="144">
                  <c:v>13.477208648512127</c:v>
                </c:pt>
                <c:pt idx="145">
                  <c:v>13.262403541941678</c:v>
                </c:pt>
                <c:pt idx="146">
                  <c:v>13.017957961049476</c:v>
                </c:pt>
                <c:pt idx="147">
                  <c:v>13.114653734334276</c:v>
                </c:pt>
                <c:pt idx="148">
                  <c:v>13.779002163147752</c:v>
                </c:pt>
                <c:pt idx="149">
                  <c:v>13.617096203937061</c:v>
                </c:pt>
                <c:pt idx="150">
                  <c:v>13.042822210604806</c:v>
                </c:pt>
                <c:pt idx="151">
                  <c:v>14.567242634454638</c:v>
                </c:pt>
                <c:pt idx="152">
                  <c:v>13.506536750044871</c:v>
                </c:pt>
                <c:pt idx="153">
                  <c:v>12.860998613269921</c:v>
                </c:pt>
                <c:pt idx="154">
                  <c:v>13.506795501637978</c:v>
                </c:pt>
                <c:pt idx="155">
                  <c:v>13.403489003256864</c:v>
                </c:pt>
                <c:pt idx="156">
                  <c:v>12.492791754481393</c:v>
                </c:pt>
                <c:pt idx="157">
                  <c:v>14.484769677195667</c:v>
                </c:pt>
                <c:pt idx="158">
                  <c:v>14.601970470211173</c:v>
                </c:pt>
                <c:pt idx="159">
                  <c:v>14.128677611926072</c:v>
                </c:pt>
                <c:pt idx="160">
                  <c:v>14.490783949822287</c:v>
                </c:pt>
                <c:pt idx="161">
                  <c:v>13.67662772905561</c:v>
                </c:pt>
                <c:pt idx="162">
                  <c:v>13.563491595843391</c:v>
                </c:pt>
                <c:pt idx="163">
                  <c:v>13.610747053931494</c:v>
                </c:pt>
                <c:pt idx="164">
                  <c:v>13.95807725897617</c:v>
                </c:pt>
                <c:pt idx="165">
                  <c:v>12.167383790915062</c:v>
                </c:pt>
                <c:pt idx="166">
                  <c:v>13.967639194839894</c:v>
                </c:pt>
                <c:pt idx="167">
                  <c:v>13.520897857430866</c:v>
                </c:pt>
                <c:pt idx="168">
                  <c:v>13.967862478135796</c:v>
                </c:pt>
                <c:pt idx="169">
                  <c:v>13.404228564534545</c:v>
                </c:pt>
                <c:pt idx="170">
                  <c:v>13.906748822398521</c:v>
                </c:pt>
                <c:pt idx="171">
                  <c:v>14.352839836320456</c:v>
                </c:pt>
                <c:pt idx="172">
                  <c:v>13.806167042961121</c:v>
                </c:pt>
                <c:pt idx="173">
                  <c:v>12.730742001116814</c:v>
                </c:pt>
                <c:pt idx="174">
                  <c:v>13.664757433237916</c:v>
                </c:pt>
                <c:pt idx="175">
                  <c:v>14.279502402591037</c:v>
                </c:pt>
                <c:pt idx="176">
                  <c:v>13.803771929058884</c:v>
                </c:pt>
                <c:pt idx="177">
                  <c:v>14.177810651044364</c:v>
                </c:pt>
                <c:pt idx="178">
                  <c:v>13.412238044363004</c:v>
                </c:pt>
                <c:pt idx="179">
                  <c:v>11.923643419359841</c:v>
                </c:pt>
                <c:pt idx="180">
                  <c:v>14.218278699191179</c:v>
                </c:pt>
                <c:pt idx="181">
                  <c:v>12.949746576758088</c:v>
                </c:pt>
                <c:pt idx="182">
                  <c:v>13.444780154363562</c:v>
                </c:pt>
                <c:pt idx="183">
                  <c:v>12.870511661953376</c:v>
                </c:pt>
                <c:pt idx="184">
                  <c:v>13.126335478156729</c:v>
                </c:pt>
                <c:pt idx="185">
                  <c:v>12.81134443958811</c:v>
                </c:pt>
                <c:pt idx="186">
                  <c:v>14.046733383866389</c:v>
                </c:pt>
                <c:pt idx="187">
                  <c:v>13.912110814352751</c:v>
                </c:pt>
                <c:pt idx="188">
                  <c:v>13.663209832582277</c:v>
                </c:pt>
                <c:pt idx="189">
                  <c:v>13.109359188269075</c:v>
                </c:pt>
                <c:pt idx="190">
                  <c:v>14.18054942656417</c:v>
                </c:pt>
                <c:pt idx="191">
                  <c:v>14.314101644061923</c:v>
                </c:pt>
                <c:pt idx="192">
                  <c:v>13.943182316415472</c:v>
                </c:pt>
                <c:pt idx="193">
                  <c:v>13.214085308957273</c:v>
                </c:pt>
                <c:pt idx="194">
                  <c:v>13.196598484333226</c:v>
                </c:pt>
                <c:pt idx="195">
                  <c:v>12.940865481308752</c:v>
                </c:pt>
                <c:pt idx="196">
                  <c:v>12.576428576524771</c:v>
                </c:pt>
                <c:pt idx="197">
                  <c:v>13.423178828246073</c:v>
                </c:pt>
                <c:pt idx="198">
                  <c:v>13.297408525227507</c:v>
                </c:pt>
                <c:pt idx="199">
                  <c:v>12.471048880446316</c:v>
                </c:pt>
                <c:pt idx="200">
                  <c:v>13.28590977887195</c:v>
                </c:pt>
                <c:pt idx="201">
                  <c:v>12.904505830519357</c:v>
                </c:pt>
                <c:pt idx="202">
                  <c:v>11.90341228989768</c:v>
                </c:pt>
                <c:pt idx="203">
                  <c:v>14.371359259330452</c:v>
                </c:pt>
                <c:pt idx="204">
                  <c:v>12.94903327604783</c:v>
                </c:pt>
                <c:pt idx="205">
                  <c:v>13.38956209091471</c:v>
                </c:pt>
                <c:pt idx="206">
                  <c:v>13.064204463230796</c:v>
                </c:pt>
                <c:pt idx="207">
                  <c:v>13.53074423059339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2-4178-B19E-07E21E82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35600"/>
        <c:axId val="538840520"/>
      </c:scatterChart>
      <c:valAx>
        <c:axId val="5388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цены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840520"/>
        <c:crosses val="autoZero"/>
        <c:crossBetween val="midCat"/>
      </c:valAx>
      <c:valAx>
        <c:axId val="5388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объема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8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Возрожд-ао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'Пункт 1-3'!$J$2:$J$209</c:f>
              <c:numCache>
                <c:formatCode>General</c:formatCode>
                <c:ptCount val="208"/>
                <c:pt idx="0">
                  <c:v>6.0234475929610332</c:v>
                </c:pt>
                <c:pt idx="1">
                  <c:v>5.9401712527204316</c:v>
                </c:pt>
                <c:pt idx="2">
                  <c:v>5.916202062607435</c:v>
                </c:pt>
                <c:pt idx="3">
                  <c:v>5.9026333334013659</c:v>
                </c:pt>
                <c:pt idx="4">
                  <c:v>5.9135030056382698</c:v>
                </c:pt>
                <c:pt idx="5">
                  <c:v>5.8971538676367405</c:v>
                </c:pt>
                <c:pt idx="6">
                  <c:v>6.0014148779611505</c:v>
                </c:pt>
                <c:pt idx="7">
                  <c:v>5.9914645471079817</c:v>
                </c:pt>
                <c:pt idx="8">
                  <c:v>6.0637852086876078</c:v>
                </c:pt>
                <c:pt idx="9">
                  <c:v>6.0591231955817966</c:v>
                </c:pt>
                <c:pt idx="10">
                  <c:v>6.0282785202306979</c:v>
                </c:pt>
                <c:pt idx="11">
                  <c:v>6.061456918928017</c:v>
                </c:pt>
                <c:pt idx="12">
                  <c:v>6.0520891689244172</c:v>
                </c:pt>
                <c:pt idx="13">
                  <c:v>6.0497334552319577</c:v>
                </c:pt>
                <c:pt idx="14">
                  <c:v>6.0426328336823811</c:v>
                </c:pt>
                <c:pt idx="15">
                  <c:v>6.0306852602612633</c:v>
                </c:pt>
                <c:pt idx="16">
                  <c:v>6.0038870671065387</c:v>
                </c:pt>
                <c:pt idx="17">
                  <c:v>6.0161571596983539</c:v>
                </c:pt>
                <c:pt idx="18">
                  <c:v>5.9914645471079817</c:v>
                </c:pt>
                <c:pt idx="19">
                  <c:v>5.9763509092979339</c:v>
                </c:pt>
                <c:pt idx="20">
                  <c:v>6.0591231955817966</c:v>
                </c:pt>
                <c:pt idx="21">
                  <c:v>6.0913098820776979</c:v>
                </c:pt>
                <c:pt idx="22">
                  <c:v>6.0497334552319577</c:v>
                </c:pt>
                <c:pt idx="23">
                  <c:v>6.0473721790462776</c:v>
                </c:pt>
                <c:pt idx="24">
                  <c:v>6.1377270540862341</c:v>
                </c:pt>
                <c:pt idx="25">
                  <c:v>6.2461067654815627</c:v>
                </c:pt>
                <c:pt idx="26">
                  <c:v>6.300785794663244</c:v>
                </c:pt>
                <c:pt idx="27">
                  <c:v>6.3099182782265162</c:v>
                </c:pt>
                <c:pt idx="28">
                  <c:v>6.3456363608285962</c:v>
                </c:pt>
                <c:pt idx="29">
                  <c:v>6.329720905522696</c:v>
                </c:pt>
                <c:pt idx="30">
                  <c:v>6.2728770065461674</c:v>
                </c:pt>
                <c:pt idx="31">
                  <c:v>6.2728770065461674</c:v>
                </c:pt>
                <c:pt idx="32">
                  <c:v>6.2690962837062614</c:v>
                </c:pt>
                <c:pt idx="33">
                  <c:v>6.2344107257183712</c:v>
                </c:pt>
                <c:pt idx="34">
                  <c:v>6.3099182782265162</c:v>
                </c:pt>
                <c:pt idx="35">
                  <c:v>6.4134589571673573</c:v>
                </c:pt>
                <c:pt idx="36">
                  <c:v>6.3935907539506314</c:v>
                </c:pt>
                <c:pt idx="37">
                  <c:v>6.3919171133926023</c:v>
                </c:pt>
                <c:pt idx="38">
                  <c:v>6.3952615981154493</c:v>
                </c:pt>
                <c:pt idx="39">
                  <c:v>6.3935907539506314</c:v>
                </c:pt>
                <c:pt idx="40">
                  <c:v>6.3851943989977258</c:v>
                </c:pt>
                <c:pt idx="41">
                  <c:v>6.4199949281471422</c:v>
                </c:pt>
                <c:pt idx="42">
                  <c:v>6.4134589571673573</c:v>
                </c:pt>
                <c:pt idx="43">
                  <c:v>6.4052284580308418</c:v>
                </c:pt>
                <c:pt idx="44">
                  <c:v>6.3952615981154493</c:v>
                </c:pt>
                <c:pt idx="45">
                  <c:v>6.4035741979348151</c:v>
                </c:pt>
                <c:pt idx="46">
                  <c:v>6.4167322825123261</c:v>
                </c:pt>
                <c:pt idx="47">
                  <c:v>6.4297194780391376</c:v>
                </c:pt>
                <c:pt idx="48">
                  <c:v>6.4002574453088208</c:v>
                </c:pt>
                <c:pt idx="49">
                  <c:v>6.4216222678065176</c:v>
                </c:pt>
                <c:pt idx="50">
                  <c:v>6.4101748819661672</c:v>
                </c:pt>
                <c:pt idx="51">
                  <c:v>6.4068799860693142</c:v>
                </c:pt>
                <c:pt idx="52">
                  <c:v>6.4068799860693142</c:v>
                </c:pt>
                <c:pt idx="53">
                  <c:v>6.2499752422594828</c:v>
                </c:pt>
                <c:pt idx="54">
                  <c:v>6.2499752422594828</c:v>
                </c:pt>
                <c:pt idx="55">
                  <c:v>6.2480428745084291</c:v>
                </c:pt>
                <c:pt idx="56">
                  <c:v>6.253828811575473</c:v>
                </c:pt>
                <c:pt idx="57">
                  <c:v>6.2557500417533669</c:v>
                </c:pt>
                <c:pt idx="58">
                  <c:v>6.253828811575473</c:v>
                </c:pt>
                <c:pt idx="59">
                  <c:v>6.2557500417533669</c:v>
                </c:pt>
                <c:pt idx="60">
                  <c:v>6.2557500417533669</c:v>
                </c:pt>
                <c:pt idx="61">
                  <c:v>6.2653012127377101</c:v>
                </c:pt>
                <c:pt idx="62">
                  <c:v>6.2633982625916236</c:v>
                </c:pt>
                <c:pt idx="63">
                  <c:v>6.2422232654551655</c:v>
                </c:pt>
                <c:pt idx="64">
                  <c:v>6.2205901700997392</c:v>
                </c:pt>
                <c:pt idx="65">
                  <c:v>6.1820849067166321</c:v>
                </c:pt>
                <c:pt idx="66">
                  <c:v>6.1484682959176471</c:v>
                </c:pt>
                <c:pt idx="67">
                  <c:v>6.2166061010848646</c:v>
                </c:pt>
                <c:pt idx="68">
                  <c:v>6.2344107257183712</c:v>
                </c:pt>
                <c:pt idx="69">
                  <c:v>6.253828811575473</c:v>
                </c:pt>
                <c:pt idx="70">
                  <c:v>6.6174029779744776</c:v>
                </c:pt>
                <c:pt idx="71">
                  <c:v>6.4599044543775346</c:v>
                </c:pt>
                <c:pt idx="72">
                  <c:v>6.4754327167040904</c:v>
                </c:pt>
                <c:pt idx="73">
                  <c:v>6.4661447242376191</c:v>
                </c:pt>
                <c:pt idx="74">
                  <c:v>6.463809184055691</c:v>
                </c:pt>
                <c:pt idx="75">
                  <c:v>6.4645883036899612</c:v>
                </c:pt>
                <c:pt idx="76">
                  <c:v>6.4653668167693752</c:v>
                </c:pt>
                <c:pt idx="77">
                  <c:v>6.4669220270361816</c:v>
                </c:pt>
                <c:pt idx="78">
                  <c:v>6.4731187935736925</c:v>
                </c:pt>
                <c:pt idx="79">
                  <c:v>6.4684748223792417</c:v>
                </c:pt>
                <c:pt idx="80">
                  <c:v>6.4645883036899612</c:v>
                </c:pt>
                <c:pt idx="81">
                  <c:v>6.4692503167957724</c:v>
                </c:pt>
                <c:pt idx="82">
                  <c:v>6.4684748223792417</c:v>
                </c:pt>
                <c:pt idx="83">
                  <c:v>6.4676987261043539</c:v>
                </c:pt>
                <c:pt idx="84">
                  <c:v>6.4952655559370083</c:v>
                </c:pt>
                <c:pt idx="85">
                  <c:v>6.5410299991899032</c:v>
                </c:pt>
                <c:pt idx="86">
                  <c:v>6.5345153181687099</c:v>
                </c:pt>
                <c:pt idx="87">
                  <c:v>6.5330618295407268</c:v>
                </c:pt>
                <c:pt idx="88">
                  <c:v>6.5352412710136587</c:v>
                </c:pt>
                <c:pt idx="89">
                  <c:v>6.543911845564792</c:v>
                </c:pt>
                <c:pt idx="90">
                  <c:v>6.5743782472682266</c:v>
                </c:pt>
                <c:pt idx="91">
                  <c:v>6.5722825426940075</c:v>
                </c:pt>
                <c:pt idx="92">
                  <c:v>6.5785565263274224</c:v>
                </c:pt>
                <c:pt idx="93">
                  <c:v>6.5489351786970165</c:v>
                </c:pt>
                <c:pt idx="94">
                  <c:v>6.5489351786970165</c:v>
                </c:pt>
                <c:pt idx="95">
                  <c:v>6.5624440936937196</c:v>
                </c:pt>
                <c:pt idx="96">
                  <c:v>6.5624440936937196</c:v>
                </c:pt>
                <c:pt idx="97">
                  <c:v>6.5581978028122689</c:v>
                </c:pt>
                <c:pt idx="98">
                  <c:v>6.5581978028122689</c:v>
                </c:pt>
                <c:pt idx="99">
                  <c:v>6.5666724298032406</c:v>
                </c:pt>
                <c:pt idx="100">
                  <c:v>6.5596152374932419</c:v>
                </c:pt>
                <c:pt idx="101">
                  <c:v>6.5624440936937196</c:v>
                </c:pt>
                <c:pt idx="102">
                  <c:v>6.620073206530356</c:v>
                </c:pt>
                <c:pt idx="103">
                  <c:v>6.6194063175426523</c:v>
                </c:pt>
                <c:pt idx="104">
                  <c:v>6.620073206530356</c:v>
                </c:pt>
                <c:pt idx="105">
                  <c:v>6.6080006252960866</c:v>
                </c:pt>
                <c:pt idx="106">
                  <c:v>6.6267177492490248</c:v>
                </c:pt>
                <c:pt idx="107">
                  <c:v>6.6359465556866466</c:v>
                </c:pt>
                <c:pt idx="108">
                  <c:v>6.6444405629786507</c:v>
                </c:pt>
                <c:pt idx="109">
                  <c:v>6.6411821697405911</c:v>
                </c:pt>
                <c:pt idx="110">
                  <c:v>6.633318433280377</c:v>
                </c:pt>
                <c:pt idx="111">
                  <c:v>6.633318433280377</c:v>
                </c:pt>
                <c:pt idx="112">
                  <c:v>6.6260552782079039</c:v>
                </c:pt>
                <c:pt idx="113">
                  <c:v>6.6106960447177592</c:v>
                </c:pt>
                <c:pt idx="114">
                  <c:v>6.6066501861982152</c:v>
                </c:pt>
                <c:pt idx="115">
                  <c:v>6.6113687659002096</c:v>
                </c:pt>
                <c:pt idx="116">
                  <c:v>6.6025878921893364</c:v>
                </c:pt>
                <c:pt idx="117">
                  <c:v>6.6025878921893364</c:v>
                </c:pt>
                <c:pt idx="118">
                  <c:v>6.5820251388928259</c:v>
                </c:pt>
                <c:pt idx="119">
                  <c:v>6.5998704992128365</c:v>
                </c:pt>
                <c:pt idx="120">
                  <c:v>6.6093492431673804</c:v>
                </c:pt>
                <c:pt idx="121">
                  <c:v>6.6080006252960866</c:v>
                </c:pt>
                <c:pt idx="122">
                  <c:v>6.6093492431673804</c:v>
                </c:pt>
                <c:pt idx="123">
                  <c:v>6.6120410348330916</c:v>
                </c:pt>
                <c:pt idx="124">
                  <c:v>6.6174029779744776</c:v>
                </c:pt>
                <c:pt idx="125">
                  <c:v>6.6080006252960866</c:v>
                </c:pt>
                <c:pt idx="126">
                  <c:v>6.6106960447177592</c:v>
                </c:pt>
                <c:pt idx="127">
                  <c:v>6.6100228706768549</c:v>
                </c:pt>
                <c:pt idx="128">
                  <c:v>6.6093492431673804</c:v>
                </c:pt>
                <c:pt idx="129">
                  <c:v>6.6100228706768549</c:v>
                </c:pt>
                <c:pt idx="130">
                  <c:v>6.6133842183795597</c:v>
                </c:pt>
                <c:pt idx="131">
                  <c:v>6.6039438246004725</c:v>
                </c:pt>
                <c:pt idx="132">
                  <c:v>6.6100228706768549</c:v>
                </c:pt>
                <c:pt idx="133">
                  <c:v>6.4645883036899612</c:v>
                </c:pt>
                <c:pt idx="134">
                  <c:v>6.3944265249980274</c:v>
                </c:pt>
                <c:pt idx="135">
                  <c:v>6.3969296552161463</c:v>
                </c:pt>
                <c:pt idx="136">
                  <c:v>6.3664704477314382</c:v>
                </c:pt>
                <c:pt idx="137">
                  <c:v>6.3578422665080998</c:v>
                </c:pt>
                <c:pt idx="138">
                  <c:v>6.3482644832348649</c:v>
                </c:pt>
                <c:pt idx="139">
                  <c:v>6.3368257311464413</c:v>
                </c:pt>
                <c:pt idx="140">
                  <c:v>6.3784261836515865</c:v>
                </c:pt>
                <c:pt idx="141">
                  <c:v>6.3465131693021304</c:v>
                </c:pt>
                <c:pt idx="142">
                  <c:v>6.3279367837291947</c:v>
                </c:pt>
                <c:pt idx="143">
                  <c:v>6.3341673334798312</c:v>
                </c:pt>
                <c:pt idx="144">
                  <c:v>6.3690444517266105</c:v>
                </c:pt>
                <c:pt idx="145">
                  <c:v>6.4232469635335194</c:v>
                </c:pt>
                <c:pt idx="146">
                  <c:v>6.3784261836515865</c:v>
                </c:pt>
                <c:pt idx="147">
                  <c:v>6.4126389489213258</c:v>
                </c:pt>
                <c:pt idx="148">
                  <c:v>6.3952615981154493</c:v>
                </c:pt>
                <c:pt idx="149">
                  <c:v>6.3935907539506314</c:v>
                </c:pt>
                <c:pt idx="150">
                  <c:v>6.3741726680935304</c:v>
                </c:pt>
                <c:pt idx="151">
                  <c:v>6.3809696356374168</c:v>
                </c:pt>
                <c:pt idx="152">
                  <c:v>6.3801225368997647</c:v>
                </c:pt>
                <c:pt idx="153">
                  <c:v>6.3595738686723777</c:v>
                </c:pt>
                <c:pt idx="154">
                  <c:v>6.2383246250395077</c:v>
                </c:pt>
                <c:pt idx="155">
                  <c:v>6.2166061010848646</c:v>
                </c:pt>
                <c:pt idx="156">
                  <c:v>6.2126060957515188</c:v>
                </c:pt>
                <c:pt idx="157">
                  <c:v>6.1944053911046719</c:v>
                </c:pt>
                <c:pt idx="158">
                  <c:v>6.2915691395583204</c:v>
                </c:pt>
                <c:pt idx="159">
                  <c:v>6.2480428745084291</c:v>
                </c:pt>
                <c:pt idx="160">
                  <c:v>6.2285110035911835</c:v>
                </c:pt>
                <c:pt idx="161">
                  <c:v>6.2126060957515188</c:v>
                </c:pt>
                <c:pt idx="162">
                  <c:v>6.1800166536525722</c:v>
                </c:pt>
                <c:pt idx="163">
                  <c:v>6.2055673537700429</c:v>
                </c:pt>
                <c:pt idx="164">
                  <c:v>6.1769062312381804</c:v>
                </c:pt>
                <c:pt idx="165">
                  <c:v>6.1851792877313798</c:v>
                </c:pt>
                <c:pt idx="166">
                  <c:v>6.0958245624322247</c:v>
                </c:pt>
                <c:pt idx="167">
                  <c:v>6.0246575144637458</c:v>
                </c:pt>
                <c:pt idx="168">
                  <c:v>6.0485535140921094</c:v>
                </c:pt>
                <c:pt idx="169">
                  <c:v>5.9532433342877846</c:v>
                </c:pt>
                <c:pt idx="170">
                  <c:v>5.8260001073804499</c:v>
                </c:pt>
                <c:pt idx="171">
                  <c:v>5.8111409929767008</c:v>
                </c:pt>
                <c:pt idx="172">
                  <c:v>5.7884299487164856</c:v>
                </c:pt>
                <c:pt idx="173">
                  <c:v>5.7930136083841441</c:v>
                </c:pt>
                <c:pt idx="174">
                  <c:v>5.8111409929767008</c:v>
                </c:pt>
                <c:pt idx="175">
                  <c:v>5.7620513827801769</c:v>
                </c:pt>
                <c:pt idx="176">
                  <c:v>5.9322451874480109</c:v>
                </c:pt>
                <c:pt idx="177">
                  <c:v>5.9401712527204316</c:v>
                </c:pt>
                <c:pt idx="178">
                  <c:v>6.0088131854425946</c:v>
                </c:pt>
                <c:pt idx="179">
                  <c:v>5.9839362806871907</c:v>
                </c:pt>
                <c:pt idx="180">
                  <c:v>5.9864520052844377</c:v>
                </c:pt>
                <c:pt idx="181">
                  <c:v>5.9661467391236922</c:v>
                </c:pt>
                <c:pt idx="182">
                  <c:v>5.9939614273065693</c:v>
                </c:pt>
                <c:pt idx="183">
                  <c:v>5.9480349891806457</c:v>
                </c:pt>
                <c:pt idx="184">
                  <c:v>5.9107966440405271</c:v>
                </c:pt>
                <c:pt idx="185">
                  <c:v>5.9026333334013659</c:v>
                </c:pt>
                <c:pt idx="186">
                  <c:v>5.872117789475416</c:v>
                </c:pt>
                <c:pt idx="187">
                  <c:v>5.9401712527204316</c:v>
                </c:pt>
                <c:pt idx="188">
                  <c:v>6.0063531596017325</c:v>
                </c:pt>
                <c:pt idx="189">
                  <c:v>5.9584246930297819</c:v>
                </c:pt>
                <c:pt idx="190">
                  <c:v>6.0258659738253142</c:v>
                </c:pt>
                <c:pt idx="191">
                  <c:v>6.0591231955817966</c:v>
                </c:pt>
                <c:pt idx="192">
                  <c:v>6.0776422433490342</c:v>
                </c:pt>
                <c:pt idx="193">
                  <c:v>6.0544393462693709</c:v>
                </c:pt>
                <c:pt idx="194">
                  <c:v>6.1268691841141854</c:v>
                </c:pt>
                <c:pt idx="195">
                  <c:v>6.131226489483141</c:v>
                </c:pt>
                <c:pt idx="196">
                  <c:v>6.1290502100605453</c:v>
                </c:pt>
                <c:pt idx="197">
                  <c:v>6.1441856341256456</c:v>
                </c:pt>
                <c:pt idx="198">
                  <c:v>6.131226489483141</c:v>
                </c:pt>
                <c:pt idx="199">
                  <c:v>6.1398845522262553</c:v>
                </c:pt>
                <c:pt idx="200">
                  <c:v>6.1506027684462792</c:v>
                </c:pt>
                <c:pt idx="201">
                  <c:v>6.1548580940164177</c:v>
                </c:pt>
                <c:pt idx="202">
                  <c:v>6.1580377469337977</c:v>
                </c:pt>
                <c:pt idx="203">
                  <c:v>6.1590953884919326</c:v>
                </c:pt>
                <c:pt idx="204">
                  <c:v>6.1601519126261328</c:v>
                </c:pt>
                <c:pt idx="205">
                  <c:v>6.1633148040346413</c:v>
                </c:pt>
                <c:pt idx="206">
                  <c:v>6.1622616180499827</c:v>
                </c:pt>
                <c:pt idx="207">
                  <c:v>6.1664677230942564</c:v>
                </c:pt>
              </c:numCache>
            </c:numRef>
          </c:xVal>
          <c:yVal>
            <c:numRef>
              <c:f>'Пункт 1-3'!$S$2:$S$209</c:f>
              <c:numCache>
                <c:formatCode>General</c:formatCode>
                <c:ptCount val="208"/>
                <c:pt idx="0">
                  <c:v>6.3935907539506314</c:v>
                </c:pt>
                <c:pt idx="1">
                  <c:v>8.8462091273609964</c:v>
                </c:pt>
                <c:pt idx="2">
                  <c:v>8.5921151179334974</c:v>
                </c:pt>
                <c:pt idx="3">
                  <c:v>9.5886398120115768</c:v>
                </c:pt>
                <c:pt idx="4">
                  <c:v>9.1981665710444744</c:v>
                </c:pt>
                <c:pt idx="5">
                  <c:v>10.014805288668081</c:v>
                </c:pt>
                <c:pt idx="6">
                  <c:v>11.041608974298951</c:v>
                </c:pt>
                <c:pt idx="7">
                  <c:v>9.532423871145296</c:v>
                </c:pt>
                <c:pt idx="8">
                  <c:v>10.239352461914338</c:v>
                </c:pt>
                <c:pt idx="9">
                  <c:v>9.656435456170243</c:v>
                </c:pt>
                <c:pt idx="10">
                  <c:v>8.805824812903607</c:v>
                </c:pt>
                <c:pt idx="11">
                  <c:v>12.398059839190463</c:v>
                </c:pt>
                <c:pt idx="12">
                  <c:v>8.6044711995232976</c:v>
                </c:pt>
                <c:pt idx="13">
                  <c:v>7.4899708988348008</c:v>
                </c:pt>
                <c:pt idx="14">
                  <c:v>7.9651982906121761</c:v>
                </c:pt>
                <c:pt idx="15">
                  <c:v>7.4753392365667368</c:v>
                </c:pt>
                <c:pt idx="16">
                  <c:v>7.7857208965346238</c:v>
                </c:pt>
                <c:pt idx="17">
                  <c:v>6.1070228877422545</c:v>
                </c:pt>
                <c:pt idx="18">
                  <c:v>6.1633148040346413</c:v>
                </c:pt>
                <c:pt idx="19">
                  <c:v>6.7031881132408628</c:v>
                </c:pt>
                <c:pt idx="20">
                  <c:v>11.297030578491929</c:v>
                </c:pt>
                <c:pt idx="21">
                  <c:v>11.131913916491309</c:v>
                </c:pt>
                <c:pt idx="22">
                  <c:v>8.4446224985814027</c:v>
                </c:pt>
                <c:pt idx="23">
                  <c:v>9.972733725272942</c:v>
                </c:pt>
                <c:pt idx="24">
                  <c:v>10.724786054054675</c:v>
                </c:pt>
                <c:pt idx="25">
                  <c:v>11.043913344017648</c:v>
                </c:pt>
                <c:pt idx="26">
                  <c:v>14.05020474312191</c:v>
                </c:pt>
                <c:pt idx="27">
                  <c:v>11.164091131524941</c:v>
                </c:pt>
                <c:pt idx="28">
                  <c:v>10.200773361130604</c:v>
                </c:pt>
                <c:pt idx="29">
                  <c:v>8.5291217622815108</c:v>
                </c:pt>
                <c:pt idx="30">
                  <c:v>8.265907334155747</c:v>
                </c:pt>
                <c:pt idx="31">
                  <c:v>9.4998707352855813</c:v>
                </c:pt>
                <c:pt idx="32">
                  <c:v>9.1270674527823612</c:v>
                </c:pt>
                <c:pt idx="33">
                  <c:v>9.2140335438137999</c:v>
                </c:pt>
                <c:pt idx="34">
                  <c:v>10.448888500941809</c:v>
                </c:pt>
                <c:pt idx="35">
                  <c:v>10.26931052537185</c:v>
                </c:pt>
                <c:pt idx="36">
                  <c:v>8.9468955238884469</c:v>
                </c:pt>
                <c:pt idx="37">
                  <c:v>9.0917820358520469</c:v>
                </c:pt>
                <c:pt idx="38">
                  <c:v>8.9971471515151418</c:v>
                </c:pt>
                <c:pt idx="39">
                  <c:v>7.7566233345388582</c:v>
                </c:pt>
                <c:pt idx="40">
                  <c:v>8.3368696372849556</c:v>
                </c:pt>
                <c:pt idx="41">
                  <c:v>8.3635757027506372</c:v>
                </c:pt>
                <c:pt idx="42">
                  <c:v>8.794067065151415</c:v>
                </c:pt>
                <c:pt idx="43">
                  <c:v>5.2832037287379885</c:v>
                </c:pt>
                <c:pt idx="44">
                  <c:v>10.937756856503727</c:v>
                </c:pt>
                <c:pt idx="45">
                  <c:v>8.558718938244736</c:v>
                </c:pt>
                <c:pt idx="46">
                  <c:v>8.7750859350572661</c:v>
                </c:pt>
                <c:pt idx="47">
                  <c:v>7.8328075165248645</c:v>
                </c:pt>
                <c:pt idx="48">
                  <c:v>7.952263308657046</c:v>
                </c:pt>
                <c:pt idx="49">
                  <c:v>8.3475904070300579</c:v>
                </c:pt>
                <c:pt idx="50">
                  <c:v>9.3854694581886324</c:v>
                </c:pt>
                <c:pt idx="51">
                  <c:v>9.4026122596233055</c:v>
                </c:pt>
                <c:pt idx="52">
                  <c:v>7.9171719888457757</c:v>
                </c:pt>
                <c:pt idx="53">
                  <c:v>9.3902423372513706</c:v>
                </c:pt>
                <c:pt idx="54">
                  <c:v>8.7163718652766153</c:v>
                </c:pt>
                <c:pt idx="55">
                  <c:v>7.668093709082406</c:v>
                </c:pt>
                <c:pt idx="56">
                  <c:v>8.4961738241921623</c:v>
                </c:pt>
                <c:pt idx="57">
                  <c:v>8.3214215868978787</c:v>
                </c:pt>
                <c:pt idx="58">
                  <c:v>8.0176371599084781</c:v>
                </c:pt>
                <c:pt idx="59">
                  <c:v>8.525756422076725</c:v>
                </c:pt>
                <c:pt idx="60">
                  <c:v>10.043597260520773</c:v>
                </c:pt>
                <c:pt idx="61">
                  <c:v>9.7444918210456706</c:v>
                </c:pt>
                <c:pt idx="62">
                  <c:v>10.046591729504579</c:v>
                </c:pt>
                <c:pt idx="63">
                  <c:v>6.5610306658965731</c:v>
                </c:pt>
                <c:pt idx="64">
                  <c:v>6.1377270540862341</c:v>
                </c:pt>
                <c:pt idx="65">
                  <c:v>7.0656133635977172</c:v>
                </c:pt>
                <c:pt idx="66">
                  <c:v>5.9480349891806457</c:v>
                </c:pt>
                <c:pt idx="67">
                  <c:v>10.447148159395692</c:v>
                </c:pt>
                <c:pt idx="68">
                  <c:v>8.9718293435308514</c:v>
                </c:pt>
                <c:pt idx="69">
                  <c:v>9.0312137060787467</c:v>
                </c:pt>
                <c:pt idx="70">
                  <c:v>10.721944924061519</c:v>
                </c:pt>
                <c:pt idx="71">
                  <c:v>10.340967990076303</c:v>
                </c:pt>
                <c:pt idx="72">
                  <c:v>8.6985142478766093</c:v>
                </c:pt>
                <c:pt idx="73">
                  <c:v>6.818924065275521</c:v>
                </c:pt>
                <c:pt idx="74">
                  <c:v>5.934894195619588</c:v>
                </c:pt>
                <c:pt idx="75">
                  <c:v>6.831953565565855</c:v>
                </c:pt>
                <c:pt idx="76">
                  <c:v>6.444131256700441</c:v>
                </c:pt>
                <c:pt idx="77">
                  <c:v>7.0317412587631285</c:v>
                </c:pt>
                <c:pt idx="78">
                  <c:v>6.6656837177824082</c:v>
                </c:pt>
                <c:pt idx="79">
                  <c:v>7.9341552335363223</c:v>
                </c:pt>
                <c:pt idx="80">
                  <c:v>6.6846117276679271</c:v>
                </c:pt>
                <c:pt idx="81">
                  <c:v>5.0937502008067623</c:v>
                </c:pt>
                <c:pt idx="82">
                  <c:v>8.12740456269308</c:v>
                </c:pt>
                <c:pt idx="83">
                  <c:v>7.8212420835235577</c:v>
                </c:pt>
                <c:pt idx="84">
                  <c:v>7.8058820402286209</c:v>
                </c:pt>
                <c:pt idx="85">
                  <c:v>8.3518467388282449</c:v>
                </c:pt>
                <c:pt idx="86">
                  <c:v>7.9135210172838946</c:v>
                </c:pt>
                <c:pt idx="87">
                  <c:v>6.4281052726845962</c:v>
                </c:pt>
                <c:pt idx="88">
                  <c:v>6.8112443786012937</c:v>
                </c:pt>
                <c:pt idx="89">
                  <c:v>6.9847163201182658</c:v>
                </c:pt>
                <c:pt idx="90">
                  <c:v>9.3884028718497543</c:v>
                </c:pt>
                <c:pt idx="91">
                  <c:v>8.2252353241016678</c:v>
                </c:pt>
                <c:pt idx="92">
                  <c:v>5.9427993751267012</c:v>
                </c:pt>
                <c:pt idx="93">
                  <c:v>7.9807078208696689</c:v>
                </c:pt>
                <c:pt idx="94">
                  <c:v>4.9972122737641147</c:v>
                </c:pt>
                <c:pt idx="95">
                  <c:v>4.3694478524670215</c:v>
                </c:pt>
                <c:pt idx="96">
                  <c:v>6.7044143549641069</c:v>
                </c:pt>
                <c:pt idx="97">
                  <c:v>7.4662275562154807</c:v>
                </c:pt>
                <c:pt idx="98">
                  <c:v>8.0046995105495498</c:v>
                </c:pt>
                <c:pt idx="99">
                  <c:v>7.77485576666552</c:v>
                </c:pt>
                <c:pt idx="100">
                  <c:v>6.4019171967271857</c:v>
                </c:pt>
                <c:pt idx="101">
                  <c:v>7.1123274447109113</c:v>
                </c:pt>
                <c:pt idx="102">
                  <c:v>9.1238016105589441</c:v>
                </c:pt>
                <c:pt idx="103">
                  <c:v>7.7591874385077952</c:v>
                </c:pt>
                <c:pt idx="104">
                  <c:v>7.5032896306750816</c:v>
                </c:pt>
                <c:pt idx="105">
                  <c:v>5.7004435733906869</c:v>
                </c:pt>
                <c:pt idx="106">
                  <c:v>5.2832037287379885</c:v>
                </c:pt>
                <c:pt idx="107">
                  <c:v>6.6592939196836376</c:v>
                </c:pt>
                <c:pt idx="108">
                  <c:v>6.3699009828282271</c:v>
                </c:pt>
                <c:pt idx="109">
                  <c:v>7.3498737047383367</c:v>
                </c:pt>
                <c:pt idx="110">
                  <c:v>6.230481447578482</c:v>
                </c:pt>
                <c:pt idx="111">
                  <c:v>6.4937538398516859</c:v>
                </c:pt>
                <c:pt idx="112">
                  <c:v>7.5224002313871248</c:v>
                </c:pt>
                <c:pt idx="113">
                  <c:v>7.8849529457598138</c:v>
                </c:pt>
                <c:pt idx="114">
                  <c:v>6.2461067654815627</c:v>
                </c:pt>
                <c:pt idx="115">
                  <c:v>3.4339872044851463</c:v>
                </c:pt>
                <c:pt idx="116">
                  <c:v>6.1841488909374833</c:v>
                </c:pt>
                <c:pt idx="117">
                  <c:v>4.7621739347977563</c:v>
                </c:pt>
                <c:pt idx="118">
                  <c:v>8.2185175774895907</c:v>
                </c:pt>
                <c:pt idx="119">
                  <c:v>8.9054443187897139</c:v>
                </c:pt>
                <c:pt idx="120">
                  <c:v>7.6357868613955846</c:v>
                </c:pt>
                <c:pt idx="121">
                  <c:v>7.6912000975228629</c:v>
                </c:pt>
                <c:pt idx="122">
                  <c:v>5.0304379213924353</c:v>
                </c:pt>
                <c:pt idx="123">
                  <c:v>5.1298987149230735</c:v>
                </c:pt>
                <c:pt idx="124">
                  <c:v>7.5153445711804361</c:v>
                </c:pt>
                <c:pt idx="125">
                  <c:v>7.0431599159883405</c:v>
                </c:pt>
                <c:pt idx="126">
                  <c:v>7.6468313914304824</c:v>
                </c:pt>
                <c:pt idx="127">
                  <c:v>4.0775374439057197</c:v>
                </c:pt>
                <c:pt idx="128">
                  <c:v>9.0179684793287258</c:v>
                </c:pt>
                <c:pt idx="129">
                  <c:v>6.1737861039019366</c:v>
                </c:pt>
                <c:pt idx="130">
                  <c:v>6.2383246250395077</c:v>
                </c:pt>
                <c:pt idx="131">
                  <c:v>6.0661080901037474</c:v>
                </c:pt>
                <c:pt idx="132">
                  <c:v>5.8493247799468593</c:v>
                </c:pt>
                <c:pt idx="133">
                  <c:v>9.1656567643495421</c:v>
                </c:pt>
                <c:pt idx="134">
                  <c:v>9.3915780082070999</c:v>
                </c:pt>
                <c:pt idx="135">
                  <c:v>8.3633424665979774</c:v>
                </c:pt>
                <c:pt idx="136">
                  <c:v>6.4876840184846101</c:v>
                </c:pt>
                <c:pt idx="137">
                  <c:v>7.1139561095660344</c:v>
                </c:pt>
                <c:pt idx="138">
                  <c:v>7.8332039486410574</c:v>
                </c:pt>
                <c:pt idx="139">
                  <c:v>11.618338979223605</c:v>
                </c:pt>
                <c:pt idx="140">
                  <c:v>8.6929935312199262</c:v>
                </c:pt>
                <c:pt idx="141">
                  <c:v>7.7948231521793891</c:v>
                </c:pt>
                <c:pt idx="142">
                  <c:v>7.8119734296220225</c:v>
                </c:pt>
                <c:pt idx="143">
                  <c:v>7.6098622009135539</c:v>
                </c:pt>
                <c:pt idx="144">
                  <c:v>7.6732231211217083</c:v>
                </c:pt>
                <c:pt idx="145">
                  <c:v>8.478660241699453</c:v>
                </c:pt>
                <c:pt idx="146">
                  <c:v>7.9731554334441332</c:v>
                </c:pt>
                <c:pt idx="147">
                  <c:v>7.7886260656250315</c:v>
                </c:pt>
                <c:pt idx="148">
                  <c:v>5.8805329864007003</c:v>
                </c:pt>
                <c:pt idx="149">
                  <c:v>6.6267177492490248</c:v>
                </c:pt>
                <c:pt idx="150">
                  <c:v>5.6454468976432377</c:v>
                </c:pt>
                <c:pt idx="151">
                  <c:v>8.4669519749794908</c:v>
                </c:pt>
                <c:pt idx="152">
                  <c:v>7.2211050981824956</c:v>
                </c:pt>
                <c:pt idx="153">
                  <c:v>7.305188215393037</c:v>
                </c:pt>
                <c:pt idx="154">
                  <c:v>7.7450028035158391</c:v>
                </c:pt>
                <c:pt idx="155">
                  <c:v>6.4035741979348151</c:v>
                </c:pt>
                <c:pt idx="156">
                  <c:v>3.7612001156935624</c:v>
                </c:pt>
                <c:pt idx="157">
                  <c:v>5.6276211136906369</c:v>
                </c:pt>
                <c:pt idx="158">
                  <c:v>8.7758583147975262</c:v>
                </c:pt>
                <c:pt idx="159">
                  <c:v>8.9203890600803586</c:v>
                </c:pt>
                <c:pt idx="160">
                  <c:v>7.1212524532445416</c:v>
                </c:pt>
                <c:pt idx="161">
                  <c:v>7.1693500166705997</c:v>
                </c:pt>
                <c:pt idx="162">
                  <c:v>6.6833609457662746</c:v>
                </c:pt>
                <c:pt idx="163">
                  <c:v>7.506591780070841</c:v>
                </c:pt>
                <c:pt idx="164">
                  <c:v>6.5027900459156234</c:v>
                </c:pt>
                <c:pt idx="165">
                  <c:v>6.5264948595707901</c:v>
                </c:pt>
                <c:pt idx="166">
                  <c:v>7.8939451382359591</c:v>
                </c:pt>
                <c:pt idx="167">
                  <c:v>7.9571773234594749</c:v>
                </c:pt>
                <c:pt idx="168">
                  <c:v>7.7354333524996886</c:v>
                </c:pt>
                <c:pt idx="169">
                  <c:v>7.3746290152189449</c:v>
                </c:pt>
                <c:pt idx="170">
                  <c:v>8.0036973390943675</c:v>
                </c:pt>
                <c:pt idx="171">
                  <c:v>8.1167156248191112</c:v>
                </c:pt>
                <c:pt idx="172">
                  <c:v>7.3038432252777046</c:v>
                </c:pt>
                <c:pt idx="173">
                  <c:v>6.2225762680713688</c:v>
                </c:pt>
                <c:pt idx="174">
                  <c:v>7.0184017990692009</c:v>
                </c:pt>
                <c:pt idx="175">
                  <c:v>7.7919359569380582</c:v>
                </c:pt>
                <c:pt idx="176">
                  <c:v>9.4680785680548922</c:v>
                </c:pt>
                <c:pt idx="177">
                  <c:v>8.7438505620302429</c:v>
                </c:pt>
                <c:pt idx="178">
                  <c:v>9.233861567017529</c:v>
                </c:pt>
                <c:pt idx="179">
                  <c:v>7.0449051171293711</c:v>
                </c:pt>
                <c:pt idx="180">
                  <c:v>8.0455882808035284</c:v>
                </c:pt>
                <c:pt idx="181">
                  <c:v>7.5968944381445436</c:v>
                </c:pt>
                <c:pt idx="182">
                  <c:v>8.6948371586590802</c:v>
                </c:pt>
                <c:pt idx="183">
                  <c:v>8.3380665255188013</c:v>
                </c:pt>
                <c:pt idx="184">
                  <c:v>8.2897905831816434</c:v>
                </c:pt>
                <c:pt idx="185">
                  <c:v>7.8312202146042926</c:v>
                </c:pt>
                <c:pt idx="186">
                  <c:v>7.1155821261844538</c:v>
                </c:pt>
                <c:pt idx="187">
                  <c:v>8.1547875727685195</c:v>
                </c:pt>
                <c:pt idx="188">
                  <c:v>10.223939286317336</c:v>
                </c:pt>
                <c:pt idx="189">
                  <c:v>8.8175940362757927</c:v>
                </c:pt>
                <c:pt idx="190">
                  <c:v>8.6690555407254841</c:v>
                </c:pt>
                <c:pt idx="191">
                  <c:v>8.9899430463299979</c:v>
                </c:pt>
                <c:pt idx="192">
                  <c:v>8.7688853261348623</c:v>
                </c:pt>
                <c:pt idx="193">
                  <c:v>8.2700130622737866</c:v>
                </c:pt>
                <c:pt idx="194">
                  <c:v>9.6933836147297221</c:v>
                </c:pt>
                <c:pt idx="195">
                  <c:v>9.4408963830058461</c:v>
                </c:pt>
                <c:pt idx="196">
                  <c:v>8.7305288017393607</c:v>
                </c:pt>
                <c:pt idx="197">
                  <c:v>6.9707300781435251</c:v>
                </c:pt>
                <c:pt idx="198">
                  <c:v>6.9847163201182658</c:v>
                </c:pt>
                <c:pt idx="199">
                  <c:v>8.7305288017393607</c:v>
                </c:pt>
                <c:pt idx="200">
                  <c:v>9.9360515434093912</c:v>
                </c:pt>
                <c:pt idx="201">
                  <c:v>9.3987268333323879</c:v>
                </c:pt>
                <c:pt idx="202">
                  <c:v>8.8915115705275642</c:v>
                </c:pt>
                <c:pt idx="203">
                  <c:v>7.837554360881084</c:v>
                </c:pt>
                <c:pt idx="204">
                  <c:v>8.1718820061278201</c:v>
                </c:pt>
                <c:pt idx="205">
                  <c:v>6.2747620212419388</c:v>
                </c:pt>
                <c:pt idx="206">
                  <c:v>7.9058103126589314</c:v>
                </c:pt>
                <c:pt idx="207">
                  <c:v>8.3113982784366414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1-4441-9F67-D4F2E18C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02832"/>
        <c:axId val="544398216"/>
      </c:scatterChart>
      <c:valAx>
        <c:axId val="5446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цены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98216"/>
        <c:crosses val="autoZero"/>
        <c:crossBetween val="midCat"/>
      </c:valAx>
      <c:valAx>
        <c:axId val="5443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объема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6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лд Аэрофлот </a:t>
            </a:r>
            <a:r>
              <a:rPr lang="en-US"/>
              <a:t>VS </a:t>
            </a:r>
            <a:r>
              <a:rPr lang="ru-RU"/>
              <a:t>лд БСП ао</a:t>
            </a:r>
            <a:br>
              <a:rPr lang="ru-RU"/>
            </a:br>
            <a:r>
              <a:rPr lang="ru-RU"/>
              <a:t>(без выбросов)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'Пункт 4-5'!$L$2:$L$165</c:f>
              <c:numCache>
                <c:formatCode>General</c:formatCode>
                <c:ptCount val="164"/>
                <c:pt idx="0">
                  <c:v>0.10771557666181256</c:v>
                </c:pt>
                <c:pt idx="1">
                  <c:v>-4.8478880120225804E-2</c:v>
                </c:pt>
                <c:pt idx="2">
                  <c:v>-6.5574005461590517E-3</c:v>
                </c:pt>
                <c:pt idx="3">
                  <c:v>-2.0457841902396315E-2</c:v>
                </c:pt>
                <c:pt idx="4">
                  <c:v>-4.6764496481036449E-2</c:v>
                </c:pt>
                <c:pt idx="5">
                  <c:v>-0.10422554346227718</c:v>
                </c:pt>
                <c:pt idx="6">
                  <c:v>-2.4170360927812953E-2</c:v>
                </c:pt>
                <c:pt idx="7">
                  <c:v>8.9454872402105534E-2</c:v>
                </c:pt>
                <c:pt idx="8">
                  <c:v>6.0756209421072432E-2</c:v>
                </c:pt>
                <c:pt idx="9">
                  <c:v>7.3414068583678551E-3</c:v>
                </c:pt>
                <c:pt idx="10">
                  <c:v>2.3749180211663282E-2</c:v>
                </c:pt>
                <c:pt idx="11">
                  <c:v>-2.7150989065950974E-2</c:v>
                </c:pt>
                <c:pt idx="12">
                  <c:v>6.4702334718083399E-2</c:v>
                </c:pt>
                <c:pt idx="13">
                  <c:v>-2.213750750342951E-3</c:v>
                </c:pt>
                <c:pt idx="14">
                  <c:v>1.4423914657274311E-2</c:v>
                </c:pt>
                <c:pt idx="15">
                  <c:v>-3.214120921179698E-2</c:v>
                </c:pt>
                <c:pt idx="16">
                  <c:v>-5.0263886456578259E-4</c:v>
                </c:pt>
                <c:pt idx="17">
                  <c:v>-4.8413161337445533E-2</c:v>
                </c:pt>
                <c:pt idx="18">
                  <c:v>-1.0676257991341644E-2</c:v>
                </c:pt>
                <c:pt idx="19">
                  <c:v>5.6065386410911735E-3</c:v>
                </c:pt>
                <c:pt idx="20">
                  <c:v>-1.6171517987219098E-2</c:v>
                </c:pt>
                <c:pt idx="21">
                  <c:v>-2.2062515263617119E-2</c:v>
                </c:pt>
                <c:pt idx="22">
                  <c:v>1.0251154152453505E-3</c:v>
                </c:pt>
                <c:pt idx="23">
                  <c:v>2.7193684557941297E-2</c:v>
                </c:pt>
                <c:pt idx="24">
                  <c:v>-3.340137943613735E-2</c:v>
                </c:pt>
                <c:pt idx="25">
                  <c:v>9.3687785258173797E-2</c:v>
                </c:pt>
                <c:pt idx="26">
                  <c:v>0.10996330859730757</c:v>
                </c:pt>
                <c:pt idx="27">
                  <c:v>-1.3174336283940666E-2</c:v>
                </c:pt>
                <c:pt idx="28">
                  <c:v>1.5217237913741024E-2</c:v>
                </c:pt>
                <c:pt idx="29">
                  <c:v>5.8268908123975824E-2</c:v>
                </c:pt>
                <c:pt idx="30">
                  <c:v>2.753425627749246E-2</c:v>
                </c:pt>
                <c:pt idx="31">
                  <c:v>8.0402837035894237E-2</c:v>
                </c:pt>
                <c:pt idx="32">
                  <c:v>-4.3085760113156679E-2</c:v>
                </c:pt>
                <c:pt idx="33">
                  <c:v>3.388350748545884E-2</c:v>
                </c:pt>
                <c:pt idx="34">
                  <c:v>2.0202707317519469E-2</c:v>
                </c:pt>
                <c:pt idx="35">
                  <c:v>-3.4609140596058907E-2</c:v>
                </c:pt>
                <c:pt idx="36">
                  <c:v>4.061815738953407E-3</c:v>
                </c:pt>
                <c:pt idx="37">
                  <c:v>-1.1343616852054653E-2</c:v>
                </c:pt>
                <c:pt idx="38">
                  <c:v>-3.7226268443433422E-2</c:v>
                </c:pt>
                <c:pt idx="39">
                  <c:v>9.6144608886806484E-4</c:v>
                </c:pt>
                <c:pt idx="40">
                  <c:v>-2.984713902089799E-2</c:v>
                </c:pt>
                <c:pt idx="41">
                  <c:v>-5.1752663222859895E-2</c:v>
                </c:pt>
                <c:pt idx="42">
                  <c:v>-1.8737214531684761E-2</c:v>
                </c:pt>
                <c:pt idx="43">
                  <c:v>3.586591318849687E-2</c:v>
                </c:pt>
                <c:pt idx="44">
                  <c:v>-1.1054926035136572E-2</c:v>
                </c:pt>
                <c:pt idx="45">
                  <c:v>8.4912010536123614E-2</c:v>
                </c:pt>
                <c:pt idx="46">
                  <c:v>3.7577479927602013E-2</c:v>
                </c:pt>
                <c:pt idx="47">
                  <c:v>1.8138017552196222E-2</c:v>
                </c:pt>
                <c:pt idx="48">
                  <c:v>-1.2739025777429714E-2</c:v>
                </c:pt>
                <c:pt idx="49">
                  <c:v>-9.3776780747247667E-3</c:v>
                </c:pt>
                <c:pt idx="50">
                  <c:v>1.3078786249567495E-2</c:v>
                </c:pt>
                <c:pt idx="51">
                  <c:v>2.7536157808605351E-2</c:v>
                </c:pt>
                <c:pt idx="52">
                  <c:v>8.5157808340306965E-2</c:v>
                </c:pt>
                <c:pt idx="53">
                  <c:v>-4.9742998924703886E-2</c:v>
                </c:pt>
                <c:pt idx="54">
                  <c:v>9.251637569966973E-3</c:v>
                </c:pt>
                <c:pt idx="55">
                  <c:v>-1.5227512889209559E-2</c:v>
                </c:pt>
                <c:pt idx="56">
                  <c:v>3.0575479794589105E-2</c:v>
                </c:pt>
                <c:pt idx="57">
                  <c:v>3.4172801168751543E-2</c:v>
                </c:pt>
                <c:pt idx="58">
                  <c:v>-2.0661422921893203E-2</c:v>
                </c:pt>
                <c:pt idx="59">
                  <c:v>-3.4470906246214031E-3</c:v>
                </c:pt>
                <c:pt idx="60">
                  <c:v>-1.3675030581891097E-2</c:v>
                </c:pt>
                <c:pt idx="61">
                  <c:v>1.5055293050849674E-2</c:v>
                </c:pt>
                <c:pt idx="62">
                  <c:v>-1.4005669069709811E-2</c:v>
                </c:pt>
                <c:pt idx="63">
                  <c:v>-3.0054320724320755E-2</c:v>
                </c:pt>
                <c:pt idx="64">
                  <c:v>8.1187714750460285E-2</c:v>
                </c:pt>
                <c:pt idx="65">
                  <c:v>1.7983473711323958E-2</c:v>
                </c:pt>
                <c:pt idx="66">
                  <c:v>3.8461585874783148E-3</c:v>
                </c:pt>
                <c:pt idx="67">
                  <c:v>9.2076900455047503E-2</c:v>
                </c:pt>
                <c:pt idx="68">
                  <c:v>2.3186435377913137E-2</c:v>
                </c:pt>
                <c:pt idx="69">
                  <c:v>1.5613384633921756E-2</c:v>
                </c:pt>
                <c:pt idx="70">
                  <c:v>-2.3598658679784213E-2</c:v>
                </c:pt>
                <c:pt idx="71">
                  <c:v>8.8152966507597158E-2</c:v>
                </c:pt>
                <c:pt idx="72">
                  <c:v>1.9541031358247987E-2</c:v>
                </c:pt>
                <c:pt idx="73">
                  <c:v>1.2767440003944872E-2</c:v>
                </c:pt>
                <c:pt idx="74">
                  <c:v>-9.5988450579805491E-3</c:v>
                </c:pt>
                <c:pt idx="75">
                  <c:v>2.3891190894672889E-3</c:v>
                </c:pt>
                <c:pt idx="76">
                  <c:v>6.9254744794099024E-4</c:v>
                </c:pt>
                <c:pt idx="77">
                  <c:v>4.4384870701515582E-2</c:v>
                </c:pt>
                <c:pt idx="78">
                  <c:v>1.4253300328577032E-2</c:v>
                </c:pt>
                <c:pt idx="79">
                  <c:v>-2.9397375409250691E-3</c:v>
                </c:pt>
                <c:pt idx="80">
                  <c:v>-4.3729389946772536E-2</c:v>
                </c:pt>
                <c:pt idx="81">
                  <c:v>6.9881001348916061E-2</c:v>
                </c:pt>
                <c:pt idx="82">
                  <c:v>2.2685282831083665E-2</c:v>
                </c:pt>
                <c:pt idx="83">
                  <c:v>4.8641807222345866E-2</c:v>
                </c:pt>
                <c:pt idx="84">
                  <c:v>5.7652851427277399E-2</c:v>
                </c:pt>
                <c:pt idx="85">
                  <c:v>5.5866067086397762E-3</c:v>
                </c:pt>
                <c:pt idx="86">
                  <c:v>-3.6305745746169987E-2</c:v>
                </c:pt>
                <c:pt idx="87">
                  <c:v>-3.5875649765408461E-2</c:v>
                </c:pt>
                <c:pt idx="88">
                  <c:v>1.1016934414821612E-2</c:v>
                </c:pt>
                <c:pt idx="89">
                  <c:v>7.9527004500847015E-2</c:v>
                </c:pt>
                <c:pt idx="90">
                  <c:v>2.2948932985544783E-2</c:v>
                </c:pt>
                <c:pt idx="91">
                  <c:v>-6.0860979007793616E-2</c:v>
                </c:pt>
                <c:pt idx="92">
                  <c:v>3.4035494276325691E-2</c:v>
                </c:pt>
                <c:pt idx="93">
                  <c:v>4.8975103033438681E-2</c:v>
                </c:pt>
                <c:pt idx="94">
                  <c:v>6.5249505881350062E-2</c:v>
                </c:pt>
                <c:pt idx="95">
                  <c:v>-1.8561393681049969E-2</c:v>
                </c:pt>
                <c:pt idx="96">
                  <c:v>2.6525332773337518E-2</c:v>
                </c:pt>
                <c:pt idx="97">
                  <c:v>5.2742738299716516E-3</c:v>
                </c:pt>
                <c:pt idx="98">
                  <c:v>-2.2879423114645275E-2</c:v>
                </c:pt>
                <c:pt idx="99">
                  <c:v>3.7241858274498593E-2</c:v>
                </c:pt>
                <c:pt idx="100">
                  <c:v>-9.9128713401395757E-2</c:v>
                </c:pt>
                <c:pt idx="101">
                  <c:v>9.1320240618870258E-2</c:v>
                </c:pt>
                <c:pt idx="102">
                  <c:v>2.0432626010922068E-2</c:v>
                </c:pt>
                <c:pt idx="103">
                  <c:v>8.6755327826791878E-2</c:v>
                </c:pt>
                <c:pt idx="104">
                  <c:v>-9.3940824193571861E-4</c:v>
                </c:pt>
                <c:pt idx="105">
                  <c:v>-2.0413716228633232E-2</c:v>
                </c:pt>
                <c:pt idx="106">
                  <c:v>-1.2489448497649614E-2</c:v>
                </c:pt>
                <c:pt idx="107">
                  <c:v>4.6934374867873427E-2</c:v>
                </c:pt>
                <c:pt idx="108">
                  <c:v>-4.1527627855426158E-2</c:v>
                </c:pt>
                <c:pt idx="109">
                  <c:v>-7.1095921683730218E-2</c:v>
                </c:pt>
                <c:pt idx="110">
                  <c:v>3.0324987951354122E-2</c:v>
                </c:pt>
                <c:pt idx="111">
                  <c:v>-6.9168970533392982E-3</c:v>
                </c:pt>
                <c:pt idx="112">
                  <c:v>-5.5768181507717722E-2</c:v>
                </c:pt>
                <c:pt idx="113">
                  <c:v>0</c:v>
                </c:pt>
                <c:pt idx="114">
                  <c:v>-1.6166950284957536E-2</c:v>
                </c:pt>
                <c:pt idx="115">
                  <c:v>-2.2123902829407401E-3</c:v>
                </c:pt>
                <c:pt idx="116">
                  <c:v>1.6424859975034108E-3</c:v>
                </c:pt>
                <c:pt idx="117">
                  <c:v>6.1387546983248421E-3</c:v>
                </c:pt>
                <c:pt idx="118">
                  <c:v>7.0132929634465057E-3</c:v>
                </c:pt>
                <c:pt idx="119">
                  <c:v>-2.8978599883498584E-2</c:v>
                </c:pt>
                <c:pt idx="120">
                  <c:v>-7.6010601486276155E-2</c:v>
                </c:pt>
                <c:pt idx="121">
                  <c:v>-2.598436791063025E-2</c:v>
                </c:pt>
                <c:pt idx="122">
                  <c:v>-5.209249494820295E-3</c:v>
                </c:pt>
                <c:pt idx="123">
                  <c:v>-2.5247984557334553E-3</c:v>
                </c:pt>
                <c:pt idx="124">
                  <c:v>6.1962073851613814E-2</c:v>
                </c:pt>
                <c:pt idx="125">
                  <c:v>-1.160818770599914E-2</c:v>
                </c:pt>
                <c:pt idx="126">
                  <c:v>-3.2982102783204542E-2</c:v>
                </c:pt>
                <c:pt idx="127">
                  <c:v>-5.2297466972771531E-3</c:v>
                </c:pt>
                <c:pt idx="128">
                  <c:v>4.2528402945455984E-2</c:v>
                </c:pt>
                <c:pt idx="129">
                  <c:v>-1.4461568011834682E-2</c:v>
                </c:pt>
                <c:pt idx="130">
                  <c:v>2.0188140569035933E-2</c:v>
                </c:pt>
                <c:pt idx="131">
                  <c:v>8.1524067503315117E-2</c:v>
                </c:pt>
                <c:pt idx="132">
                  <c:v>3.522742670075709E-2</c:v>
                </c:pt>
                <c:pt idx="133">
                  <c:v>-1.7519161240357611E-2</c:v>
                </c:pt>
                <c:pt idx="134">
                  <c:v>3.0928548483357635E-2</c:v>
                </c:pt>
                <c:pt idx="135">
                  <c:v>-3.0928548483357573E-2</c:v>
                </c:pt>
                <c:pt idx="136">
                  <c:v>-2.2339497938833799E-2</c:v>
                </c:pt>
                <c:pt idx="137">
                  <c:v>-2.9735309169899627E-2</c:v>
                </c:pt>
                <c:pt idx="138">
                  <c:v>-5.4694758045354328E-3</c:v>
                </c:pt>
                <c:pt idx="139">
                  <c:v>5.4823364973599957E-2</c:v>
                </c:pt>
                <c:pt idx="140">
                  <c:v>-2.7033417335143587E-2</c:v>
                </c:pt>
                <c:pt idx="141">
                  <c:v>3.558085787406176E-4</c:v>
                </c:pt>
                <c:pt idx="142">
                  <c:v>-5.350467552831026E-3</c:v>
                </c:pt>
                <c:pt idx="143">
                  <c:v>-7.6145922791590923E-2</c:v>
                </c:pt>
                <c:pt idx="144">
                  <c:v>-4.9852094085319536E-2</c:v>
                </c:pt>
                <c:pt idx="145">
                  <c:v>-1.4712157474617928E-2</c:v>
                </c:pt>
                <c:pt idx="146">
                  <c:v>6.15639128931352E-3</c:v>
                </c:pt>
                <c:pt idx="147">
                  <c:v>-3.4127323534178397E-2</c:v>
                </c:pt>
                <c:pt idx="148">
                  <c:v>-4.2639394226568865E-2</c:v>
                </c:pt>
                <c:pt idx="149">
                  <c:v>-6.2059633637547421E-2</c:v>
                </c:pt>
                <c:pt idx="150">
                  <c:v>-2.6133078397913463E-2</c:v>
                </c:pt>
                <c:pt idx="151">
                  <c:v>4.8452383385946748E-2</c:v>
                </c:pt>
                <c:pt idx="152">
                  <c:v>-1.7992909652617337E-2</c:v>
                </c:pt>
                <c:pt idx="153">
                  <c:v>-2.564863560773769E-2</c:v>
                </c:pt>
                <c:pt idx="154">
                  <c:v>-6.5846565797586507E-2</c:v>
                </c:pt>
                <c:pt idx="155">
                  <c:v>-4.169497580660006E-2</c:v>
                </c:pt>
                <c:pt idx="156">
                  <c:v>0.1053823494806022</c:v>
                </c:pt>
                <c:pt idx="157">
                  <c:v>-6.7464130156551227E-2</c:v>
                </c:pt>
                <c:pt idx="158">
                  <c:v>6.1749265849229823E-2</c:v>
                </c:pt>
                <c:pt idx="159">
                  <c:v>5.7859370670439265E-3</c:v>
                </c:pt>
                <c:pt idx="160">
                  <c:v>-9.8198963710215886E-2</c:v>
                </c:pt>
                <c:pt idx="161">
                  <c:v>-1.5549390064861864E-2</c:v>
                </c:pt>
                <c:pt idx="162">
                  <c:v>9.7895259898419856E-4</c:v>
                </c:pt>
                <c:pt idx="163">
                  <c:v>-1.0030568905814007E-2</c:v>
                </c:pt>
              </c:numCache>
            </c:numRef>
          </c:xVal>
          <c:yVal>
            <c:numRef>
              <c:f>'Пункт 4-5'!$M$2:$M$165</c:f>
              <c:numCache>
                <c:formatCode>General</c:formatCode>
                <c:ptCount val="164"/>
                <c:pt idx="0">
                  <c:v>5.4808236494994951E-2</c:v>
                </c:pt>
                <c:pt idx="1">
                  <c:v>-5.7306747089849834E-3</c:v>
                </c:pt>
                <c:pt idx="2">
                  <c:v>-3.5091319811270172E-2</c:v>
                </c:pt>
                <c:pt idx="3">
                  <c:v>2.5896344303579451E-2</c:v>
                </c:pt>
                <c:pt idx="4">
                  <c:v>-5.6061876258016591E-2</c:v>
                </c:pt>
                <c:pt idx="5">
                  <c:v>-5.6177015715054249E-2</c:v>
                </c:pt>
                <c:pt idx="6">
                  <c:v>2.0652044552669176E-2</c:v>
                </c:pt>
                <c:pt idx="7">
                  <c:v>1.2500162764231468E-2</c:v>
                </c:pt>
                <c:pt idx="8">
                  <c:v>1.6936509530898255E-2</c:v>
                </c:pt>
                <c:pt idx="9">
                  <c:v>7.7808858058467739E-2</c:v>
                </c:pt>
                <c:pt idx="10">
                  <c:v>5.6338177182560642E-3</c:v>
                </c:pt>
                <c:pt idx="11">
                  <c:v>3.7220009536226069E-2</c:v>
                </c:pt>
                <c:pt idx="12">
                  <c:v>4.3686629076574286E-2</c:v>
                </c:pt>
                <c:pt idx="13">
                  <c:v>-5.1948168771040228E-3</c:v>
                </c:pt>
                <c:pt idx="14">
                  <c:v>5.8170632854868273E-2</c:v>
                </c:pt>
                <c:pt idx="15">
                  <c:v>-3.576370928457101E-2</c:v>
                </c:pt>
                <c:pt idx="16">
                  <c:v>-2.604168138387855E-3</c:v>
                </c:pt>
                <c:pt idx="17">
                  <c:v>3.9037134804733704E-3</c:v>
                </c:pt>
                <c:pt idx="18">
                  <c:v>-2.4692612590371522E-2</c:v>
                </c:pt>
                <c:pt idx="19">
                  <c:v>-2.5317807984289897E-2</c:v>
                </c:pt>
                <c:pt idx="20">
                  <c:v>-4.3318874718842354E-2</c:v>
                </c:pt>
                <c:pt idx="21">
                  <c:v>-4.3919233934835489E-2</c:v>
                </c:pt>
                <c:pt idx="22">
                  <c:v>1.753247876164063E-2</c:v>
                </c:pt>
                <c:pt idx="23">
                  <c:v>-1.3504390978713512E-3</c:v>
                </c:pt>
                <c:pt idx="24">
                  <c:v>-1.6349138001529526E-2</c:v>
                </c:pt>
                <c:pt idx="25">
                  <c:v>-2.7510333718898708E-3</c:v>
                </c:pt>
                <c:pt idx="26">
                  <c:v>2.1799228342584579E-2</c:v>
                </c:pt>
                <c:pt idx="27">
                  <c:v>6.3534000711565633E-2</c:v>
                </c:pt>
                <c:pt idx="28">
                  <c:v>-4.8915800202011285E-2</c:v>
                </c:pt>
                <c:pt idx="29">
                  <c:v>-1.0610179112015459E-2</c:v>
                </c:pt>
                <c:pt idx="30">
                  <c:v>1.0610179112015469E-2</c:v>
                </c:pt>
                <c:pt idx="31">
                  <c:v>5.0171293147843493E-2</c:v>
                </c:pt>
                <c:pt idx="32">
                  <c:v>-1.7721982799411968E-2</c:v>
                </c:pt>
                <c:pt idx="33">
                  <c:v>6.7885404491280013E-2</c:v>
                </c:pt>
                <c:pt idx="34">
                  <c:v>5.1173955524708242E-2</c:v>
                </c:pt>
                <c:pt idx="35">
                  <c:v>3.3955890011381075E-3</c:v>
                </c:pt>
                <c:pt idx="36">
                  <c:v>-3.3955890011381604E-3</c:v>
                </c:pt>
                <c:pt idx="37">
                  <c:v>-1.2550079154288558E-2</c:v>
                </c:pt>
                <c:pt idx="38">
                  <c:v>2.2935789870993646E-3</c:v>
                </c:pt>
                <c:pt idx="39">
                  <c:v>-2.8848154337658392E-2</c:v>
                </c:pt>
                <c:pt idx="40">
                  <c:v>3.593200922606337E-2</c:v>
                </c:pt>
                <c:pt idx="41">
                  <c:v>0</c:v>
                </c:pt>
                <c:pt idx="42">
                  <c:v>1.0483497294857983E-2</c:v>
                </c:pt>
                <c:pt idx="43">
                  <c:v>-1.517834159906576E-2</c:v>
                </c:pt>
                <c:pt idx="44">
                  <c:v>3.5482000560971769E-3</c:v>
                </c:pt>
                <c:pt idx="45">
                  <c:v>4.3886950355875039E-2</c:v>
                </c:pt>
                <c:pt idx="46">
                  <c:v>-4.5300190717501229E-3</c:v>
                </c:pt>
                <c:pt idx="47">
                  <c:v>6.2692323070045186E-2</c:v>
                </c:pt>
                <c:pt idx="48">
                  <c:v>3.7041271680349076E-2</c:v>
                </c:pt>
                <c:pt idx="49">
                  <c:v>-4.7596472529880243E-3</c:v>
                </c:pt>
                <c:pt idx="50">
                  <c:v>-3.8240964384033942E-3</c:v>
                </c:pt>
                <c:pt idx="51">
                  <c:v>6.8426138686290952E-2</c:v>
                </c:pt>
                <c:pt idx="52">
                  <c:v>-1.7652255245691922E-3</c:v>
                </c:pt>
                <c:pt idx="53">
                  <c:v>-1.692690748758342E-2</c:v>
                </c:pt>
                <c:pt idx="54">
                  <c:v>-5.8268908123975761E-2</c:v>
                </c:pt>
                <c:pt idx="55">
                  <c:v>-1.9065782705816427E-3</c:v>
                </c:pt>
                <c:pt idx="56">
                  <c:v>-1.151644206155918E-2</c:v>
                </c:pt>
                <c:pt idx="57">
                  <c:v>-2.5416812984123183E-2</c:v>
                </c:pt>
                <c:pt idx="58">
                  <c:v>6.515714163363738E-2</c:v>
                </c:pt>
                <c:pt idx="59">
                  <c:v>3.4643391472313843E-2</c:v>
                </c:pt>
                <c:pt idx="60">
                  <c:v>4.4685489345299909E-2</c:v>
                </c:pt>
                <c:pt idx="61">
                  <c:v>2.2872661665991528E-2</c:v>
                </c:pt>
                <c:pt idx="62">
                  <c:v>-1.4340186692270723E-2</c:v>
                </c:pt>
                <c:pt idx="63">
                  <c:v>-3.3696492574000564E-2</c:v>
                </c:pt>
                <c:pt idx="64">
                  <c:v>-7.1174677688639896E-3</c:v>
                </c:pt>
                <c:pt idx="65">
                  <c:v>4.9640142971136426E-2</c:v>
                </c:pt>
                <c:pt idx="66">
                  <c:v>-3.3696492574000564E-2</c:v>
                </c:pt>
                <c:pt idx="67">
                  <c:v>3.8781249292110541E-2</c:v>
                </c:pt>
                <c:pt idx="68">
                  <c:v>-5.9347355198145777E-3</c:v>
                </c:pt>
                <c:pt idx="69">
                  <c:v>-5.9701669865036841E-3</c:v>
                </c:pt>
                <c:pt idx="70">
                  <c:v>-1.4649120216231883E-2</c:v>
                </c:pt>
                <c:pt idx="71">
                  <c:v>-6.0949252674965875E-3</c:v>
                </c:pt>
                <c:pt idx="72">
                  <c:v>6.0949252674965615E-3</c:v>
                </c:pt>
                <c:pt idx="73">
                  <c:v>-1.3986241974739952E-2</c:v>
                </c:pt>
                <c:pt idx="74">
                  <c:v>-1.5971945566052113E-2</c:v>
                </c:pt>
                <c:pt idx="75">
                  <c:v>-1.1696039763191298E-2</c:v>
                </c:pt>
                <c:pt idx="76">
                  <c:v>1.7937700686667252E-2</c:v>
                </c:pt>
                <c:pt idx="77">
                  <c:v>-5.3476063265952417E-3</c:v>
                </c:pt>
                <c:pt idx="78">
                  <c:v>8.0789254927321072E-2</c:v>
                </c:pt>
                <c:pt idx="79">
                  <c:v>2.7315810646962924E-2</c:v>
                </c:pt>
                <c:pt idx="80">
                  <c:v>3.1678523696710877E-2</c:v>
                </c:pt>
                <c:pt idx="81">
                  <c:v>8.0098487899460905E-2</c:v>
                </c:pt>
                <c:pt idx="82">
                  <c:v>-5.9997308578373619E-2</c:v>
                </c:pt>
                <c:pt idx="83">
                  <c:v>6.2003327305239352E-2</c:v>
                </c:pt>
                <c:pt idx="84">
                  <c:v>-2.6755868804377884E-3</c:v>
                </c:pt>
                <c:pt idx="85">
                  <c:v>-3.7534259258198435E-2</c:v>
                </c:pt>
                <c:pt idx="86">
                  <c:v>-1.3300861120949366E-2</c:v>
                </c:pt>
                <c:pt idx="87">
                  <c:v>-4.6150943846241417E-2</c:v>
                </c:pt>
                <c:pt idx="88">
                  <c:v>-6.2425134756394829E-2</c:v>
                </c:pt>
                <c:pt idx="89">
                  <c:v>2.3295562603522082E-2</c:v>
                </c:pt>
                <c:pt idx="90">
                  <c:v>1.3872111477806044E-2</c:v>
                </c:pt>
                <c:pt idx="91">
                  <c:v>-4.7292097205056373E-2</c:v>
                </c:pt>
                <c:pt idx="92">
                  <c:v>2.5169113837254807E-2</c:v>
                </c:pt>
                <c:pt idx="93">
                  <c:v>4.8513959223607538E-2</c:v>
                </c:pt>
                <c:pt idx="94">
                  <c:v>-2.1540521722056529E-2</c:v>
                </c:pt>
                <c:pt idx="95">
                  <c:v>3.0184976338397451E-2</c:v>
                </c:pt>
                <c:pt idx="96">
                  <c:v>-4.2355511958652683E-2</c:v>
                </c:pt>
                <c:pt idx="97">
                  <c:v>1.1363758650315223E-2</c:v>
                </c:pt>
                <c:pt idx="98">
                  <c:v>-2.2858138076050322E-2</c:v>
                </c:pt>
                <c:pt idx="99">
                  <c:v>-2.5932026093381754E-2</c:v>
                </c:pt>
                <c:pt idx="100">
                  <c:v>-1.7094433359300068E-2</c:v>
                </c:pt>
                <c:pt idx="101">
                  <c:v>-1.0398707220898622E-2</c:v>
                </c:pt>
                <c:pt idx="102">
                  <c:v>0</c:v>
                </c:pt>
                <c:pt idx="103">
                  <c:v>4.263220179588291E-2</c:v>
                </c:pt>
                <c:pt idx="104">
                  <c:v>2.5547330890640277E-2</c:v>
                </c:pt>
                <c:pt idx="105">
                  <c:v>-3.9839293368672583E-2</c:v>
                </c:pt>
                <c:pt idx="106">
                  <c:v>-3.7575412171994539E-2</c:v>
                </c:pt>
                <c:pt idx="107">
                  <c:v>-1.7825316662833017E-3</c:v>
                </c:pt>
                <c:pt idx="108">
                  <c:v>-7.1620717966150551E-3</c:v>
                </c:pt>
                <c:pt idx="109">
                  <c:v>5.3357649112497095E-2</c:v>
                </c:pt>
                <c:pt idx="110">
                  <c:v>-5.0665857446785666E-2</c:v>
                </c:pt>
                <c:pt idx="111">
                  <c:v>-8.9645904703703947E-4</c:v>
                </c:pt>
                <c:pt idx="112">
                  <c:v>-1.7953326186743745E-3</c:v>
                </c:pt>
                <c:pt idx="113">
                  <c:v>0</c:v>
                </c:pt>
                <c:pt idx="114">
                  <c:v>-1.6304709024943582E-2</c:v>
                </c:pt>
                <c:pt idx="115">
                  <c:v>0</c:v>
                </c:pt>
                <c:pt idx="116">
                  <c:v>-1.4842573037928852E-2</c:v>
                </c:pt>
                <c:pt idx="117">
                  <c:v>1.4612132132292887E-2</c:v>
                </c:pt>
                <c:pt idx="118">
                  <c:v>-3.7879817451618239E-2</c:v>
                </c:pt>
                <c:pt idx="119">
                  <c:v>-1.901197948857189E-2</c:v>
                </c:pt>
                <c:pt idx="120">
                  <c:v>8.1960253802808053E-2</c:v>
                </c:pt>
                <c:pt idx="121">
                  <c:v>-2.4162249279079707E-2</c:v>
                </c:pt>
                <c:pt idx="122">
                  <c:v>5.4200674693391133E-3</c:v>
                </c:pt>
                <c:pt idx="123">
                  <c:v>-4.5892691836408915E-3</c:v>
                </c:pt>
                <c:pt idx="124">
                  <c:v>1.1888571665252505E-2</c:v>
                </c:pt>
                <c:pt idx="125">
                  <c:v>5.9126173500094178E-2</c:v>
                </c:pt>
                <c:pt idx="126">
                  <c:v>-8.3437635211967213E-4</c:v>
                </c:pt>
                <c:pt idx="127">
                  <c:v>-2.1941808538436646E-2</c:v>
                </c:pt>
                <c:pt idx="128">
                  <c:v>-2.1561853007587273E-2</c:v>
                </c:pt>
                <c:pt idx="129">
                  <c:v>0</c:v>
                </c:pt>
                <c:pt idx="130">
                  <c:v>4.5171718646720954E-2</c:v>
                </c:pt>
                <c:pt idx="131">
                  <c:v>-2.0202707317519466E-2</c:v>
                </c:pt>
                <c:pt idx="132">
                  <c:v>-4.2607648608549206E-3</c:v>
                </c:pt>
                <c:pt idx="133">
                  <c:v>-4.4850566165351789E-2</c:v>
                </c:pt>
                <c:pt idx="134">
                  <c:v>5.2565397345003477E-2</c:v>
                </c:pt>
                <c:pt idx="135">
                  <c:v>-1.6561508589001427E-2</c:v>
                </c:pt>
                <c:pt idx="136">
                  <c:v>1.9627091678486889E-3</c:v>
                </c:pt>
                <c:pt idx="137">
                  <c:v>1.9588644853329716E-3</c:v>
                </c:pt>
                <c:pt idx="138">
                  <c:v>4.9628504305160359E-2</c:v>
                </c:pt>
                <c:pt idx="139">
                  <c:v>-1.9531870917245956E-2</c:v>
                </c:pt>
                <c:pt idx="140">
                  <c:v>-1.3902905168991493E-2</c:v>
                </c:pt>
                <c:pt idx="141">
                  <c:v>-2.0020026706730793E-3</c:v>
                </c:pt>
                <c:pt idx="142">
                  <c:v>4.0000053333461372E-3</c:v>
                </c:pt>
                <c:pt idx="143">
                  <c:v>0</c:v>
                </c:pt>
                <c:pt idx="144">
                  <c:v>0</c:v>
                </c:pt>
                <c:pt idx="145">
                  <c:v>-3.245721014738167E-2</c:v>
                </c:pt>
                <c:pt idx="146">
                  <c:v>1.0256500167189061E-2</c:v>
                </c:pt>
                <c:pt idx="147">
                  <c:v>6.0384496950351252E-2</c:v>
                </c:pt>
                <c:pt idx="148">
                  <c:v>-2.3682484643559095E-2</c:v>
                </c:pt>
                <c:pt idx="149">
                  <c:v>2.0419839008742745E-2</c:v>
                </c:pt>
                <c:pt idx="150">
                  <c:v>7.0835145089559404E-2</c:v>
                </c:pt>
                <c:pt idx="151">
                  <c:v>-1.3972283195016257E-2</c:v>
                </c:pt>
                <c:pt idx="152">
                  <c:v>3.9761483796394168E-3</c:v>
                </c:pt>
                <c:pt idx="153">
                  <c:v>1.9821612039912025E-3</c:v>
                </c:pt>
                <c:pt idx="154">
                  <c:v>-5.2857831864444642E-2</c:v>
                </c:pt>
                <c:pt idx="155">
                  <c:v>2.8808576631774861E-2</c:v>
                </c:pt>
                <c:pt idx="156">
                  <c:v>1.8090945649039264E-2</c:v>
                </c:pt>
                <c:pt idx="157">
                  <c:v>-5.1927418460564357E-3</c:v>
                </c:pt>
                <c:pt idx="158">
                  <c:v>-3.546326379507244E-2</c:v>
                </c:pt>
                <c:pt idx="159">
                  <c:v>3.7194370008048844E-2</c:v>
                </c:pt>
                <c:pt idx="160">
                  <c:v>0</c:v>
                </c:pt>
                <c:pt idx="161">
                  <c:v>-4.8202101817877749E-2</c:v>
                </c:pt>
                <c:pt idx="162">
                  <c:v>-3.553233415138362E-2</c:v>
                </c:pt>
                <c:pt idx="163">
                  <c:v>-2.3656537238946913E-2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C-499C-BCDF-0346AE81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86632"/>
        <c:axId val="545982368"/>
      </c:scatterChart>
      <c:valAx>
        <c:axId val="54598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лд Аэрофлот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982368"/>
        <c:crosses val="autoZero"/>
        <c:crossBetween val="midCat"/>
      </c:valAx>
      <c:valAx>
        <c:axId val="5459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лд БСП ао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98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лд БСП ао </a:t>
            </a:r>
            <a:r>
              <a:rPr lang="en-US"/>
              <a:t>VS </a:t>
            </a:r>
            <a:r>
              <a:rPr lang="ru-RU"/>
              <a:t>лд Возрожд-ао</a:t>
            </a:r>
            <a:br>
              <a:rPr lang="ru-RU"/>
            </a:br>
            <a:r>
              <a:rPr lang="ru-RU"/>
              <a:t>(без выбросов)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'Пункт 4-5'!$M$2:$M$165</c:f>
              <c:numCache>
                <c:formatCode>General</c:formatCode>
                <c:ptCount val="164"/>
                <c:pt idx="0">
                  <c:v>5.4808236494994951E-2</c:v>
                </c:pt>
                <c:pt idx="1">
                  <c:v>-5.7306747089849834E-3</c:v>
                </c:pt>
                <c:pt idx="2">
                  <c:v>-3.5091319811270172E-2</c:v>
                </c:pt>
                <c:pt idx="3">
                  <c:v>2.5896344303579451E-2</c:v>
                </c:pt>
                <c:pt idx="4">
                  <c:v>-5.6061876258016591E-2</c:v>
                </c:pt>
                <c:pt idx="5">
                  <c:v>-5.6177015715054249E-2</c:v>
                </c:pt>
                <c:pt idx="6">
                  <c:v>2.0652044552669176E-2</c:v>
                </c:pt>
                <c:pt idx="7">
                  <c:v>1.2500162764231468E-2</c:v>
                </c:pt>
                <c:pt idx="8">
                  <c:v>1.6936509530898255E-2</c:v>
                </c:pt>
                <c:pt idx="9">
                  <c:v>7.7808858058467739E-2</c:v>
                </c:pt>
                <c:pt idx="10">
                  <c:v>5.6338177182560642E-3</c:v>
                </c:pt>
                <c:pt idx="11">
                  <c:v>3.7220009536226069E-2</c:v>
                </c:pt>
                <c:pt idx="12">
                  <c:v>4.3686629076574286E-2</c:v>
                </c:pt>
                <c:pt idx="13">
                  <c:v>-5.1948168771040228E-3</c:v>
                </c:pt>
                <c:pt idx="14">
                  <c:v>5.8170632854868273E-2</c:v>
                </c:pt>
                <c:pt idx="15">
                  <c:v>-3.576370928457101E-2</c:v>
                </c:pt>
                <c:pt idx="16">
                  <c:v>-2.604168138387855E-3</c:v>
                </c:pt>
                <c:pt idx="17">
                  <c:v>3.9037134804733704E-3</c:v>
                </c:pt>
                <c:pt idx="18">
                  <c:v>-2.4692612590371522E-2</c:v>
                </c:pt>
                <c:pt idx="19">
                  <c:v>-2.5317807984289897E-2</c:v>
                </c:pt>
                <c:pt idx="20">
                  <c:v>-4.3318874718842354E-2</c:v>
                </c:pt>
                <c:pt idx="21">
                  <c:v>-4.3919233934835489E-2</c:v>
                </c:pt>
                <c:pt idx="22">
                  <c:v>1.753247876164063E-2</c:v>
                </c:pt>
                <c:pt idx="23">
                  <c:v>-1.3504390978713512E-3</c:v>
                </c:pt>
                <c:pt idx="24">
                  <c:v>-1.6349138001529526E-2</c:v>
                </c:pt>
                <c:pt idx="25">
                  <c:v>-2.7510333718898708E-3</c:v>
                </c:pt>
                <c:pt idx="26">
                  <c:v>2.1799228342584579E-2</c:v>
                </c:pt>
                <c:pt idx="27">
                  <c:v>6.3534000711565633E-2</c:v>
                </c:pt>
                <c:pt idx="28">
                  <c:v>-4.8915800202011285E-2</c:v>
                </c:pt>
                <c:pt idx="29">
                  <c:v>-1.0610179112015459E-2</c:v>
                </c:pt>
                <c:pt idx="30">
                  <c:v>1.0610179112015469E-2</c:v>
                </c:pt>
                <c:pt idx="31">
                  <c:v>5.0171293147843493E-2</c:v>
                </c:pt>
                <c:pt idx="32">
                  <c:v>-1.7721982799411968E-2</c:v>
                </c:pt>
                <c:pt idx="33">
                  <c:v>6.7885404491280013E-2</c:v>
                </c:pt>
                <c:pt idx="34">
                  <c:v>5.1173955524708242E-2</c:v>
                </c:pt>
                <c:pt idx="35">
                  <c:v>3.3955890011381075E-3</c:v>
                </c:pt>
                <c:pt idx="36">
                  <c:v>-3.3955890011381604E-3</c:v>
                </c:pt>
                <c:pt idx="37">
                  <c:v>-1.2550079154288558E-2</c:v>
                </c:pt>
                <c:pt idx="38">
                  <c:v>2.2935789870993646E-3</c:v>
                </c:pt>
                <c:pt idx="39">
                  <c:v>-2.8848154337658392E-2</c:v>
                </c:pt>
                <c:pt idx="40">
                  <c:v>3.593200922606337E-2</c:v>
                </c:pt>
                <c:pt idx="41">
                  <c:v>0</c:v>
                </c:pt>
                <c:pt idx="42">
                  <c:v>1.0483497294857983E-2</c:v>
                </c:pt>
                <c:pt idx="43">
                  <c:v>-1.517834159906576E-2</c:v>
                </c:pt>
                <c:pt idx="44">
                  <c:v>3.5482000560971769E-3</c:v>
                </c:pt>
                <c:pt idx="45">
                  <c:v>4.3886950355875039E-2</c:v>
                </c:pt>
                <c:pt idx="46">
                  <c:v>-4.5300190717501229E-3</c:v>
                </c:pt>
                <c:pt idx="47">
                  <c:v>6.2692323070045186E-2</c:v>
                </c:pt>
                <c:pt idx="48">
                  <c:v>3.7041271680349076E-2</c:v>
                </c:pt>
                <c:pt idx="49">
                  <c:v>-4.7596472529880243E-3</c:v>
                </c:pt>
                <c:pt idx="50">
                  <c:v>-3.8240964384033942E-3</c:v>
                </c:pt>
                <c:pt idx="51">
                  <c:v>6.8426138686290952E-2</c:v>
                </c:pt>
                <c:pt idx="52">
                  <c:v>-1.7652255245691922E-3</c:v>
                </c:pt>
                <c:pt idx="53">
                  <c:v>-1.692690748758342E-2</c:v>
                </c:pt>
                <c:pt idx="54">
                  <c:v>-5.8268908123975761E-2</c:v>
                </c:pt>
                <c:pt idx="55">
                  <c:v>-1.9065782705816427E-3</c:v>
                </c:pt>
                <c:pt idx="56">
                  <c:v>-1.151644206155918E-2</c:v>
                </c:pt>
                <c:pt idx="57">
                  <c:v>-2.5416812984123183E-2</c:v>
                </c:pt>
                <c:pt idx="58">
                  <c:v>6.515714163363738E-2</c:v>
                </c:pt>
                <c:pt idx="59">
                  <c:v>3.4643391472313843E-2</c:v>
                </c:pt>
                <c:pt idx="60">
                  <c:v>4.4685489345299909E-2</c:v>
                </c:pt>
                <c:pt idx="61">
                  <c:v>2.2872661665991528E-2</c:v>
                </c:pt>
                <c:pt idx="62">
                  <c:v>-1.4340186692270723E-2</c:v>
                </c:pt>
                <c:pt idx="63">
                  <c:v>-3.3696492574000564E-2</c:v>
                </c:pt>
                <c:pt idx="64">
                  <c:v>-7.1174677688639896E-3</c:v>
                </c:pt>
                <c:pt idx="65">
                  <c:v>4.9640142971136426E-2</c:v>
                </c:pt>
                <c:pt idx="66">
                  <c:v>-3.3696492574000564E-2</c:v>
                </c:pt>
                <c:pt idx="67">
                  <c:v>3.8781249292110541E-2</c:v>
                </c:pt>
                <c:pt idx="68">
                  <c:v>-5.9347355198145777E-3</c:v>
                </c:pt>
                <c:pt idx="69">
                  <c:v>-5.9701669865036841E-3</c:v>
                </c:pt>
                <c:pt idx="70">
                  <c:v>-1.4649120216231883E-2</c:v>
                </c:pt>
                <c:pt idx="71">
                  <c:v>-6.0949252674965875E-3</c:v>
                </c:pt>
                <c:pt idx="72">
                  <c:v>6.0949252674965615E-3</c:v>
                </c:pt>
                <c:pt idx="73">
                  <c:v>-1.3986241974739952E-2</c:v>
                </c:pt>
                <c:pt idx="74">
                  <c:v>-1.5971945566052113E-2</c:v>
                </c:pt>
                <c:pt idx="75">
                  <c:v>-1.1696039763191298E-2</c:v>
                </c:pt>
                <c:pt idx="76">
                  <c:v>1.7937700686667252E-2</c:v>
                </c:pt>
                <c:pt idx="77">
                  <c:v>-5.3476063265952417E-3</c:v>
                </c:pt>
                <c:pt idx="78">
                  <c:v>8.0789254927321072E-2</c:v>
                </c:pt>
                <c:pt idx="79">
                  <c:v>2.7315810646962924E-2</c:v>
                </c:pt>
                <c:pt idx="80">
                  <c:v>3.1678523696710877E-2</c:v>
                </c:pt>
                <c:pt idx="81">
                  <c:v>8.0098487899460905E-2</c:v>
                </c:pt>
                <c:pt idx="82">
                  <c:v>-5.9997308578373619E-2</c:v>
                </c:pt>
                <c:pt idx="83">
                  <c:v>6.2003327305239352E-2</c:v>
                </c:pt>
                <c:pt idx="84">
                  <c:v>-2.6755868804377884E-3</c:v>
                </c:pt>
                <c:pt idx="85">
                  <c:v>-3.7534259258198435E-2</c:v>
                </c:pt>
                <c:pt idx="86">
                  <c:v>-1.3300861120949366E-2</c:v>
                </c:pt>
                <c:pt idx="87">
                  <c:v>-4.6150943846241417E-2</c:v>
                </c:pt>
                <c:pt idx="88">
                  <c:v>-6.2425134756394829E-2</c:v>
                </c:pt>
                <c:pt idx="89">
                  <c:v>2.3295562603522082E-2</c:v>
                </c:pt>
                <c:pt idx="90">
                  <c:v>1.3872111477806044E-2</c:v>
                </c:pt>
                <c:pt idx="91">
                  <c:v>-4.7292097205056373E-2</c:v>
                </c:pt>
                <c:pt idx="92">
                  <c:v>2.5169113837254807E-2</c:v>
                </c:pt>
                <c:pt idx="93">
                  <c:v>4.8513959223607538E-2</c:v>
                </c:pt>
                <c:pt idx="94">
                  <c:v>-2.1540521722056529E-2</c:v>
                </c:pt>
                <c:pt idx="95">
                  <c:v>3.0184976338397451E-2</c:v>
                </c:pt>
                <c:pt idx="96">
                  <c:v>-4.2355511958652683E-2</c:v>
                </c:pt>
                <c:pt idx="97">
                  <c:v>1.1363758650315223E-2</c:v>
                </c:pt>
                <c:pt idx="98">
                  <c:v>-2.2858138076050322E-2</c:v>
                </c:pt>
                <c:pt idx="99">
                  <c:v>-2.5932026093381754E-2</c:v>
                </c:pt>
                <c:pt idx="100">
                  <c:v>-1.7094433359300068E-2</c:v>
                </c:pt>
                <c:pt idx="101">
                  <c:v>-1.0398707220898622E-2</c:v>
                </c:pt>
                <c:pt idx="102">
                  <c:v>0</c:v>
                </c:pt>
                <c:pt idx="103">
                  <c:v>4.263220179588291E-2</c:v>
                </c:pt>
                <c:pt idx="104">
                  <c:v>2.5547330890640277E-2</c:v>
                </c:pt>
                <c:pt idx="105">
                  <c:v>-3.9839293368672583E-2</c:v>
                </c:pt>
                <c:pt idx="106">
                  <c:v>-3.7575412171994539E-2</c:v>
                </c:pt>
                <c:pt idx="107">
                  <c:v>-1.7825316662833017E-3</c:v>
                </c:pt>
                <c:pt idx="108">
                  <c:v>-7.1620717966150551E-3</c:v>
                </c:pt>
                <c:pt idx="109">
                  <c:v>5.3357649112497095E-2</c:v>
                </c:pt>
                <c:pt idx="110">
                  <c:v>-5.0665857446785666E-2</c:v>
                </c:pt>
                <c:pt idx="111">
                  <c:v>-8.9645904703703947E-4</c:v>
                </c:pt>
                <c:pt idx="112">
                  <c:v>-1.7953326186743745E-3</c:v>
                </c:pt>
                <c:pt idx="113">
                  <c:v>0</c:v>
                </c:pt>
                <c:pt idx="114">
                  <c:v>-1.6304709024943582E-2</c:v>
                </c:pt>
                <c:pt idx="115">
                  <c:v>0</c:v>
                </c:pt>
                <c:pt idx="116">
                  <c:v>-1.4842573037928852E-2</c:v>
                </c:pt>
                <c:pt idx="117">
                  <c:v>1.4612132132292887E-2</c:v>
                </c:pt>
                <c:pt idx="118">
                  <c:v>-3.7879817451618239E-2</c:v>
                </c:pt>
                <c:pt idx="119">
                  <c:v>-1.901197948857189E-2</c:v>
                </c:pt>
                <c:pt idx="120">
                  <c:v>8.1960253802808053E-2</c:v>
                </c:pt>
                <c:pt idx="121">
                  <c:v>-2.4162249279079707E-2</c:v>
                </c:pt>
                <c:pt idx="122">
                  <c:v>5.4200674693391133E-3</c:v>
                </c:pt>
                <c:pt idx="123">
                  <c:v>-4.5892691836408915E-3</c:v>
                </c:pt>
                <c:pt idx="124">
                  <c:v>1.1888571665252505E-2</c:v>
                </c:pt>
                <c:pt idx="125">
                  <c:v>5.9126173500094178E-2</c:v>
                </c:pt>
                <c:pt idx="126">
                  <c:v>-8.3437635211967213E-4</c:v>
                </c:pt>
                <c:pt idx="127">
                  <c:v>-2.1941808538436646E-2</c:v>
                </c:pt>
                <c:pt idx="128">
                  <c:v>-2.1561853007587273E-2</c:v>
                </c:pt>
                <c:pt idx="129">
                  <c:v>0</c:v>
                </c:pt>
                <c:pt idx="130">
                  <c:v>4.5171718646720954E-2</c:v>
                </c:pt>
                <c:pt idx="131">
                  <c:v>-2.0202707317519466E-2</c:v>
                </c:pt>
                <c:pt idx="132">
                  <c:v>-4.2607648608549206E-3</c:v>
                </c:pt>
                <c:pt idx="133">
                  <c:v>-4.4850566165351789E-2</c:v>
                </c:pt>
                <c:pt idx="134">
                  <c:v>5.2565397345003477E-2</c:v>
                </c:pt>
                <c:pt idx="135">
                  <c:v>-1.6561508589001427E-2</c:v>
                </c:pt>
                <c:pt idx="136">
                  <c:v>1.9627091678486889E-3</c:v>
                </c:pt>
                <c:pt idx="137">
                  <c:v>1.9588644853329716E-3</c:v>
                </c:pt>
                <c:pt idx="138">
                  <c:v>4.9628504305160359E-2</c:v>
                </c:pt>
                <c:pt idx="139">
                  <c:v>-1.9531870917245956E-2</c:v>
                </c:pt>
                <c:pt idx="140">
                  <c:v>-1.3902905168991493E-2</c:v>
                </c:pt>
                <c:pt idx="141">
                  <c:v>-2.0020026706730793E-3</c:v>
                </c:pt>
                <c:pt idx="142">
                  <c:v>4.0000053333461372E-3</c:v>
                </c:pt>
                <c:pt idx="143">
                  <c:v>0</c:v>
                </c:pt>
                <c:pt idx="144">
                  <c:v>0</c:v>
                </c:pt>
                <c:pt idx="145">
                  <c:v>-3.245721014738167E-2</c:v>
                </c:pt>
                <c:pt idx="146">
                  <c:v>1.0256500167189061E-2</c:v>
                </c:pt>
                <c:pt idx="147">
                  <c:v>6.0384496950351252E-2</c:v>
                </c:pt>
                <c:pt idx="148">
                  <c:v>-2.3682484643559095E-2</c:v>
                </c:pt>
                <c:pt idx="149">
                  <c:v>2.0419839008742745E-2</c:v>
                </c:pt>
                <c:pt idx="150">
                  <c:v>7.0835145089559404E-2</c:v>
                </c:pt>
                <c:pt idx="151">
                  <c:v>-1.3972283195016257E-2</c:v>
                </c:pt>
                <c:pt idx="152">
                  <c:v>3.9761483796394168E-3</c:v>
                </c:pt>
                <c:pt idx="153">
                  <c:v>1.9821612039912025E-3</c:v>
                </c:pt>
                <c:pt idx="154">
                  <c:v>-5.2857831864444642E-2</c:v>
                </c:pt>
                <c:pt idx="155">
                  <c:v>2.8808576631774861E-2</c:v>
                </c:pt>
                <c:pt idx="156">
                  <c:v>1.8090945649039264E-2</c:v>
                </c:pt>
                <c:pt idx="157">
                  <c:v>-5.1927418460564357E-3</c:v>
                </c:pt>
                <c:pt idx="158">
                  <c:v>-3.546326379507244E-2</c:v>
                </c:pt>
                <c:pt idx="159">
                  <c:v>3.7194370008048844E-2</c:v>
                </c:pt>
                <c:pt idx="160">
                  <c:v>0</c:v>
                </c:pt>
                <c:pt idx="161">
                  <c:v>-4.8202101817877749E-2</c:v>
                </c:pt>
                <c:pt idx="162">
                  <c:v>-3.553233415138362E-2</c:v>
                </c:pt>
                <c:pt idx="163">
                  <c:v>-2.3656537238946913E-2</c:v>
                </c:pt>
              </c:numCache>
            </c:numRef>
          </c:xVal>
          <c:yVal>
            <c:numRef>
              <c:f>'Пункт 4-5'!$N$2:$N$165</c:f>
              <c:numCache>
                <c:formatCode>General</c:formatCode>
                <c:ptCount val="164"/>
                <c:pt idx="0">
                  <c:v>-2.3969190112996277E-2</c:v>
                </c:pt>
                <c:pt idx="1">
                  <c:v>-1.3568729206068903E-2</c:v>
                </c:pt>
                <c:pt idx="2">
                  <c:v>1.0869672236903891E-2</c:v>
                </c:pt>
                <c:pt idx="3">
                  <c:v>-9.950330853168092E-3</c:v>
                </c:pt>
                <c:pt idx="4">
                  <c:v>-4.6620131058113011E-3</c:v>
                </c:pt>
                <c:pt idx="5">
                  <c:v>-3.0844675351098527E-2</c:v>
                </c:pt>
                <c:pt idx="6">
                  <c:v>3.3178398697318603E-2</c:v>
                </c:pt>
                <c:pt idx="7">
                  <c:v>-9.3677500036001594E-3</c:v>
                </c:pt>
                <c:pt idx="8">
                  <c:v>-2.3557136924590365E-3</c:v>
                </c:pt>
                <c:pt idx="9">
                  <c:v>-7.1006215495763155E-3</c:v>
                </c:pt>
                <c:pt idx="10">
                  <c:v>-1.1947573421118175E-2</c:v>
                </c:pt>
                <c:pt idx="11">
                  <c:v>-2.6798193154724162E-2</c:v>
                </c:pt>
                <c:pt idx="12">
                  <c:v>1.2270092591814401E-2</c:v>
                </c:pt>
                <c:pt idx="13">
                  <c:v>-2.4692612590371522E-2</c:v>
                </c:pt>
                <c:pt idx="14">
                  <c:v>-1.5113637810048184E-2</c:v>
                </c:pt>
                <c:pt idx="15">
                  <c:v>3.2186686495901284E-2</c:v>
                </c:pt>
                <c:pt idx="16">
                  <c:v>-4.1576426845740332E-2</c:v>
                </c:pt>
                <c:pt idx="17">
                  <c:v>-2.3612761856798199E-3</c:v>
                </c:pt>
                <c:pt idx="18">
                  <c:v>3.5718082602079246E-2</c:v>
                </c:pt>
                <c:pt idx="19">
                  <c:v>-1.5915455305899568E-2</c:v>
                </c:pt>
                <c:pt idx="20">
                  <c:v>0</c:v>
                </c:pt>
                <c:pt idx="21">
                  <c:v>-3.7807228399060443E-3</c:v>
                </c:pt>
                <c:pt idx="22">
                  <c:v>-3.4685557987889984E-2</c:v>
                </c:pt>
                <c:pt idx="23">
                  <c:v>-1.9868203216725173E-2</c:v>
                </c:pt>
                <c:pt idx="24">
                  <c:v>-1.6736405580296484E-3</c:v>
                </c:pt>
                <c:pt idx="25">
                  <c:v>3.3444847228473501E-3</c:v>
                </c:pt>
                <c:pt idx="26">
                  <c:v>-1.6708441648176058E-3</c:v>
                </c:pt>
                <c:pt idx="27">
                  <c:v>3.4800529149417052E-2</c:v>
                </c:pt>
                <c:pt idx="28">
                  <c:v>-6.5359709797855334E-3</c:v>
                </c:pt>
                <c:pt idx="29">
                  <c:v>-8.23049913651548E-3</c:v>
                </c:pt>
                <c:pt idx="30">
                  <c:v>-9.9668599153921473E-3</c:v>
                </c:pt>
                <c:pt idx="31">
                  <c:v>8.3125998193655654E-3</c:v>
                </c:pt>
                <c:pt idx="32">
                  <c:v>1.3158084577511201E-2</c:v>
                </c:pt>
                <c:pt idx="33">
                  <c:v>1.2987195526811112E-2</c:v>
                </c:pt>
                <c:pt idx="34">
                  <c:v>-2.946203273031622E-2</c:v>
                </c:pt>
                <c:pt idx="35">
                  <c:v>2.1364822497696806E-2</c:v>
                </c:pt>
                <c:pt idx="36">
                  <c:v>-1.1447385840350835E-2</c:v>
                </c:pt>
                <c:pt idx="37">
                  <c:v>-3.2948958968525379E-3</c:v>
                </c:pt>
                <c:pt idx="38">
                  <c:v>0</c:v>
                </c:pt>
                <c:pt idx="39">
                  <c:v>0</c:v>
                </c:pt>
                <c:pt idx="40">
                  <c:v>-1.9323677510539241E-3</c:v>
                </c:pt>
                <c:pt idx="41">
                  <c:v>1.9212301778938723E-3</c:v>
                </c:pt>
                <c:pt idx="42">
                  <c:v>-1.9212301778939326E-3</c:v>
                </c:pt>
                <c:pt idx="43">
                  <c:v>1.9212301778938723E-3</c:v>
                </c:pt>
                <c:pt idx="44">
                  <c:v>9.5511709843429868E-3</c:v>
                </c:pt>
                <c:pt idx="45">
                  <c:v>-1.9029501460860756E-3</c:v>
                </c:pt>
                <c:pt idx="46">
                  <c:v>-2.117499713645863E-2</c:v>
                </c:pt>
                <c:pt idx="47">
                  <c:v>-2.1633095355425937E-2</c:v>
                </c:pt>
                <c:pt idx="48">
                  <c:v>-3.3616610798984974E-2</c:v>
                </c:pt>
                <c:pt idx="49">
                  <c:v>1.7804624633506686E-2</c:v>
                </c:pt>
                <c:pt idx="50">
                  <c:v>1.9418085857101516E-2</c:v>
                </c:pt>
                <c:pt idx="51">
                  <c:v>1.5528262326555194E-2</c:v>
                </c:pt>
                <c:pt idx="52">
                  <c:v>-9.2879924664706036E-3</c:v>
                </c:pt>
                <c:pt idx="53">
                  <c:v>-2.3355401819282976E-3</c:v>
                </c:pt>
                <c:pt idx="54">
                  <c:v>7.7911963427002267E-4</c:v>
                </c:pt>
                <c:pt idx="55">
                  <c:v>7.7851307941366173E-4</c:v>
                </c:pt>
                <c:pt idx="56">
                  <c:v>1.5552102668064845E-3</c:v>
                </c:pt>
                <c:pt idx="57">
                  <c:v>6.1967665375113994E-3</c:v>
                </c:pt>
                <c:pt idx="58">
                  <c:v>-4.6439711944507049E-3</c:v>
                </c:pt>
                <c:pt idx="59">
                  <c:v>-3.886518689280936E-3</c:v>
                </c:pt>
                <c:pt idx="60">
                  <c:v>4.6620131058113714E-3</c:v>
                </c:pt>
                <c:pt idx="61">
                  <c:v>-7.7549441653039042E-4</c:v>
                </c:pt>
                <c:pt idx="62">
                  <c:v>-7.7609627488851418E-4</c:v>
                </c:pt>
                <c:pt idx="63">
                  <c:v>2.7566829832654592E-2</c:v>
                </c:pt>
                <c:pt idx="64">
                  <c:v>-6.5146810211936419E-3</c:v>
                </c:pt>
                <c:pt idx="65">
                  <c:v>-1.4534886279831975E-3</c:v>
                </c:pt>
                <c:pt idx="66">
                  <c:v>2.1794414729323142E-3</c:v>
                </c:pt>
                <c:pt idx="67">
                  <c:v>8.6705745511335766E-3</c:v>
                </c:pt>
                <c:pt idx="68">
                  <c:v>3.0466401703434308E-2</c:v>
                </c:pt>
                <c:pt idx="69">
                  <c:v>-2.0957045742188815E-3</c:v>
                </c:pt>
                <c:pt idx="70">
                  <c:v>6.2739836334148504E-3</c:v>
                </c:pt>
                <c:pt idx="71">
                  <c:v>-2.9621347630405997E-2</c:v>
                </c:pt>
                <c:pt idx="72">
                  <c:v>0</c:v>
                </c:pt>
                <c:pt idx="73">
                  <c:v>1.3508914996703189E-2</c:v>
                </c:pt>
                <c:pt idx="74">
                  <c:v>0</c:v>
                </c:pt>
                <c:pt idx="75">
                  <c:v>-4.2462908814510968E-3</c:v>
                </c:pt>
                <c:pt idx="76">
                  <c:v>0</c:v>
                </c:pt>
                <c:pt idx="77">
                  <c:v>8.4746269909722356E-3</c:v>
                </c:pt>
                <c:pt idx="78">
                  <c:v>2.828856200477623E-3</c:v>
                </c:pt>
                <c:pt idx="79">
                  <c:v>-6.6688898770376765E-4</c:v>
                </c:pt>
                <c:pt idx="80">
                  <c:v>6.6688898770377427E-4</c:v>
                </c:pt>
                <c:pt idx="81">
                  <c:v>-1.2072581234269249E-2</c:v>
                </c:pt>
                <c:pt idx="82">
                  <c:v>1.8717123952937773E-2</c:v>
                </c:pt>
                <c:pt idx="83">
                  <c:v>9.228806437621485E-3</c:v>
                </c:pt>
                <c:pt idx="84">
                  <c:v>8.494007292004337E-3</c:v>
                </c:pt>
                <c:pt idx="85">
                  <c:v>-3.2583932380592863E-3</c:v>
                </c:pt>
                <c:pt idx="86">
                  <c:v>-7.8637364602145762E-3</c:v>
                </c:pt>
                <c:pt idx="87">
                  <c:v>0</c:v>
                </c:pt>
                <c:pt idx="88">
                  <c:v>-7.2631550724732248E-3</c:v>
                </c:pt>
                <c:pt idx="89">
                  <c:v>-4.0458585195436835E-3</c:v>
                </c:pt>
                <c:pt idx="90">
                  <c:v>0</c:v>
                </c:pt>
                <c:pt idx="91">
                  <c:v>-2.0562753296510392E-2</c:v>
                </c:pt>
                <c:pt idx="92">
                  <c:v>1.7845360320010387E-2</c:v>
                </c:pt>
                <c:pt idx="93">
                  <c:v>9.4787439545437387E-3</c:v>
                </c:pt>
                <c:pt idx="94">
                  <c:v>-1.3486178712935292E-3</c:v>
                </c:pt>
                <c:pt idx="95">
                  <c:v>1.348617871293463E-3</c:v>
                </c:pt>
                <c:pt idx="96">
                  <c:v>2.691791665711353E-3</c:v>
                </c:pt>
                <c:pt idx="97">
                  <c:v>5.3619431413853731E-3</c:v>
                </c:pt>
                <c:pt idx="98">
                  <c:v>-9.4023526783903934E-3</c:v>
                </c:pt>
                <c:pt idx="99">
                  <c:v>2.6954194216723027E-3</c:v>
                </c:pt>
                <c:pt idx="100">
                  <c:v>-6.7317404090443719E-4</c:v>
                </c:pt>
                <c:pt idx="101">
                  <c:v>-6.7362750947427613E-4</c:v>
                </c:pt>
                <c:pt idx="102">
                  <c:v>6.7362750947427428E-4</c:v>
                </c:pt>
                <c:pt idx="103">
                  <c:v>3.3613477027049274E-3</c:v>
                </c:pt>
                <c:pt idx="104">
                  <c:v>-9.4403937790870727E-3</c:v>
                </c:pt>
                <c:pt idx="105">
                  <c:v>6.0790460763821925E-3</c:v>
                </c:pt>
                <c:pt idx="106">
                  <c:v>2.5031302181184748E-3</c:v>
                </c:pt>
                <c:pt idx="107">
                  <c:v>-3.0459207484708574E-2</c:v>
                </c:pt>
                <c:pt idx="108">
                  <c:v>-8.6281812233382302E-3</c:v>
                </c:pt>
                <c:pt idx="109">
                  <c:v>-9.5777832732342454E-3</c:v>
                </c:pt>
                <c:pt idx="110">
                  <c:v>-1.143875208842437E-2</c:v>
                </c:pt>
                <c:pt idx="111">
                  <c:v>4.1600452505145866E-2</c:v>
                </c:pt>
                <c:pt idx="112">
                  <c:v>-3.1913014349456398E-2</c:v>
                </c:pt>
                <c:pt idx="113">
                  <c:v>-1.8576385572935419E-2</c:v>
                </c:pt>
                <c:pt idx="114">
                  <c:v>6.2305497506361628E-3</c:v>
                </c:pt>
                <c:pt idx="115">
                  <c:v>3.4877118246779658E-2</c:v>
                </c:pt>
                <c:pt idx="116">
                  <c:v>-4.4820779881933011E-2</c:v>
                </c:pt>
                <c:pt idx="117">
                  <c:v>-1.7377350805876917E-2</c:v>
                </c:pt>
                <c:pt idx="118">
                  <c:v>-1.6708441648176058E-3</c:v>
                </c:pt>
                <c:pt idx="119">
                  <c:v>-1.9418085857101627E-2</c:v>
                </c:pt>
                <c:pt idx="120">
                  <c:v>6.7969675438868853E-3</c:v>
                </c:pt>
                <c:pt idx="121">
                  <c:v>-8.4709873765188664E-4</c:v>
                </c:pt>
                <c:pt idx="122">
                  <c:v>-2.0548668227387677E-2</c:v>
                </c:pt>
                <c:pt idx="123">
                  <c:v>-2.1718523954642986E-2</c:v>
                </c:pt>
                <c:pt idx="124">
                  <c:v>-4.0000053333461277E-3</c:v>
                </c:pt>
                <c:pt idx="125">
                  <c:v>-1.8200704646846391E-2</c:v>
                </c:pt>
                <c:pt idx="126">
                  <c:v>-4.3526265049890975E-2</c:v>
                </c:pt>
                <c:pt idx="127">
                  <c:v>-1.9531870917245956E-2</c:v>
                </c:pt>
                <c:pt idx="128">
                  <c:v>-1.5904907839664466E-2</c:v>
                </c:pt>
                <c:pt idx="129">
                  <c:v>-3.2589442098946014E-2</c:v>
                </c:pt>
                <c:pt idx="130">
                  <c:v>2.555070011746995E-2</c:v>
                </c:pt>
                <c:pt idx="131">
                  <c:v>-2.8661122531862489E-2</c:v>
                </c:pt>
                <c:pt idx="132">
                  <c:v>8.2730564931992826E-3</c:v>
                </c:pt>
                <c:pt idx="133">
                  <c:v>2.3895999628363168E-2</c:v>
                </c:pt>
                <c:pt idx="134">
                  <c:v>-1.4859114403749828E-2</c:v>
                </c:pt>
                <c:pt idx="135">
                  <c:v>-2.2711044260214648E-2</c:v>
                </c:pt>
                <c:pt idx="136">
                  <c:v>4.5836596676578929E-3</c:v>
                </c:pt>
                <c:pt idx="137">
                  <c:v>1.8127384592556701E-2</c:v>
                </c:pt>
                <c:pt idx="138">
                  <c:v>-4.908961019652363E-2</c:v>
                </c:pt>
                <c:pt idx="139">
                  <c:v>7.9260652724207226E-3</c:v>
                </c:pt>
                <c:pt idx="140">
                  <c:v>-2.4876904755404557E-2</c:v>
                </c:pt>
                <c:pt idx="141">
                  <c:v>2.5157245972473705E-3</c:v>
                </c:pt>
                <c:pt idx="142">
                  <c:v>-2.0305266160745569E-2</c:v>
                </c:pt>
                <c:pt idx="143">
                  <c:v>2.7814688182876978E-2</c:v>
                </c:pt>
                <c:pt idx="144">
                  <c:v>-4.5926438125923175E-2</c:v>
                </c:pt>
                <c:pt idx="145">
                  <c:v>-3.7238345140118763E-2</c:v>
                </c:pt>
                <c:pt idx="146">
                  <c:v>-8.1633106391609811E-3</c:v>
                </c:pt>
                <c:pt idx="147">
                  <c:v>-3.0515543925950489E-2</c:v>
                </c:pt>
                <c:pt idx="148">
                  <c:v>-4.7928466571950837E-2</c:v>
                </c:pt>
                <c:pt idx="149">
                  <c:v>3.3257221756482339E-2</c:v>
                </c:pt>
                <c:pt idx="150">
                  <c:v>1.8519047767237531E-2</c:v>
                </c:pt>
                <c:pt idx="151">
                  <c:v>-2.3202897079663869E-2</c:v>
                </c:pt>
                <c:pt idx="152">
                  <c:v>4.3573053689556262E-3</c:v>
                </c:pt>
                <c:pt idx="153">
                  <c:v>-2.1762794225955173E-3</c:v>
                </c:pt>
                <c:pt idx="154">
                  <c:v>1.5135424065100813E-2</c:v>
                </c:pt>
                <c:pt idx="155">
                  <c:v>-1.2959144642505228E-2</c:v>
                </c:pt>
                <c:pt idx="156">
                  <c:v>8.6580627431145311E-3</c:v>
                </c:pt>
                <c:pt idx="157">
                  <c:v>1.0718216220024107E-2</c:v>
                </c:pt>
                <c:pt idx="158">
                  <c:v>4.255325570138491E-3</c:v>
                </c:pt>
                <c:pt idx="159">
                  <c:v>1.0576415581354454E-3</c:v>
                </c:pt>
                <c:pt idx="160">
                  <c:v>1.0565241341998681E-3</c:v>
                </c:pt>
                <c:pt idx="161">
                  <c:v>3.162891408508217E-3</c:v>
                </c:pt>
                <c:pt idx="162">
                  <c:v>-1.0531859846587012E-3</c:v>
                </c:pt>
                <c:pt idx="163">
                  <c:v>4.2061050442741962E-3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4631-8F97-29E8A686C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85320"/>
        <c:axId val="545977120"/>
      </c:scatterChart>
      <c:valAx>
        <c:axId val="5459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лд БСП ао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977120"/>
        <c:crosses val="autoZero"/>
        <c:crossBetween val="midCat"/>
      </c:valAx>
      <c:valAx>
        <c:axId val="5459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лд Возрожд-ао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98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лд Возрожд-ао </a:t>
            </a:r>
            <a:r>
              <a:rPr lang="en-US"/>
              <a:t>VS </a:t>
            </a:r>
            <a:r>
              <a:rPr lang="ru-RU" sz="1400" b="0" i="0" u="none" strike="noStrike" baseline="0">
                <a:effectLst/>
              </a:rPr>
              <a:t>лд Аэрофлот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'Пункт 4-5'!$L$2:$L$165</c:f>
              <c:numCache>
                <c:formatCode>General</c:formatCode>
                <c:ptCount val="164"/>
                <c:pt idx="0">
                  <c:v>0.10771557666181256</c:v>
                </c:pt>
                <c:pt idx="1">
                  <c:v>-4.8478880120225804E-2</c:v>
                </c:pt>
                <c:pt idx="2">
                  <c:v>-6.5574005461590517E-3</c:v>
                </c:pt>
                <c:pt idx="3">
                  <c:v>-2.0457841902396315E-2</c:v>
                </c:pt>
                <c:pt idx="4">
                  <c:v>-4.6764496481036449E-2</c:v>
                </c:pt>
                <c:pt idx="5">
                  <c:v>-0.10422554346227718</c:v>
                </c:pt>
                <c:pt idx="6">
                  <c:v>-2.4170360927812953E-2</c:v>
                </c:pt>
                <c:pt idx="7">
                  <c:v>8.9454872402105534E-2</c:v>
                </c:pt>
                <c:pt idx="8">
                  <c:v>6.0756209421072432E-2</c:v>
                </c:pt>
                <c:pt idx="9">
                  <c:v>7.3414068583678551E-3</c:v>
                </c:pt>
                <c:pt idx="10">
                  <c:v>2.3749180211663282E-2</c:v>
                </c:pt>
                <c:pt idx="11">
                  <c:v>-2.7150989065950974E-2</c:v>
                </c:pt>
                <c:pt idx="12">
                  <c:v>6.4702334718083399E-2</c:v>
                </c:pt>
                <c:pt idx="13">
                  <c:v>-2.213750750342951E-3</c:v>
                </c:pt>
                <c:pt idx="14">
                  <c:v>1.4423914657274311E-2</c:v>
                </c:pt>
                <c:pt idx="15">
                  <c:v>-3.214120921179698E-2</c:v>
                </c:pt>
                <c:pt idx="16">
                  <c:v>-5.0263886456578259E-4</c:v>
                </c:pt>
                <c:pt idx="17">
                  <c:v>-4.8413161337445533E-2</c:v>
                </c:pt>
                <c:pt idx="18">
                  <c:v>-1.0676257991341644E-2</c:v>
                </c:pt>
                <c:pt idx="19">
                  <c:v>5.6065386410911735E-3</c:v>
                </c:pt>
                <c:pt idx="20">
                  <c:v>-1.6171517987219098E-2</c:v>
                </c:pt>
                <c:pt idx="21">
                  <c:v>-2.2062515263617119E-2</c:v>
                </c:pt>
                <c:pt idx="22">
                  <c:v>1.0251154152453505E-3</c:v>
                </c:pt>
                <c:pt idx="23">
                  <c:v>2.7193684557941297E-2</c:v>
                </c:pt>
                <c:pt idx="24">
                  <c:v>-3.340137943613735E-2</c:v>
                </c:pt>
                <c:pt idx="25">
                  <c:v>9.3687785258173797E-2</c:v>
                </c:pt>
                <c:pt idx="26">
                  <c:v>0.10996330859730757</c:v>
                </c:pt>
                <c:pt idx="27">
                  <c:v>-1.3174336283940666E-2</c:v>
                </c:pt>
                <c:pt idx="28">
                  <c:v>1.5217237913741024E-2</c:v>
                </c:pt>
                <c:pt idx="29">
                  <c:v>5.8268908123975824E-2</c:v>
                </c:pt>
                <c:pt idx="30">
                  <c:v>2.753425627749246E-2</c:v>
                </c:pt>
                <c:pt idx="31">
                  <c:v>8.0402837035894237E-2</c:v>
                </c:pt>
                <c:pt idx="32">
                  <c:v>-4.3085760113156679E-2</c:v>
                </c:pt>
                <c:pt idx="33">
                  <c:v>3.388350748545884E-2</c:v>
                </c:pt>
                <c:pt idx="34">
                  <c:v>2.0202707317519469E-2</c:v>
                </c:pt>
                <c:pt idx="35">
                  <c:v>-3.4609140596058907E-2</c:v>
                </c:pt>
                <c:pt idx="36">
                  <c:v>4.061815738953407E-3</c:v>
                </c:pt>
                <c:pt idx="37">
                  <c:v>-1.1343616852054653E-2</c:v>
                </c:pt>
                <c:pt idx="38">
                  <c:v>-3.7226268443433422E-2</c:v>
                </c:pt>
                <c:pt idx="39">
                  <c:v>9.6144608886806484E-4</c:v>
                </c:pt>
                <c:pt idx="40">
                  <c:v>-2.984713902089799E-2</c:v>
                </c:pt>
                <c:pt idx="41">
                  <c:v>-5.1752663222859895E-2</c:v>
                </c:pt>
                <c:pt idx="42">
                  <c:v>-1.8737214531684761E-2</c:v>
                </c:pt>
                <c:pt idx="43">
                  <c:v>3.586591318849687E-2</c:v>
                </c:pt>
                <c:pt idx="44">
                  <c:v>-1.1054926035136572E-2</c:v>
                </c:pt>
                <c:pt idx="45">
                  <c:v>8.4912010536123614E-2</c:v>
                </c:pt>
                <c:pt idx="46">
                  <c:v>3.7577479927602013E-2</c:v>
                </c:pt>
                <c:pt idx="47">
                  <c:v>1.8138017552196222E-2</c:v>
                </c:pt>
                <c:pt idx="48">
                  <c:v>-1.2739025777429714E-2</c:v>
                </c:pt>
                <c:pt idx="49">
                  <c:v>-9.3776780747247667E-3</c:v>
                </c:pt>
                <c:pt idx="50">
                  <c:v>1.3078786249567495E-2</c:v>
                </c:pt>
                <c:pt idx="51">
                  <c:v>2.7536157808605351E-2</c:v>
                </c:pt>
                <c:pt idx="52">
                  <c:v>8.5157808340306965E-2</c:v>
                </c:pt>
                <c:pt idx="53">
                  <c:v>-4.9742998924703886E-2</c:v>
                </c:pt>
                <c:pt idx="54">
                  <c:v>9.251637569966973E-3</c:v>
                </c:pt>
                <c:pt idx="55">
                  <c:v>-1.5227512889209559E-2</c:v>
                </c:pt>
                <c:pt idx="56">
                  <c:v>3.0575479794589105E-2</c:v>
                </c:pt>
                <c:pt idx="57">
                  <c:v>3.4172801168751543E-2</c:v>
                </c:pt>
                <c:pt idx="58">
                  <c:v>-2.0661422921893203E-2</c:v>
                </c:pt>
                <c:pt idx="59">
                  <c:v>-3.4470906246214031E-3</c:v>
                </c:pt>
                <c:pt idx="60">
                  <c:v>-1.3675030581891097E-2</c:v>
                </c:pt>
                <c:pt idx="61">
                  <c:v>1.5055293050849674E-2</c:v>
                </c:pt>
                <c:pt idx="62">
                  <c:v>-1.4005669069709811E-2</c:v>
                </c:pt>
                <c:pt idx="63">
                  <c:v>-3.0054320724320755E-2</c:v>
                </c:pt>
                <c:pt idx="64">
                  <c:v>8.1187714750460285E-2</c:v>
                </c:pt>
                <c:pt idx="65">
                  <c:v>1.7983473711323958E-2</c:v>
                </c:pt>
                <c:pt idx="66">
                  <c:v>3.8461585874783148E-3</c:v>
                </c:pt>
                <c:pt idx="67">
                  <c:v>9.2076900455047503E-2</c:v>
                </c:pt>
                <c:pt idx="68">
                  <c:v>2.3186435377913137E-2</c:v>
                </c:pt>
                <c:pt idx="69">
                  <c:v>1.5613384633921756E-2</c:v>
                </c:pt>
                <c:pt idx="70">
                  <c:v>-2.3598658679784213E-2</c:v>
                </c:pt>
                <c:pt idx="71">
                  <c:v>8.8152966507597158E-2</c:v>
                </c:pt>
                <c:pt idx="72">
                  <c:v>1.9541031358247987E-2</c:v>
                </c:pt>
                <c:pt idx="73">
                  <c:v>1.2767440003944872E-2</c:v>
                </c:pt>
                <c:pt idx="74">
                  <c:v>-9.5988450579805491E-3</c:v>
                </c:pt>
                <c:pt idx="75">
                  <c:v>2.3891190894672889E-3</c:v>
                </c:pt>
                <c:pt idx="76">
                  <c:v>6.9254744794099024E-4</c:v>
                </c:pt>
                <c:pt idx="77">
                  <c:v>4.4384870701515582E-2</c:v>
                </c:pt>
                <c:pt idx="78">
                  <c:v>1.4253300328577032E-2</c:v>
                </c:pt>
                <c:pt idx="79">
                  <c:v>-2.9397375409250691E-3</c:v>
                </c:pt>
                <c:pt idx="80">
                  <c:v>-4.3729389946772536E-2</c:v>
                </c:pt>
                <c:pt idx="81">
                  <c:v>6.9881001348916061E-2</c:v>
                </c:pt>
                <c:pt idx="82">
                  <c:v>2.2685282831083665E-2</c:v>
                </c:pt>
                <c:pt idx="83">
                  <c:v>4.8641807222345866E-2</c:v>
                </c:pt>
                <c:pt idx="84">
                  <c:v>5.7652851427277399E-2</c:v>
                </c:pt>
                <c:pt idx="85">
                  <c:v>5.5866067086397762E-3</c:v>
                </c:pt>
                <c:pt idx="86">
                  <c:v>-3.6305745746169987E-2</c:v>
                </c:pt>
                <c:pt idx="87">
                  <c:v>-3.5875649765408461E-2</c:v>
                </c:pt>
                <c:pt idx="88">
                  <c:v>1.1016934414821612E-2</c:v>
                </c:pt>
                <c:pt idx="89">
                  <c:v>7.9527004500847015E-2</c:v>
                </c:pt>
                <c:pt idx="90">
                  <c:v>2.2948932985544783E-2</c:v>
                </c:pt>
                <c:pt idx="91">
                  <c:v>-6.0860979007793616E-2</c:v>
                </c:pt>
                <c:pt idx="92">
                  <c:v>3.4035494276325691E-2</c:v>
                </c:pt>
                <c:pt idx="93">
                  <c:v>4.8975103033438681E-2</c:v>
                </c:pt>
                <c:pt idx="94">
                  <c:v>6.5249505881350062E-2</c:v>
                </c:pt>
                <c:pt idx="95">
                  <c:v>-1.8561393681049969E-2</c:v>
                </c:pt>
                <c:pt idx="96">
                  <c:v>2.6525332773337518E-2</c:v>
                </c:pt>
                <c:pt idx="97">
                  <c:v>5.2742738299716516E-3</c:v>
                </c:pt>
                <c:pt idx="98">
                  <c:v>-2.2879423114645275E-2</c:v>
                </c:pt>
                <c:pt idx="99">
                  <c:v>3.7241858274498593E-2</c:v>
                </c:pt>
                <c:pt idx="100">
                  <c:v>-9.9128713401395757E-2</c:v>
                </c:pt>
                <c:pt idx="101">
                  <c:v>9.1320240618870258E-2</c:v>
                </c:pt>
                <c:pt idx="102">
                  <c:v>2.0432626010922068E-2</c:v>
                </c:pt>
                <c:pt idx="103">
                  <c:v>8.6755327826791878E-2</c:v>
                </c:pt>
                <c:pt idx="104">
                  <c:v>-9.3940824193571861E-4</c:v>
                </c:pt>
                <c:pt idx="105">
                  <c:v>-2.0413716228633232E-2</c:v>
                </c:pt>
                <c:pt idx="106">
                  <c:v>-1.2489448497649614E-2</c:v>
                </c:pt>
                <c:pt idx="107">
                  <c:v>4.6934374867873427E-2</c:v>
                </c:pt>
                <c:pt idx="108">
                  <c:v>-4.1527627855426158E-2</c:v>
                </c:pt>
                <c:pt idx="109">
                  <c:v>-7.1095921683730218E-2</c:v>
                </c:pt>
                <c:pt idx="110">
                  <c:v>3.0324987951354122E-2</c:v>
                </c:pt>
                <c:pt idx="111">
                  <c:v>-6.9168970533392982E-3</c:v>
                </c:pt>
                <c:pt idx="112">
                  <c:v>-5.5768181507717722E-2</c:v>
                </c:pt>
                <c:pt idx="113">
                  <c:v>0</c:v>
                </c:pt>
                <c:pt idx="114">
                  <c:v>-1.6166950284957536E-2</c:v>
                </c:pt>
                <c:pt idx="115">
                  <c:v>-2.2123902829407401E-3</c:v>
                </c:pt>
                <c:pt idx="116">
                  <c:v>1.6424859975034108E-3</c:v>
                </c:pt>
                <c:pt idx="117">
                  <c:v>6.1387546983248421E-3</c:v>
                </c:pt>
                <c:pt idx="118">
                  <c:v>7.0132929634465057E-3</c:v>
                </c:pt>
                <c:pt idx="119">
                  <c:v>-2.8978599883498584E-2</c:v>
                </c:pt>
                <c:pt idx="120">
                  <c:v>-7.6010601486276155E-2</c:v>
                </c:pt>
                <c:pt idx="121">
                  <c:v>-2.598436791063025E-2</c:v>
                </c:pt>
                <c:pt idx="122">
                  <c:v>-5.209249494820295E-3</c:v>
                </c:pt>
                <c:pt idx="123">
                  <c:v>-2.5247984557334553E-3</c:v>
                </c:pt>
                <c:pt idx="124">
                  <c:v>6.1962073851613814E-2</c:v>
                </c:pt>
                <c:pt idx="125">
                  <c:v>-1.160818770599914E-2</c:v>
                </c:pt>
                <c:pt idx="126">
                  <c:v>-3.2982102783204542E-2</c:v>
                </c:pt>
                <c:pt idx="127">
                  <c:v>-5.2297466972771531E-3</c:v>
                </c:pt>
                <c:pt idx="128">
                  <c:v>4.2528402945455984E-2</c:v>
                </c:pt>
                <c:pt idx="129">
                  <c:v>-1.4461568011834682E-2</c:v>
                </c:pt>
                <c:pt idx="130">
                  <c:v>2.0188140569035933E-2</c:v>
                </c:pt>
                <c:pt idx="131">
                  <c:v>8.1524067503315117E-2</c:v>
                </c:pt>
                <c:pt idx="132">
                  <c:v>3.522742670075709E-2</c:v>
                </c:pt>
                <c:pt idx="133">
                  <c:v>-1.7519161240357611E-2</c:v>
                </c:pt>
                <c:pt idx="134">
                  <c:v>3.0928548483357635E-2</c:v>
                </c:pt>
                <c:pt idx="135">
                  <c:v>-3.0928548483357573E-2</c:v>
                </c:pt>
                <c:pt idx="136">
                  <c:v>-2.2339497938833799E-2</c:v>
                </c:pt>
                <c:pt idx="137">
                  <c:v>-2.9735309169899627E-2</c:v>
                </c:pt>
                <c:pt idx="138">
                  <c:v>-5.4694758045354328E-3</c:v>
                </c:pt>
                <c:pt idx="139">
                  <c:v>5.4823364973599957E-2</c:v>
                </c:pt>
                <c:pt idx="140">
                  <c:v>-2.7033417335143587E-2</c:v>
                </c:pt>
                <c:pt idx="141">
                  <c:v>3.558085787406176E-4</c:v>
                </c:pt>
                <c:pt idx="142">
                  <c:v>-5.350467552831026E-3</c:v>
                </c:pt>
                <c:pt idx="143">
                  <c:v>-7.6145922791590923E-2</c:v>
                </c:pt>
                <c:pt idx="144">
                  <c:v>-4.9852094085319536E-2</c:v>
                </c:pt>
                <c:pt idx="145">
                  <c:v>-1.4712157474617928E-2</c:v>
                </c:pt>
                <c:pt idx="146">
                  <c:v>6.15639128931352E-3</c:v>
                </c:pt>
                <c:pt idx="147">
                  <c:v>-3.4127323534178397E-2</c:v>
                </c:pt>
                <c:pt idx="148">
                  <c:v>-4.2639394226568865E-2</c:v>
                </c:pt>
                <c:pt idx="149">
                  <c:v>-6.2059633637547421E-2</c:v>
                </c:pt>
                <c:pt idx="150">
                  <c:v>-2.6133078397913463E-2</c:v>
                </c:pt>
                <c:pt idx="151">
                  <c:v>4.8452383385946748E-2</c:v>
                </c:pt>
                <c:pt idx="152">
                  <c:v>-1.7992909652617337E-2</c:v>
                </c:pt>
                <c:pt idx="153">
                  <c:v>-2.564863560773769E-2</c:v>
                </c:pt>
                <c:pt idx="154">
                  <c:v>-6.5846565797586507E-2</c:v>
                </c:pt>
                <c:pt idx="155">
                  <c:v>-4.169497580660006E-2</c:v>
                </c:pt>
                <c:pt idx="156">
                  <c:v>0.1053823494806022</c:v>
                </c:pt>
                <c:pt idx="157">
                  <c:v>-6.7464130156551227E-2</c:v>
                </c:pt>
                <c:pt idx="158">
                  <c:v>6.1749265849229823E-2</c:v>
                </c:pt>
                <c:pt idx="159">
                  <c:v>5.7859370670439265E-3</c:v>
                </c:pt>
                <c:pt idx="160">
                  <c:v>-9.8198963710215886E-2</c:v>
                </c:pt>
                <c:pt idx="161">
                  <c:v>-1.5549390064861864E-2</c:v>
                </c:pt>
                <c:pt idx="162">
                  <c:v>9.7895259898419856E-4</c:v>
                </c:pt>
                <c:pt idx="163">
                  <c:v>-1.0030568905814007E-2</c:v>
                </c:pt>
              </c:numCache>
            </c:numRef>
          </c:xVal>
          <c:yVal>
            <c:numRef>
              <c:f>'Пункт 4-5'!$N$2:$N$165</c:f>
              <c:numCache>
                <c:formatCode>General</c:formatCode>
                <c:ptCount val="164"/>
                <c:pt idx="0">
                  <c:v>-2.3969190112996277E-2</c:v>
                </c:pt>
                <c:pt idx="1">
                  <c:v>-1.3568729206068903E-2</c:v>
                </c:pt>
                <c:pt idx="2">
                  <c:v>1.0869672236903891E-2</c:v>
                </c:pt>
                <c:pt idx="3">
                  <c:v>-9.950330853168092E-3</c:v>
                </c:pt>
                <c:pt idx="4">
                  <c:v>-4.6620131058113011E-3</c:v>
                </c:pt>
                <c:pt idx="5">
                  <c:v>-3.0844675351098527E-2</c:v>
                </c:pt>
                <c:pt idx="6">
                  <c:v>3.3178398697318603E-2</c:v>
                </c:pt>
                <c:pt idx="7">
                  <c:v>-9.3677500036001594E-3</c:v>
                </c:pt>
                <c:pt idx="8">
                  <c:v>-2.3557136924590365E-3</c:v>
                </c:pt>
                <c:pt idx="9">
                  <c:v>-7.1006215495763155E-3</c:v>
                </c:pt>
                <c:pt idx="10">
                  <c:v>-1.1947573421118175E-2</c:v>
                </c:pt>
                <c:pt idx="11">
                  <c:v>-2.6798193154724162E-2</c:v>
                </c:pt>
                <c:pt idx="12">
                  <c:v>1.2270092591814401E-2</c:v>
                </c:pt>
                <c:pt idx="13">
                  <c:v>-2.4692612590371522E-2</c:v>
                </c:pt>
                <c:pt idx="14">
                  <c:v>-1.5113637810048184E-2</c:v>
                </c:pt>
                <c:pt idx="15">
                  <c:v>3.2186686495901284E-2</c:v>
                </c:pt>
                <c:pt idx="16">
                  <c:v>-4.1576426845740332E-2</c:v>
                </c:pt>
                <c:pt idx="17">
                  <c:v>-2.3612761856798199E-3</c:v>
                </c:pt>
                <c:pt idx="18">
                  <c:v>3.5718082602079246E-2</c:v>
                </c:pt>
                <c:pt idx="19">
                  <c:v>-1.5915455305899568E-2</c:v>
                </c:pt>
                <c:pt idx="20">
                  <c:v>0</c:v>
                </c:pt>
                <c:pt idx="21">
                  <c:v>-3.7807228399060443E-3</c:v>
                </c:pt>
                <c:pt idx="22">
                  <c:v>-3.4685557987889984E-2</c:v>
                </c:pt>
                <c:pt idx="23">
                  <c:v>-1.9868203216725173E-2</c:v>
                </c:pt>
                <c:pt idx="24">
                  <c:v>-1.6736405580296484E-3</c:v>
                </c:pt>
                <c:pt idx="25">
                  <c:v>3.3444847228473501E-3</c:v>
                </c:pt>
                <c:pt idx="26">
                  <c:v>-1.6708441648176058E-3</c:v>
                </c:pt>
                <c:pt idx="27">
                  <c:v>3.4800529149417052E-2</c:v>
                </c:pt>
                <c:pt idx="28">
                  <c:v>-6.5359709797855334E-3</c:v>
                </c:pt>
                <c:pt idx="29">
                  <c:v>-8.23049913651548E-3</c:v>
                </c:pt>
                <c:pt idx="30">
                  <c:v>-9.9668599153921473E-3</c:v>
                </c:pt>
                <c:pt idx="31">
                  <c:v>8.3125998193655654E-3</c:v>
                </c:pt>
                <c:pt idx="32">
                  <c:v>1.3158084577511201E-2</c:v>
                </c:pt>
                <c:pt idx="33">
                  <c:v>1.2987195526811112E-2</c:v>
                </c:pt>
                <c:pt idx="34">
                  <c:v>-2.946203273031622E-2</c:v>
                </c:pt>
                <c:pt idx="35">
                  <c:v>2.1364822497696806E-2</c:v>
                </c:pt>
                <c:pt idx="36">
                  <c:v>-1.1447385840350835E-2</c:v>
                </c:pt>
                <c:pt idx="37">
                  <c:v>-3.2948958968525379E-3</c:v>
                </c:pt>
                <c:pt idx="38">
                  <c:v>0</c:v>
                </c:pt>
                <c:pt idx="39">
                  <c:v>0</c:v>
                </c:pt>
                <c:pt idx="40">
                  <c:v>-1.9323677510539241E-3</c:v>
                </c:pt>
                <c:pt idx="41">
                  <c:v>1.9212301778938723E-3</c:v>
                </c:pt>
                <c:pt idx="42">
                  <c:v>-1.9212301778939326E-3</c:v>
                </c:pt>
                <c:pt idx="43">
                  <c:v>1.9212301778938723E-3</c:v>
                </c:pt>
                <c:pt idx="44">
                  <c:v>9.5511709843429868E-3</c:v>
                </c:pt>
                <c:pt idx="45">
                  <c:v>-1.9029501460860756E-3</c:v>
                </c:pt>
                <c:pt idx="46">
                  <c:v>-2.117499713645863E-2</c:v>
                </c:pt>
                <c:pt idx="47">
                  <c:v>-2.1633095355425937E-2</c:v>
                </c:pt>
                <c:pt idx="48">
                  <c:v>-3.3616610798984974E-2</c:v>
                </c:pt>
                <c:pt idx="49">
                  <c:v>1.7804624633506686E-2</c:v>
                </c:pt>
                <c:pt idx="50">
                  <c:v>1.9418085857101516E-2</c:v>
                </c:pt>
                <c:pt idx="51">
                  <c:v>1.5528262326555194E-2</c:v>
                </c:pt>
                <c:pt idx="52">
                  <c:v>-9.2879924664706036E-3</c:v>
                </c:pt>
                <c:pt idx="53">
                  <c:v>-2.3355401819282976E-3</c:v>
                </c:pt>
                <c:pt idx="54">
                  <c:v>7.7911963427002267E-4</c:v>
                </c:pt>
                <c:pt idx="55">
                  <c:v>7.7851307941366173E-4</c:v>
                </c:pt>
                <c:pt idx="56">
                  <c:v>1.5552102668064845E-3</c:v>
                </c:pt>
                <c:pt idx="57">
                  <c:v>6.1967665375113994E-3</c:v>
                </c:pt>
                <c:pt idx="58">
                  <c:v>-4.6439711944507049E-3</c:v>
                </c:pt>
                <c:pt idx="59">
                  <c:v>-3.886518689280936E-3</c:v>
                </c:pt>
                <c:pt idx="60">
                  <c:v>4.6620131058113714E-3</c:v>
                </c:pt>
                <c:pt idx="61">
                  <c:v>-7.7549441653039042E-4</c:v>
                </c:pt>
                <c:pt idx="62">
                  <c:v>-7.7609627488851418E-4</c:v>
                </c:pt>
                <c:pt idx="63">
                  <c:v>2.7566829832654592E-2</c:v>
                </c:pt>
                <c:pt idx="64">
                  <c:v>-6.5146810211936419E-3</c:v>
                </c:pt>
                <c:pt idx="65">
                  <c:v>-1.4534886279831975E-3</c:v>
                </c:pt>
                <c:pt idx="66">
                  <c:v>2.1794414729323142E-3</c:v>
                </c:pt>
                <c:pt idx="67">
                  <c:v>8.6705745511335766E-3</c:v>
                </c:pt>
                <c:pt idx="68">
                  <c:v>3.0466401703434308E-2</c:v>
                </c:pt>
                <c:pt idx="69">
                  <c:v>-2.0957045742188815E-3</c:v>
                </c:pt>
                <c:pt idx="70">
                  <c:v>6.2739836334148504E-3</c:v>
                </c:pt>
                <c:pt idx="71">
                  <c:v>-2.9621347630405997E-2</c:v>
                </c:pt>
                <c:pt idx="72">
                  <c:v>0</c:v>
                </c:pt>
                <c:pt idx="73">
                  <c:v>1.3508914996703189E-2</c:v>
                </c:pt>
                <c:pt idx="74">
                  <c:v>0</c:v>
                </c:pt>
                <c:pt idx="75">
                  <c:v>-4.2462908814510968E-3</c:v>
                </c:pt>
                <c:pt idx="76">
                  <c:v>0</c:v>
                </c:pt>
                <c:pt idx="77">
                  <c:v>8.4746269909722356E-3</c:v>
                </c:pt>
                <c:pt idx="78">
                  <c:v>2.828856200477623E-3</c:v>
                </c:pt>
                <c:pt idx="79">
                  <c:v>-6.6688898770376765E-4</c:v>
                </c:pt>
                <c:pt idx="80">
                  <c:v>6.6688898770377427E-4</c:v>
                </c:pt>
                <c:pt idx="81">
                  <c:v>-1.2072581234269249E-2</c:v>
                </c:pt>
                <c:pt idx="82">
                  <c:v>1.8717123952937773E-2</c:v>
                </c:pt>
                <c:pt idx="83">
                  <c:v>9.228806437621485E-3</c:v>
                </c:pt>
                <c:pt idx="84">
                  <c:v>8.494007292004337E-3</c:v>
                </c:pt>
                <c:pt idx="85">
                  <c:v>-3.2583932380592863E-3</c:v>
                </c:pt>
                <c:pt idx="86">
                  <c:v>-7.8637364602145762E-3</c:v>
                </c:pt>
                <c:pt idx="87">
                  <c:v>0</c:v>
                </c:pt>
                <c:pt idx="88">
                  <c:v>-7.2631550724732248E-3</c:v>
                </c:pt>
                <c:pt idx="89">
                  <c:v>-4.0458585195436835E-3</c:v>
                </c:pt>
                <c:pt idx="90">
                  <c:v>0</c:v>
                </c:pt>
                <c:pt idx="91">
                  <c:v>-2.0562753296510392E-2</c:v>
                </c:pt>
                <c:pt idx="92">
                  <c:v>1.7845360320010387E-2</c:v>
                </c:pt>
                <c:pt idx="93">
                  <c:v>9.4787439545437387E-3</c:v>
                </c:pt>
                <c:pt idx="94">
                  <c:v>-1.3486178712935292E-3</c:v>
                </c:pt>
                <c:pt idx="95">
                  <c:v>1.348617871293463E-3</c:v>
                </c:pt>
                <c:pt idx="96">
                  <c:v>2.691791665711353E-3</c:v>
                </c:pt>
                <c:pt idx="97">
                  <c:v>5.3619431413853731E-3</c:v>
                </c:pt>
                <c:pt idx="98">
                  <c:v>-9.4023526783903934E-3</c:v>
                </c:pt>
                <c:pt idx="99">
                  <c:v>2.6954194216723027E-3</c:v>
                </c:pt>
                <c:pt idx="100">
                  <c:v>-6.7317404090443719E-4</c:v>
                </c:pt>
                <c:pt idx="101">
                  <c:v>-6.7362750947427613E-4</c:v>
                </c:pt>
                <c:pt idx="102">
                  <c:v>6.7362750947427428E-4</c:v>
                </c:pt>
                <c:pt idx="103">
                  <c:v>3.3613477027049274E-3</c:v>
                </c:pt>
                <c:pt idx="104">
                  <c:v>-9.4403937790870727E-3</c:v>
                </c:pt>
                <c:pt idx="105">
                  <c:v>6.0790460763821925E-3</c:v>
                </c:pt>
                <c:pt idx="106">
                  <c:v>2.5031302181184748E-3</c:v>
                </c:pt>
                <c:pt idx="107">
                  <c:v>-3.0459207484708574E-2</c:v>
                </c:pt>
                <c:pt idx="108">
                  <c:v>-8.6281812233382302E-3</c:v>
                </c:pt>
                <c:pt idx="109">
                  <c:v>-9.5777832732342454E-3</c:v>
                </c:pt>
                <c:pt idx="110">
                  <c:v>-1.143875208842437E-2</c:v>
                </c:pt>
                <c:pt idx="111">
                  <c:v>4.1600452505145866E-2</c:v>
                </c:pt>
                <c:pt idx="112">
                  <c:v>-3.1913014349456398E-2</c:v>
                </c:pt>
                <c:pt idx="113">
                  <c:v>-1.8576385572935419E-2</c:v>
                </c:pt>
                <c:pt idx="114">
                  <c:v>6.2305497506361628E-3</c:v>
                </c:pt>
                <c:pt idx="115">
                  <c:v>3.4877118246779658E-2</c:v>
                </c:pt>
                <c:pt idx="116">
                  <c:v>-4.4820779881933011E-2</c:v>
                </c:pt>
                <c:pt idx="117">
                  <c:v>-1.7377350805876917E-2</c:v>
                </c:pt>
                <c:pt idx="118">
                  <c:v>-1.6708441648176058E-3</c:v>
                </c:pt>
                <c:pt idx="119">
                  <c:v>-1.9418085857101627E-2</c:v>
                </c:pt>
                <c:pt idx="120">
                  <c:v>6.7969675438868853E-3</c:v>
                </c:pt>
                <c:pt idx="121">
                  <c:v>-8.4709873765188664E-4</c:v>
                </c:pt>
                <c:pt idx="122">
                  <c:v>-2.0548668227387677E-2</c:v>
                </c:pt>
                <c:pt idx="123">
                  <c:v>-2.1718523954642986E-2</c:v>
                </c:pt>
                <c:pt idx="124">
                  <c:v>-4.0000053333461277E-3</c:v>
                </c:pt>
                <c:pt idx="125">
                  <c:v>-1.8200704646846391E-2</c:v>
                </c:pt>
                <c:pt idx="126">
                  <c:v>-4.3526265049890975E-2</c:v>
                </c:pt>
                <c:pt idx="127">
                  <c:v>-1.9531870917245956E-2</c:v>
                </c:pt>
                <c:pt idx="128">
                  <c:v>-1.5904907839664466E-2</c:v>
                </c:pt>
                <c:pt idx="129">
                  <c:v>-3.2589442098946014E-2</c:v>
                </c:pt>
                <c:pt idx="130">
                  <c:v>2.555070011746995E-2</c:v>
                </c:pt>
                <c:pt idx="131">
                  <c:v>-2.8661122531862489E-2</c:v>
                </c:pt>
                <c:pt idx="132">
                  <c:v>8.2730564931992826E-3</c:v>
                </c:pt>
                <c:pt idx="133">
                  <c:v>2.3895999628363168E-2</c:v>
                </c:pt>
                <c:pt idx="134">
                  <c:v>-1.4859114403749828E-2</c:v>
                </c:pt>
                <c:pt idx="135">
                  <c:v>-2.2711044260214648E-2</c:v>
                </c:pt>
                <c:pt idx="136">
                  <c:v>4.5836596676578929E-3</c:v>
                </c:pt>
                <c:pt idx="137">
                  <c:v>1.8127384592556701E-2</c:v>
                </c:pt>
                <c:pt idx="138">
                  <c:v>-4.908961019652363E-2</c:v>
                </c:pt>
                <c:pt idx="139">
                  <c:v>7.9260652724207226E-3</c:v>
                </c:pt>
                <c:pt idx="140">
                  <c:v>-2.4876904755404557E-2</c:v>
                </c:pt>
                <c:pt idx="141">
                  <c:v>2.5157245972473705E-3</c:v>
                </c:pt>
                <c:pt idx="142">
                  <c:v>-2.0305266160745569E-2</c:v>
                </c:pt>
                <c:pt idx="143">
                  <c:v>2.7814688182876978E-2</c:v>
                </c:pt>
                <c:pt idx="144">
                  <c:v>-4.5926438125923175E-2</c:v>
                </c:pt>
                <c:pt idx="145">
                  <c:v>-3.7238345140118763E-2</c:v>
                </c:pt>
                <c:pt idx="146">
                  <c:v>-8.1633106391609811E-3</c:v>
                </c:pt>
                <c:pt idx="147">
                  <c:v>-3.0515543925950489E-2</c:v>
                </c:pt>
                <c:pt idx="148">
                  <c:v>-4.7928466571950837E-2</c:v>
                </c:pt>
                <c:pt idx="149">
                  <c:v>3.3257221756482339E-2</c:v>
                </c:pt>
                <c:pt idx="150">
                  <c:v>1.8519047767237531E-2</c:v>
                </c:pt>
                <c:pt idx="151">
                  <c:v>-2.3202897079663869E-2</c:v>
                </c:pt>
                <c:pt idx="152">
                  <c:v>4.3573053689556262E-3</c:v>
                </c:pt>
                <c:pt idx="153">
                  <c:v>-2.1762794225955173E-3</c:v>
                </c:pt>
                <c:pt idx="154">
                  <c:v>1.5135424065100813E-2</c:v>
                </c:pt>
                <c:pt idx="155">
                  <c:v>-1.2959144642505228E-2</c:v>
                </c:pt>
                <c:pt idx="156">
                  <c:v>8.6580627431145311E-3</c:v>
                </c:pt>
                <c:pt idx="157">
                  <c:v>1.0718216220024107E-2</c:v>
                </c:pt>
                <c:pt idx="158">
                  <c:v>4.255325570138491E-3</c:v>
                </c:pt>
                <c:pt idx="159">
                  <c:v>1.0576415581354454E-3</c:v>
                </c:pt>
                <c:pt idx="160">
                  <c:v>1.0565241341998681E-3</c:v>
                </c:pt>
                <c:pt idx="161">
                  <c:v>3.162891408508217E-3</c:v>
                </c:pt>
                <c:pt idx="162">
                  <c:v>-1.0531859846587012E-3</c:v>
                </c:pt>
                <c:pt idx="163">
                  <c:v>4.2061050442741962E-3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4-4107-9E00-A7F1FDEE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02832"/>
        <c:axId val="544398216"/>
      </c:scatterChart>
      <c:valAx>
        <c:axId val="5446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лд Аэрофлот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98216"/>
        <c:crosses val="autoZero"/>
        <c:crossBetween val="midCat"/>
      </c:valAx>
      <c:valAx>
        <c:axId val="5443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лд Возрожд-ао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6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Плотность эмпирическая и нормальная для лд Аэрофлот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'Пункт 6-6.5'!$I$39</c:f>
              <c:strCache>
                <c:ptCount val="1"/>
                <c:pt idx="0">
                  <c:v>эмпирич плотность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'Пункт 6-6.5'!$I$40:$I$48</c:f>
              <c:numCache>
                <c:formatCode>General</c:formatCode>
                <c:ptCount val="9"/>
                <c:pt idx="0">
                  <c:v>1.2810668774960661</c:v>
                </c:pt>
                <c:pt idx="1">
                  <c:v>4.3556273834866248</c:v>
                </c:pt>
                <c:pt idx="2">
                  <c:v>4.8680541344850505</c:v>
                </c:pt>
                <c:pt idx="3">
                  <c:v>11.785815272963806</c:v>
                </c:pt>
                <c:pt idx="4">
                  <c:v>16.14144265645043</c:v>
                </c:pt>
                <c:pt idx="5">
                  <c:v>9.7361082689700975</c:v>
                </c:pt>
                <c:pt idx="6">
                  <c:v>4.3556273834866248</c:v>
                </c:pt>
                <c:pt idx="7">
                  <c:v>2.818347130491345</c:v>
                </c:pt>
                <c:pt idx="8">
                  <c:v>2.818347130491345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8-4BCE-9AFE-D2623F3A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990344"/>
        <c:axId val="896988376"/>
      </c:barChart>
      <c:lineChart>
        <c:grouping val="standard"/>
        <c:varyColors val="0"/>
        <c:ser>
          <c:idx val="1"/>
          <c:order val="1"/>
          <c:tx>
            <c:strRef>
              <c:f>'Пункт 6-6.5'!$J$39</c:f>
              <c:strCache>
                <c:ptCount val="1"/>
                <c:pt idx="0">
                  <c:v>норм плотность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6-6.5'!$J$40:$J$48</c:f>
              <c:numCache>
                <c:formatCode>General</c:formatCode>
                <c:ptCount val="9"/>
                <c:pt idx="0">
                  <c:v>0.79431070292305239</c:v>
                </c:pt>
                <c:pt idx="1">
                  <c:v>2.3015947791097546</c:v>
                </c:pt>
                <c:pt idx="2">
                  <c:v>4.9352925851507337</c:v>
                </c:pt>
                <c:pt idx="3">
                  <c:v>7.8314564472137933</c:v>
                </c:pt>
                <c:pt idx="4">
                  <c:v>9.1963980588369214</c:v>
                </c:pt>
                <c:pt idx="5">
                  <c:v>7.9916890359859387</c:v>
                </c:pt>
                <c:pt idx="6">
                  <c:v>5.1393120015857807</c:v>
                </c:pt>
                <c:pt idx="7">
                  <c:v>2.44577771096681</c:v>
                </c:pt>
                <c:pt idx="8">
                  <c:v>0.8613399152625365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8-4BCE-9AFE-D2623F3A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90344"/>
        <c:axId val="896988376"/>
      </c:lineChart>
      <c:catAx>
        <c:axId val="89699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988376"/>
        <c:crosses val="autoZero"/>
        <c:auto val="1"/>
        <c:lblAlgn val="ctr"/>
        <c:lblOffset val="100"/>
        <c:noMultiLvlLbl val="0"/>
      </c:catAx>
      <c:valAx>
        <c:axId val="8969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9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Эмпирическая и нормальная ФР для лд Аэрофлот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'Пункт 6-6.5'!$H$39</c:f>
              <c:strCache>
                <c:ptCount val="1"/>
                <c:pt idx="0">
                  <c:v>эмпирич фр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'Пункт 6-6.5'!$H$40:$H$48</c:f>
              <c:numCache>
                <c:formatCode>General</c:formatCode>
                <c:ptCount val="9"/>
                <c:pt idx="0">
                  <c:v>2.2026431718061675E-2</c:v>
                </c:pt>
                <c:pt idx="1">
                  <c:v>9.6916299559471369E-2</c:v>
                </c:pt>
                <c:pt idx="2">
                  <c:v>0.18061674008810572</c:v>
                </c:pt>
                <c:pt idx="3">
                  <c:v>0.38325991189427311</c:v>
                </c:pt>
                <c:pt idx="4">
                  <c:v>0.66079295154185025</c:v>
                </c:pt>
                <c:pt idx="5">
                  <c:v>0.82819383259911894</c:v>
                </c:pt>
                <c:pt idx="6">
                  <c:v>0.90308370044052866</c:v>
                </c:pt>
                <c:pt idx="7">
                  <c:v>0.95154185022026427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9-4F78-A928-3CF7DB0F875B}"/>
            </c:ext>
          </c:extLst>
        </c:ser>
        <c:ser>
          <c:idx val="1"/>
          <c:order val="1"/>
          <c:tx>
            <c:strRef>
              <c:f>'Пункт 6-6.5'!$K$39</c:f>
              <c:strCache>
                <c:ptCount val="1"/>
                <c:pt idx="0">
                  <c:v>норм фр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6-6.5'!$K$40:$K$48</c:f>
              <c:numCache>
                <c:formatCode>General</c:formatCode>
                <c:ptCount val="9"/>
                <c:pt idx="0">
                  <c:v>1.3439818137247856E-2</c:v>
                </c:pt>
                <c:pt idx="1">
                  <c:v>4.8000289116071869E-2</c:v>
                </c:pt>
                <c:pt idx="2">
                  <c:v>0.13224132561323299</c:v>
                </c:pt>
                <c:pt idx="3">
                  <c:v>0.28530365746712416</c:v>
                </c:pt>
                <c:pt idx="4">
                  <c:v>0.49263755148670796</c:v>
                </c:pt>
                <c:pt idx="5">
                  <c:v>0.70202908836286704</c:v>
                </c:pt>
                <c:pt idx="6">
                  <c:v>0.85969425435403379</c:v>
                </c:pt>
                <c:pt idx="7">
                  <c:v>0.94820023029248457</c:v>
                </c:pt>
                <c:pt idx="8">
                  <c:v>0.98523542629002281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9-4F78-A928-3CF7DB0F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128504"/>
        <c:axId val="862128832"/>
      </c:lineChart>
      <c:catAx>
        <c:axId val="8621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128832"/>
        <c:crosses val="autoZero"/>
        <c:auto val="1"/>
        <c:lblAlgn val="ctr"/>
        <c:lblOffset val="100"/>
        <c:noMultiLvlLbl val="0"/>
      </c:catAx>
      <c:valAx>
        <c:axId val="8621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1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Ящик с усами для лог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 для лог доходности</a:t>
          </a:r>
        </a:p>
      </cx:txPr>
    </cx:title>
    <cx:plotArea>
      <cx:plotAreaRegion>
        <cx:series layoutId="boxWhisker" uniqueId="{E8748C56-F3D1-48DF-BAD8-1860C4D1E298}">
          <cx:dataId val="0"/>
          <cx:layoutPr>
            <cx:statistics quartileMethod="exclusive"/>
          </cx:layoutPr>
        </cx:series>
        <cx:series layoutId="boxWhisker" uniqueId="{86166C1A-9C37-4DAC-9A00-B3A486C4183B}">
          <cx:dataId val="1"/>
          <cx:layoutPr>
            <cx:statistics quartileMethod="exclusive"/>
          </cx:layoutPr>
        </cx:series>
        <cx:series layoutId="boxWhisker" uniqueId="{4A9CBA9A-4EB8-403C-A2E1-43F92B3158B6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</cx:chartData>
  <cx:chart>
    <cx:title pos="t" align="ctr" overlay="0">
      <cx:tx>
        <cx:txData>
          <cx:v>Логдоходности без выбросов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Логдоходности без выбросов</a:t>
          </a:r>
        </a:p>
      </cx:txPr>
    </cx:title>
    <cx:plotArea>
      <cx:plotAreaRegion>
        <cx:series layoutId="boxWhisker" uniqueId="{98EEB46A-5FD1-4587-807A-085A87E5498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7D5C8F6-F612-4F50-8557-F94034D5B9F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B6E737-D51B-466B-B416-56A0CF2E6F56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Гистограмма интервальных частотлд Аэрофлот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интервальных частот</a:t>
          </a:r>
          <a:b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</a:b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лд Аэрофлот</a:t>
          </a:r>
        </a:p>
      </cx:txPr>
    </cx:title>
    <cx:plotArea>
      <cx:plotAreaRegion>
        <cx:series layoutId="clusteredColumn" uniqueId="{45CA86CA-A5AA-46A5-8FCD-30F7EA622F3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Гистограмма интервальных частотлд БСП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интервальных частот</a:t>
          </a:r>
          <a:b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</a:b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лд БСП ао</a:t>
          </a:r>
        </a:p>
      </cx:txPr>
    </cx:title>
    <cx:plotArea>
      <cx:plotAreaRegion>
        <cx:series layoutId="clusteredColumn" uniqueId="{9A44CFDF-5A43-4C0C-9ABC-8716A9B788B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Гистограмма интервальных частотлд Возрожд-ао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интервальных частот</a:t>
          </a:r>
          <a:b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</a:b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лд Возрожд-ао</a:t>
          </a:r>
        </a:p>
      </cx:txPr>
    </cx:title>
    <cx:plotArea>
      <cx:plotAreaRegion>
        <cx:series layoutId="clusteredColumn" uniqueId="{C34841BE-E373-4651-917C-2E3A42F7E6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microsoft.com/office/2014/relationships/chartEx" Target="../charts/chartEx5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911298</xdr:colOff>
      <xdr:row>210</xdr:row>
      <xdr:rowOff>3897</xdr:rowOff>
    </xdr:from>
    <xdr:to>
      <xdr:col>10</xdr:col>
      <xdr:colOff>1</xdr:colOff>
      <xdr:row>225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304800</xdr:colOff>
      <xdr:row>239</xdr:row>
      <xdr:rowOff>121920</xdr:rowOff>
    </xdr:to>
    <xdr:sp macro="" textlink="">
      <xdr:nvSpPr>
        <xdr:cNvPr id="2049" name="AutoShape 1" descr="data:image/png;base64,iVBORw0KGgoAAAANSUhEUgAAAeIAAAEfCAYAAACd5cVkAAAeFElEQVR4Xu3dT2gk5brH8UcuTOLgkAvt8RxmcfusWvRgT8BshCCiEXoWCiIKIjZ0IGQxYJNdjjCrhjmzayO4CGICLW68C8EspheCGxGELJzAVeJmTq6h8XhywRAZx4GLh7e51bdS091VXfVW1fvn2zAwM11V7/t8npr88lZVTx4SXggggAACCCBQmsBDauQ7d+7cuX///p9LmwUDI4AAAggg4KHAhQsX/j4M4sPDw99rtZqHBJSMAAIIIIBAeQLff/+9EMTl+TMyAggggIDnAgSx5ycA5SOAAAIIlCtAEJfrz+gIIIAAAp4LEMSenwCUjwACCCBQrgBBXK4/oyOAAAIIeC5AEHt+AlA+AggggEC5AgRxuf6MjgACCCDguQBB7PkJQPkIIIAAAuUKEMTl+jM6AggggIDnAgSx5ycA5SOAAAIIlCtAEJfrz+gIIIAAAp4LEMSenwBllN/v9+Xzzz+X69evy8LCwrkpqPc+/fRTeeedd6RarZYxPcZEAAEEChUgiAvlZjAlQBBzHiCAAAL/L0AQczYULkAQF07OgAggYLAAQWxwc1ydWpog3tnZGV7ODl7NZlMajcboz9H3V1ZWZHV1deL76o3oNsFqvdfrjfaLbjNu7r/99ptsbW0N92m32zI3NydHR0dy48YNuXbtmtTr9dHxJl16j85/c3Pz3H6TzoWDgwO5efPmubcvXbp07tK+OvbJyclobmrj09NT6XQ68uSTT55zUvObVn9Q19nZ2WjMxcXF4bE//vjj4d+98MILw9qDbcbVEtfPoK5oLeEeBeMqb/WadZ/AQPU4fC4FhY3rq6v/JqmrXAGCuFx/L0efJYiDL4bqC2UQaEFYBF/g1Rfg/f39UaAEYfHKK6+MvsBGw2hcEKltLl++PNon+MIeDv0sQRzMSzU9uAce1PfTTz+N7pmPG3fSiRKdj9r3/fffjw3iIAjD32gkqX/SNxhqfsExlWFw/z/aqyT9DMJWPSvwyCOPyIsvvjjqSbD/L7/8Infv3j33nEHwTU7SfQhiL7/8GFk0QWxkW9yeVHTVFa123CoovE3SL6CPPvroKJzHrQrH/V14nOCLfvg4aYM4ONY333wj4frGBWcQatFV7LizIlpDkiAOr6LHXRWIrgjD9ccF8ddff33um4BxhtE6xvUzcH766aflhx9+OHelYXd3V55//vnhCjz8UN+s+yQ9j8JXOtz+l0l1ZQkQxGXJezzuLCvicUyTLqsG2wZBE74kGg2scavm6FjjLk2mDWI1/rfffisvv/zyuQCZZDHNaFpQxgXxjz/+OLxsfPXqVVH/+MMhm6T+uCAe981D3Dc8k65OqGM999xz8uGHH44CV7moGqN/H/7mJek+wbiDweBc6cF5w6Vpj79IFVw6QVwwOMPN/tR0eDUZ9guv5qL3SuPuIavjRO8xhi+vhscJbzdtNR/eLhxY6ljqPq76Aq9e4UvH0Xul4XHDl3infUMSvsc5LYjX19dle3t7eKjg99EgHjefSXWF731PW8UH34QEl6vj+hleRb/66qvDe9mqxmeeeWb0+yeeeOLcPfg0+4xbEYe/iXv88ccfuPfPv18E8hAgiPNQ5ZhTBWZZEQdfLB977LHR5cm4FfG4faKrsui92fn5+eEX3fC9Wh0r4jfffFM+++yzYZCo+9zRoEyy8p2EOW51Oi2Ia7WafPnll8P7qkG9QRCPu1c9y0NocUEcrJTv3bs3DNNp/Yxezg56p1a6n3zyyXD+6hUEtHJNs8+4IA4fR/Uu+hAe/7QRyEOAIM5DlWNqC+Jxl5njgjgIBXUpOFiFjbs8Gn6CWe2jLtmGH/DSEcTqyeHwijIalJPuESc5haIrTbXPpCAOnjiPXnYNgnjcpfo0QRw2V/OJ9ipJP6MBGdT01FNPycWLF4f3/aPb6NgnOl+COMlZyDY6BAhiHYocYyaBWVbE0YAIX9YMLk2r46lX8BGUWVbEaj/10ZtgpRb+OE9wmTZ6aTr6v4JNCyx1/PADRdGgnHQfUtWk7l2GP4IVRp50j3taEIcv5UdXkJPu06paZ7k0rbaPPjUd/p/SkvQzutIP38uN+0Yi+LhYkn0mPSSmPr6lxuHS9Ez/rNk4gwBBnAGPXdMJzBLEwSov/FnZ119//YEHjdJ8jjh6jzj6GVkVXOoVfgAp7cNagdS0p6TDn5Oe9jRz3FPnwVjBMcZdDRj3NHOS+pM8rKUuIb/77rvDaYx7Aj56Pz/aTzXGe++9J2+//fbovzkdt/oP16UeQpt1n+Cbr/DDWuH58rBWun/f7DW7AEE8uxl7IFCqQJL7yiqk1GvSijqPAuKejs5jTI6JgAsCBLELXaQGrwQIYq/aTbEeCBDEHjSZEt0SIIjd6ifVIEAQcw4ggAACCCBQogBBXCI+QyOAAAIIIEAQcw4ggAACCCBQogBBXCI+QyOAAAIIIEAQcw4ggAACCCBQogBBXCI+QyOAAAIIIEAQcw4ggAACCCBQogBBXCI+QyOAAAIIIEAQcw4ggAACCCBQogBBXCI+QyOAAAIIIJA6iMM/7abZbI5+BF34J8NM+wky0COAAAIIIICADH+a3EMK4vDw8PdarZbIRP2Ysq+++kreeOMNUb/f3d2VjY0N+fnnn0e/n5+fl62trWFA1+v1RMdlIwQQQAABBHwTSBXEYST1w7W73a60Wi357rvvhm8FP6A9+gPbfcOlXgQQQAABBOIEMgexWhHv7e3J2tqafPHFFw8Esfqh20X+TNS4gnkfAQQQQAABkwQyBfFvv/0mH3zwgbz00ktSrVYlugI+ODiQ/f392CA+Pj6Wu3fvmuTCXBBAAAEEEMgsUKlURP2a9soUxOqBrcuXL0+8FJ300rSaRNL705lVOAACCCCAAAIGCaQKYrUSVg9iqYewgvvBqqbwg1vqz8G9Y7VajvtugCA26KxgKggggAAChQmkCmJ1yfnmzZvnJhl8hCn88aXwx5oI4sJ6ykAIIIAAAhYJpApi3fVxaVq3KMdDAAEEELBFgCC2pVPMEwEEEEDASQGC2Mm2UhQCCCCAgC0CBLEtnWKeCCCAAAJOChDETraVohBAAAEEbBEgiG3pFPNEAAEEEHBSgCB2sq0UhQACCCBgiwBBbEunmCcCCCCAgJMCBLGTbaUoBBBAAAFbBAhiWzrFPBFAAAEEnBQgiJ1sK0UhgAACCNgiQBDb0inmiQACCCDgpABB7GRbKQoBBBBAwBYBgtiWTjFPBBBAAAEnBQhiJ9tKUQgggAACtggQxLZ0inkigAACCDgpQBA72VaKQgABBBCwRYAgtqVTzBMBBBBAwEkBgtjJtlIUAggggIAtAgSxLZ1inggggAACTgoQxE62laIQQAABBGwRIIht6RTzRAABBBBwUoAgdrKtFIUAAgggYItApiDe2dmRk5MTabfbMjc3J6enp9LpdGQwGAzrX1xcHL03DURNolar2WLGPBFAAAEEENAmkCqIg8BdXl6W4+NjWVtbGwXx9va2rK+vy8LCQuJJEsSJqdgQAQQQQMAxgVRBHBgcHR3J3t4eQezYSUE5CCCAAALFCWgP4vCl6WazKY1GI7YaNQleCPgg0D/4h9y6/aMPpU6t8eqVP0mj/kfvHQBwX6BSqYj6Ne2lNYjDAwWXr1UY1+v12Elwj9j9E5IKzRC4ev0/5VbnNTMmwywQQEByC2Jlqx7mWlpaIog50RAwSIAgNqgZTAUBkfyCWK2Iu92utFotqVarrIg53RAwRIAgNqQRTAOB/xNItSKOfkxJHUtdglavXq83wt3c3IxdDauNeWqa8xGB4gQI4uKsGQmBJAKpgjjJgWfZhiCeRYttEcgmQBBn82NvBHQLEMS6RTkeAoYLEMSGN4jpeSdAEHvXcgr2XYAg9v0MoH7TBAhi0zrCfBDIWYAgzhmYwyMwowBBPCMYmyNguwBBbHsHmb9rAgSxax2lHgRiBAhiThEEzBIgiM3qB7NBIHcBgjh3YgZAYCYBgngmLjZGwH4Bgtj+HlKBWwIEsVv9pBoEYgUI4lgiNkCgUAGCuFBuBkOgfAGCuPweMAMEwgIEMecDAp4JEMSeNZxyjRcgiI1vERNEQK8AQazXk6MhkFWAIM4qyP4IWCZAEFvWMKbrvABB7HyLKRCB8wIEMWcEAmYJEMRm9YPZIJC7AEGcOzEDIDCTAEE8ExcbI2C/AEFsfw+pwC0BgtitflINArECBHEsERsgUKgAQVwoN4MhUL4AQVx+D5gBAmEBgpjzAQHPBAhizxpOucYLEMTGt4gJIqBXgCDW68nREMgqQBBnFWR/BCwTIIgtaxjTdV6AIHa+xRSIwHkBgpgzAgGzBDIF8c7OjpycnEi73Za5ublhZf1+X3q93vD3Kysrsrq6GluxmkStVovdjg0QQCC7AEGc3ZAjIKBTIFUQn56eSqfTkeXlZTk+Ppa1tbVhEB8dHcnu7q5sbGzI/Py8bG1tSaPRkHq9PnXOBLHOlnIsBKYLEMScIQiYJZAqiIMSVPDu7e2NglithtVLhW+wOg7/eVLpBLFZJwWzcVuAIHa7v1Rnn0DuQTwYDGIvT6tJ8EIAgWIE2h/dlq23rhQzGKMg4LlApVIR9WvaK9cgPjg4kP39/URBzD1iz89Wyi9MgBVxYdQMhEAigVyDOHqpmkvTiXrCRgjkKkAQ58rLwRGYWUBrEIcf1lIz6Xa70mq1pFqtxi7LWRHP3Dt2QCCVAEGcio2dEMhNIFUQB09Nq/u/wavZbA4f0gp/fCn4u7jZ87BWnBDvI6BPgCDWZ8mRENAhkCqIdQwcPgZBrFuU4yEwWYAg5uxAwCwBgtisfjAbBHIXIIhzJ2YABGYSIIhn4mJjBOwXIIjt7yEVuCVAELvVT6pBIFaAII4lYgMEChUgiAvlZjAEyhcgiMvvATNAICxAEHM+IOCZAEHsWcMp13gBgtj4FjFBBPQKEMR6PTkaAlkFCOKsguyPgGUCBLFlDWO6zgsQxM63mAIROC9AEHNGIGCWAEFsVj+YDQK5CxDEuRMzAAIzCRDEM3GxMQL2CxDE9veQCtwSIIjd6ifVIBArQBDHErEBAoUKEMSFcjMYAuULEMTl94AZIBAWIIg5HxDwTIAg9qzhlGu8AEFsfIuYIAJ6BQhivZ4cDYGsAgRxVkGP93/9b3tydveexwKUjkBxApcuzssnf32puAEZqTABgrgwavcGUiurSvUv7hVGRQgYKPA/R/8ltzqvGTgzppRVgCDOKujx/gSxx82n9MIFCOLCyQsbkCAujNq9gQhi93pKReYKEMTm9ibrzAjirIIe708Qe9x8Si9cgCAunLywAQniwqjdG4ggdq+nVGSuAEFsbm+yzowgziro8f4EscfNp/TCBQjiwskLG1BrEJ+enkqn05HBYDAsYHFxUdrttszNzU0tSE2iVqsVVjQD6REgiPU4chQEkggQxEmU7NxGexBvb2/L+vq6LCwsJBYhiBNTGbUhQWxUO5iM4wIEsbsNJojd7W3ulRHEuRMzAAIjAYLY3ZNBexCHL003m01pNBqxeqyIY4mM3IAgNrItTMpRAYLY0caKiNYgDjMF94tVGNfr9dh7xO4Su1tZ+6Pb/M9a7raXygwTUEG89dYVw2bFdOIEKpWKqF/TXrkFsRp0Z2dHlpaWEgUxD2vFtdO891kRm9cTZuSuACtid3ubWxCrFXG325VWqyXVajX2uwGC2L6TjCC2r2fM2F4Bgtje3sXNXGsQ9/t96fV6ozE3NzdjV8NqY+4Rx7XJzPcJYjP7wqzcFCCI3exrkIEPqd8cHh7+XtaqlCC28wQjiO3sG7O2U4AgtrNvSWatdUWcZMBx2xDEaeXK3Y8gLtef0f0SIIjd7TdB7G5vc6+MIM6dmAEQGAkQxO6eDASxu73NvTKCOHdiBkCAIPbgHCCIPWhyXiUSxHnJclwEHhRgRezuWUEQu9vb3CsjiHMnZgAEWBF7cA4QxB40Oa8SCeK8ZDkuAqyIfToHCGKfuq25VoJYM2hOh/v19J/ybxfm5cLDlx4Y4f6vZ/K/9+/Jwwt/yGl0DqtLgEvTuiTNOw5BbF5PrJkRQWxHq1TYnv3033Lpsf84F8aT/t6OqvybJUHsbs8JYnd7m3tlBHHuxNoGiIYuIayNtrADEcSFURc+EEFcOLk7AxLEdvUyCN+H//0P8uvP/3xghWxXNf7NliB2t+cEsbu9zb0yFcS8EECgOIFbndeKG4yRChMgiAujdm8gVsR29ZQVsV39is6WFbHd/Zs2e4LY3d7mXhlBnDuxtgG4R6yNsrQDEcSl0ec+MEGcO7G7AxDEdvSWp6bt6FPcLAniOCF73yeI7e1d6TMniEtvQaIJ8DniREzGb0QQG9+i1BMkiFPTsSNBzDmAQHECBHFx1kWPRBAXLe7QeASxQ82kFOMFCGLjW5R6ggRxajp2JIg5BxAoToAgLs666JEI4qLFHRqPIHaomZRivABBbHyLUk+QIE5Nx44EMecAAsUJEMTFWRc9EkFctLhD4xHEDjWTUowXIIiNb1HqCRLEqenYkSDmHECgOAGCuDjrokfSHsT9fl96vd6wjpWVFVldXY2tSU2iVqvFbscGZgkQxGb1g9m4LUAQu9tfrUF8dHQku7u7srGxIfPz87K1tSWNRkPq9fpUQYLYzhOMILazb8zaTgGC2M6+JZm11iBWq2H1UuGrXtE/T5oQQZykVeZtQxCb1xNm5K4AQexub3MP4sFgEHt5Wk2Cl30C7Y9uS6X6F/smzowRsFBABfHWW1csnLnfU65UKqJ+TXvlGsQHBweyv7+fKIi5R2zfycqK2L6eMWN7BVgR29u7uJnnGsRcmo7jt/t9gtju/jF7uwQIYrv6NctstQZx+GEtNYlutyutVkuq1WrsspwV8SxtM2NbgtiMPjALPwQIYnf7rDWIFVP440vNZnP04Fbc9XGC2L6TjCC2r2fM2F4Bgtje3sXNXHsQxw047n2emk6jVv4+BHH5PWAG/ggQxO72miB2t7e5V0YQ507MAAiMBAhid08Ggtjd3uZeGUGcOzEDIEAQe3AOEMQeNDmvEgnivGQ5LgIPCrAidvesIIjd7W3ulRHEuRMzAAKsiD04BwhiD5qcV4kEcV6yHBcBVsQ+nQMEsU/d1lzr63/bk7O79zQflcMhgMA4gUsX5+WTv74EjoMCBLGDTaUkBKYJqCsZtzqvgYQAAoYIEMSGNIJpIFCUAEFclDTjIJBMgCBO5sRWCDgjQBA700oKcUSAIHakkZSBQFIBgjipFNshUIwAQVyMM6MgYIwAQWxMK5gIAkMBgpgTAQHPBAhizxpOucYLEMTGt4gJIqBXgCDW68nREMgqQBBnFWR/BCwTIIgtaxjTdV6AIHa+xRSIwHkBgpgzAgGzBAhis/rBbBDIXYAgzp2YARCYSYAgnomLjRGwX4Agtr+HVOCWAEHsVj+pBoFYAYI4logNEChUgCAulJvBEChfgCAuvwfMAIGwAEHM+YCAZwIEsWcNp1zjBQhi41vEBBHQK0AQ6/XkaAhkFdAaxKenp9LpdGQwGAzntbi4KO12W+bm5qbOU02iVqtlrYX9EUAggQBBnACJTRAoUEB7EG9vb8v6+rosLCwkLoMgTkzFhghkFiCIMxNyAAS0ChDEWjk5GALmCxDE5veIGfoloD2Iw5emm82mNBqNWFE1CV4IIFCMQPuj27L11pViBmMUBDwXqFQqon5Ne2UK4vA94ej94OA9Fcb1ej12Etwj9vxspfzCBFgRF0bNQAgkEsgUxHEj7OzsyNLSEkEcB8X7CBQoQBAXiM1QCCQQyC2I1Yq42+1Kq9WSarXKijhBM9gEgSIECOIilBkDgeQCWoO43+9Lr9cbjb65uRm7GlYb89R08oaxJQJZBQjirILsj4BeAa1BnHZqBHFaOfZDYHYBgnh2M/ZAIE8BgjhPXY6NgIECBLGBTWFKXgsQxF63n+J9FCCIfew6NZssQBCb3B3mhkAOAgRxDqgcEoEMAgRxBjx2RcBGAYLYxq4xZ5cFCGKXu0ttCIwRIIg5LRAwS4AgNqsfzAaB3AUI4tyJGQCBmQQI4pm42BgB+wUIYvt7SAVuCRDEbvWTahCIFSCIY4nYAIFCBQjiQrkZDIHyBQji8nvADBAICxDEnA8IeCZAEHvWcMo1XoAgNr5FTBABvQIEsV5PjoZAVgGCOKsg+yNgmQBBbFnDmK7zAgSx8y2mQATOCxDEnBEImCVAEJvVD2aDQO4CBHHuxAyAwEwCBPFMXGyMgP0CBLH9PaQCtwQIYrf6STUIxAoQxLFEbIBAoQIEcaHcDIZA+QIEcfk9YAYIhAUIYs4HBDwTIIg9azjlGi9AEBvfIiaIgF4BglivJ0dDIKsAQZxVkP0RsEyAILasYUzXeQGC2PkWUyAC5wUIYs4IBMwSyBTEOzs7cnJyIu12W+bm5oaV9ft96fV6w9+vrKzI6upqbMVqErVaLXY7NkAAgewCBHF2Q46AgE6BVEF8enoqnU5HlpeX5fj4WNbW1oZBfHR0JLu7u7KxsSHz8/OytbUljUZD6vX61DkTxDpbyrEQmC5AEHOGIGCWQKogDkpQwbu3tzcKYrUaVi8VvsHqOPznSaUTxGadFMzGbQGC2O3+Up19ArkH8WAwiL08TRDbd+IwY3sFCGJ7e8fM3RRIFMRq5Xvjxg05Ozs7d983bkV8cHAg+/v7iYLYTV6qQuC8QP/gH3Lr9o/es1y98idp1P/ovQMA7gtUKhVRv6a9EgXxpAPEBXH0UjWXpt0/6agQAQQQQGA2Aa1BHH5YS02j2+1Kq9WSarUa+90AT03P1ji2RgABBBBwQyBVEAdPTav7v8Gr2WwOH9IKf3wp+Ls4Ku4RxwnxPgIIIICAqwKpglg3BkGsW5TjIYAAAgjYIkAQ29Ip5okAAggg4KQAQexkWykKAQQQQMAWAYLYlk4xTwQQQAABJwUIYifbSlEIIIAAArYIEMS2dIp5IoAAAgg4KUAQO9lWikIAAQQQsEWAILalU8wTAQQQQMBJAYLYybZSFAIIIICALQIEsS2dYp4IIIAAAk4KEMROtpWiEEAAAQRsESCIbekU80QAAQQQcFKAIHayrRSFAAIIIGCLAEFsS6eYJwIIIICAkwIEsZNtpSgEEEAAAVsECGJbOsU8EUAAAQScFCCInWwrRSGAAAII2CJAENvSKeaJAAIIIOCkAEHsZFspCgEEEEDAFgGC2JZOMU8EEEAAAScFCGIn20pRCCCAAAK2CBDEtnSKeSKAAAIIOCmQKYh3dnbk5ORE2u22zM3NyenpqXQ6HRkMBkOsxcXF0XvT9NQkarWak8AUhQACCCCAQFwGPqQ2ODw8/D1pGAaBu7y8LMfHx7K2tjYK4u3tbVlfX5eFhYXE8gRxYio2RAABBBBwTCDTivjo6Ej29vYIYsdOCspBAAEEEChOQHsQhy9NN5tNaTQasdWwIo4lYgMEEEAAAUcFEgWxWvneuHFDzs7OZGVlRVZXV4cc0RVx2Ci4fK3CuF6vT+VTl7fv3r3rKDFlIYAAAgj4KlCpVET9mvZKFMSTDjAtiNU+6mGupaWl2CD2tUHUjQACCCCAQG5BrFbE3W5XWq2WVKtVpBFAAAEEEEBgjECqII5+TEkdV12CVq9erzcaZnNzk9Uwpx0CCCCAAAJTBFIFMaIIIIAAAgggoEeAINbjyFEQQAABBBBIJUAQp2JjJwQQQAABBPQIEMR6HDkKAggggAACqQQI4lRs7IQAAggggIAeAYJYjyNHQQABBBBAIJUAQZyKjZ0QQAABBBDQI0AQ63HkKAgggAACCKQSIIhTsbETAnYKBP9v/LVr1/jPduxsIbN2UIAgdrCplITAOIF+vy8HBwdy8eJFefbZZwliThMEDBEgiA1pBNNAoCgBfhhLUdKMg0AyAYI4mRNbIeCMAEHsTCspxBEBgtiRRlIGAkkFCOKkUmyHQDECBHExzoyCgDECBLExrWAiCAwFCGJOBAQ8EyCIPWs45RovQBAb3yImiIAeAfXUdPjnhV++fFmuX78uCwsLegbgKAggkEqAIE7Fxk4IIIAAAgjoESCI9ThyFAQQQAABBFIJEMSp2NgJAQQQQAABPQIEsR5HjoIAAggggEAqAYI4FRs7IYAAAgggoEeAINbjyFEQQAABBBBIJUAQp2JjJwQQQAABBPQIEMR6HDkKAggggAACqQQI4lRs7IQAAggggIAeAYJYjyNHQQABBBBAIJUAQZyKjZ0QQAABBBDQIzAK4jt37ty5f//+n/UclqMggAACCCCAQBKBCxcu/P1f/ZKLekdreMoAAAAASUVORK5CYII=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12039600" y="435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304800</xdr:colOff>
      <xdr:row>239</xdr:row>
      <xdr:rowOff>121920</xdr:rowOff>
    </xdr:to>
    <xdr:sp macro="" textlink="">
      <xdr:nvSpPr>
        <xdr:cNvPr id="2050" name="AutoShape 2" descr="data:image/png;base64,iVBORw0KGgoAAAANSUhEUgAAAeIAAAEfCAYAAACd5cVkAAAeFElEQVR4Xu3dT2gk5brH8UcuTOLgkAvt8RxmcfusWvRgT8BshCCiEXoWCiIKIjZ0IGQxYJNdjjCrhjmzayO4CGICLW68C8EspheCGxGELJzAVeJmTq6h8XhywRAZx4GLh7e51bdS091VXfVW1fvn2zAwM11V7/t8npr88lZVTx4SXggggAACCCBQmsBDauQ7d+7cuX///p9LmwUDI4AAAggg4KHAhQsX/j4M4sPDw99rtZqHBJSMAAIIIIBAeQLff/+9EMTl+TMyAggggIDnAgSx5ycA5SOAAAIIlCtAEJfrz+gIIIAAAp4LEMSenwCUjwACCCBQrgBBXK4/oyOAAAIIeC5AEHt+AlA+AggggEC5AgRxuf6MjgACCCDguQBB7PkJQPkIIIAAAuUKEMTl+jM6AggggIDnAgSx5ycA5SOAAAIIlCtAEJfrz+gIIIAAAp4LEMSenwBllN/v9+Xzzz+X69evy8LCwrkpqPc+/fRTeeedd6RarZYxPcZEAAEEChUgiAvlZjAlQBBzHiCAAAL/L0AQczYULkAQF07OgAggYLAAQWxwc1ydWpog3tnZGV7ODl7NZlMajcboz9H3V1ZWZHV1deL76o3oNsFqvdfrjfaLbjNu7r/99ptsbW0N92m32zI3NydHR0dy48YNuXbtmtTr9dHxJl16j85/c3Pz3H6TzoWDgwO5efPmubcvXbp07tK+OvbJyclobmrj09NT6XQ68uSTT55zUvObVn9Q19nZ2WjMxcXF4bE//vjj4d+98MILw9qDbcbVEtfPoK5oLeEeBeMqb/WadZ/AQPU4fC4FhY3rq6v/JqmrXAGCuFx/L0efJYiDL4bqC2UQaEFYBF/g1Rfg/f39UaAEYfHKK6+MvsBGw2hcEKltLl++PNon+MIeDv0sQRzMSzU9uAce1PfTTz+N7pmPG3fSiRKdj9r3/fffjw3iIAjD32gkqX/SNxhqfsExlWFw/z/aqyT9DMJWPSvwyCOPyIsvvjjqSbD/L7/8Infv3j33nEHwTU7SfQhiL7/8GFk0QWxkW9yeVHTVFa123CoovE3SL6CPPvroKJzHrQrH/V14nOCLfvg4aYM4ONY333wj4frGBWcQatFV7LizIlpDkiAOr6LHXRWIrgjD9ccF8ddff33um4BxhtE6xvUzcH766aflhx9+OHelYXd3V55//vnhCjz8UN+s+yQ9j8JXOtz+l0l1ZQkQxGXJezzuLCvicUyTLqsG2wZBE74kGg2scavm6FjjLk2mDWI1/rfffisvv/zyuQCZZDHNaFpQxgXxjz/+OLxsfPXqVVH/+MMhm6T+uCAe981D3Dc8k65OqGM999xz8uGHH44CV7moGqN/H/7mJek+wbiDweBc6cF5w6Vpj79IFVw6QVwwOMPN/tR0eDUZ9guv5qL3SuPuIavjRO8xhi+vhscJbzdtNR/eLhxY6ljqPq76Aq9e4UvH0Xul4XHDl3infUMSvsc5LYjX19dle3t7eKjg99EgHjefSXWF731PW8UH34QEl6vj+hleRb/66qvDe9mqxmeeeWb0+yeeeOLcPfg0+4xbEYe/iXv88ccfuPfPv18E8hAgiPNQ5ZhTBWZZEQdfLB977LHR5cm4FfG4faKrsui92fn5+eEX3fC9Wh0r4jfffFM+++yzYZCo+9zRoEyy8p2EOW51Oi2Ia7WafPnll8P7qkG9QRCPu1c9y0NocUEcrJTv3bs3DNNp/Yxezg56p1a6n3zyyXD+6hUEtHJNs8+4IA4fR/Uu+hAe/7QRyEOAIM5DlWNqC+Jxl5njgjgIBXUpOFiFjbs8Gn6CWe2jLtmGH/DSEcTqyeHwijIalJPuESc5haIrTbXPpCAOnjiPXnYNgnjcpfo0QRw2V/OJ9ipJP6MBGdT01FNPycWLF4f3/aPb6NgnOl+COMlZyDY6BAhiHYocYyaBWVbE0YAIX9YMLk2r46lX8BGUWVbEaj/10ZtgpRb+OE9wmTZ6aTr6v4JNCyx1/PADRdGgnHQfUtWk7l2GP4IVRp50j3taEIcv5UdXkJPu06paZ7k0rbaPPjUd/p/SkvQzutIP38uN+0Yi+LhYkn0mPSSmPr6lxuHS9Ez/rNk4gwBBnAGPXdMJzBLEwSov/FnZ119//YEHjdJ8jjh6jzj6GVkVXOoVfgAp7cNagdS0p6TDn5Oe9jRz3FPnwVjBMcZdDRj3NHOS+pM8rKUuIb/77rvDaYx7Aj56Pz/aTzXGe++9J2+//fbovzkdt/oP16UeQpt1n+Cbr/DDWuH58rBWun/f7DW7AEE8uxl7IFCqQJL7yiqk1GvSijqPAuKejs5jTI6JgAsCBLELXaQGrwQIYq/aTbEeCBDEHjSZEt0SIIjd6ifVIEAQcw4ggAACCCBQogBBXCI+QyOAAAIIIEAQcw4ggAACCCBQogBBXCI+QyOAAAIIIEAQcw4ggAACCCBQogBBXCI+QyOAAAIIIEAQcw4ggAACCCBQogBBXCI+QyOAAAIIIEAQcw4ggAACCCBQogBBXCI+QyOAAAIIIJA6iMM/7abZbI5+BF34J8NM+wky0COAAAIIIICADH+a3EMK4vDw8PdarZbIRP2Ysq+++kreeOMNUb/f3d2VjY0N+fnnn0e/n5+fl62trWFA1+v1RMdlIwQQQAABBHwTSBXEYST1w7W73a60Wi357rvvhm8FP6A9+gPbfcOlXgQQQAABBOIEMgexWhHv7e3J2tqafPHFFw8Esfqh20X+TNS4gnkfAQQQQAABkwQyBfFvv/0mH3zwgbz00ktSrVYlugI+ODiQ/f392CA+Pj6Wu3fvmuTCXBBAAAEEEMgsUKlURP2a9soUxOqBrcuXL0+8FJ300rSaRNL705lVOAACCCCAAAIGCaQKYrUSVg9iqYewgvvBqqbwg1vqz8G9Y7VajvtugCA26KxgKggggAAChQmkCmJ1yfnmzZvnJhl8hCn88aXwx5oI4sJ6ykAIIIAAAhYJpApi3fVxaVq3KMdDAAEEELBFgCC2pVPMEwEEEEDASQGC2Mm2UhQCCCCAgC0CBLEtnWKeCCCAAAJOChDETraVohBAAAEEbBEgiG3pFPNEAAEEEHBSgCB2sq0UhQACCCBgiwBBbEunmCcCCCCAgJMCBLGTbaUoBBBAAAFbBAhiWzrFPBFAAAEEnBQgiJ1sK0UhgAACCNgiQBDb0inmiQACCCDgpABB7GRbKQoBBBBAwBYBgtiWTjFPBBBAAAEnBQhiJ9tKUQgggAACtggQxLZ0inkigAACCDgpQBA72VaKQgABBBCwRYAgtqVTzBMBBBBAwEkBgtjJtlIUAggggIAtAgSxLZ1inggggAACTgoQxE62laIQQAABBGwRIIht6RTzRAABBBBwUoAgdrKtFIUAAgggYItApiDe2dmRk5MTabfbMjc3J6enp9LpdGQwGAzrX1xcHL03DURNolar2WLGPBFAAAEEENAmkCqIg8BdXl6W4+NjWVtbGwXx9va2rK+vy8LCQuJJEsSJqdgQAQQQQMAxgVRBHBgcHR3J3t4eQezYSUE5CCCAAALFCWgP4vCl6WazKY1GI7YaNQleCPgg0D/4h9y6/aMPpU6t8eqVP0mj/kfvHQBwX6BSqYj6Ne2lNYjDAwWXr1UY1+v12Elwj9j9E5IKzRC4ev0/5VbnNTMmwywQQEByC2Jlqx7mWlpaIog50RAwSIAgNqgZTAUBkfyCWK2Iu92utFotqVarrIg53RAwRIAgNqQRTAOB/xNItSKOfkxJHUtdglavXq83wt3c3IxdDauNeWqa8xGB4gQI4uKsGQmBJAKpgjjJgWfZhiCeRYttEcgmQBBn82NvBHQLEMS6RTkeAoYLEMSGN4jpeSdAEHvXcgr2XYAg9v0MoH7TBAhi0zrCfBDIWYAgzhmYwyMwowBBPCMYmyNguwBBbHsHmb9rAgSxax2lHgRiBAhiThEEzBIgiM3qB7NBIHcBgjh3YgZAYCYBgngmLjZGwH4Bgtj+HlKBWwIEsVv9pBoEYgUI4lgiNkCgUAGCuFBuBkOgfAGCuPweMAMEwgIEMecDAp4JEMSeNZxyjRcgiI1vERNEQK8AQazXk6MhkFWAIM4qyP4IWCZAEFvWMKbrvABB7HyLKRCB8wIEMWcEAmYJEMRm9YPZIJC7AEGcOzEDIDCTAEE8ExcbI2C/AEFsfw+pwC0BgtitflINArECBHEsERsgUKgAQVwoN4MhUL4AQVx+D5gBAmEBgpjzAQHPBAhizxpOucYLEMTGt4gJIqBXgCDW68nREMgqQBBnFWR/BCwTIIgtaxjTdV6AIHa+xRSIwHkBgpgzAgGzBDIF8c7OjpycnEi73Za5ublhZf1+X3q93vD3Kysrsrq6GluxmkStVovdjg0QQCC7AEGc3ZAjIKBTIFUQn56eSqfTkeXlZTk+Ppa1tbVhEB8dHcnu7q5sbGzI/Py8bG1tSaPRkHq9PnXOBLHOlnIsBKYLEMScIQiYJZAqiIMSVPDu7e2NglithtVLhW+wOg7/eVLpBLFZJwWzcVuAIHa7v1Rnn0DuQTwYDGIvT6tJ8EIAgWIE2h/dlq23rhQzGKMg4LlApVIR9WvaK9cgPjg4kP39/URBzD1iz89Wyi9MgBVxYdQMhEAigVyDOHqpmkvTiXrCRgjkKkAQ58rLwRGYWUBrEIcf1lIz6Xa70mq1pFqtxi7LWRHP3Dt2QCCVAEGcio2dEMhNIFUQB09Nq/u/wavZbA4f0gp/fCn4u7jZ87BWnBDvI6BPgCDWZ8mRENAhkCqIdQwcPgZBrFuU4yEwWYAg5uxAwCwBgtisfjAbBHIXIIhzJ2YABGYSIIhn4mJjBOwXIIjt7yEVuCVAELvVT6pBIFaAII4lYgMEChUgiAvlZjAEyhcgiMvvATNAICxAEHM+IOCZAEHsWcMp13gBgtj4FjFBBPQKEMR6PTkaAlkFCOKsguyPgGUCBLFlDWO6zgsQxM63mAIROC9AEHNGIGCWAEFsVj+YDQK5CxDEuRMzAAIzCRDEM3GxMQL2CxDE9veQCtwSIIjd6ifVIBArQBDHErEBAoUKEMSFcjMYAuULEMTl94AZIBAWIIg5HxDwTIAg9qzhlGu8AEFsfIuYIAJ6BQhivZ4cDYGsAgRxVkGP93/9b3tydveexwKUjkBxApcuzssnf32puAEZqTABgrgwavcGUiurSvUv7hVGRQgYKPA/R/8ltzqvGTgzppRVgCDOKujx/gSxx82n9MIFCOLCyQsbkCAujNq9gQhi93pKReYKEMTm9ibrzAjirIIe708Qe9x8Si9cgCAunLywAQniwqjdG4ggdq+nVGSuAEFsbm+yzowgziro8f4EscfNp/TCBQjiwskLG1BrEJ+enkqn05HBYDAsYHFxUdrttszNzU0tSE2iVqsVVjQD6REgiPU4chQEkggQxEmU7NxGexBvb2/L+vq6LCwsJBYhiBNTGbUhQWxUO5iM4wIEsbsNJojd7W3ulRHEuRMzAAIjAYLY3ZNBexCHL003m01pNBqxeqyIY4mM3IAgNrItTMpRAYLY0caKiNYgDjMF94tVGNfr9dh7xO4Su1tZ+6Pb/M9a7raXygwTUEG89dYVw2bFdOIEKpWKqF/TXrkFsRp0Z2dHlpaWEgUxD2vFtdO891kRm9cTZuSuACtid3ubWxCrFXG325VWqyXVajX2uwGC2L6TjCC2r2fM2F4Bgtje3sXNXGsQ9/t96fV6ozE3NzdjV8NqY+4Rx7XJzPcJYjP7wqzcFCCI3exrkIEPqd8cHh7+XtaqlCC28wQjiO3sG7O2U4AgtrNvSWatdUWcZMBx2xDEaeXK3Y8gLtef0f0SIIjd7TdB7G5vc6+MIM6dmAEQGAkQxO6eDASxu73NvTKCOHdiBkCAIPbgHCCIPWhyXiUSxHnJclwEHhRgRezuWUEQu9vb3CsjiHMnZgAEWBF7cA4QxB40Oa8SCeK8ZDkuAqyIfToHCGKfuq25VoJYM2hOh/v19J/ybxfm5cLDlx4Y4f6vZ/K/9+/Jwwt/yGl0DqtLgEvTuiTNOw5BbF5PrJkRQWxHq1TYnv3033Lpsf84F8aT/t6OqvybJUHsbs8JYnd7m3tlBHHuxNoGiIYuIayNtrADEcSFURc+EEFcOLk7AxLEdvUyCN+H//0P8uvP/3xghWxXNf7NliB2t+cEsbu9zb0yFcS8EECgOIFbndeKG4yRChMgiAujdm8gVsR29ZQVsV39is6WFbHd/Zs2e4LY3d7mXhlBnDuxtgG4R6yNsrQDEcSl0ec+MEGcO7G7AxDEdvSWp6bt6FPcLAniOCF73yeI7e1d6TMniEtvQaIJ8DniREzGb0QQG9+i1BMkiFPTsSNBzDmAQHECBHFx1kWPRBAXLe7QeASxQ82kFOMFCGLjW5R6ggRxajp2JIg5BxAoToAgLs666JEI4qLFHRqPIHaomZRivABBbHyLUk+QIE5Nx44EMecAAsUJEMTFWRc9EkFctLhD4xHEDjWTUowXIIiNb1HqCRLEqenYkSDmHECgOAGCuDjrokfSHsT9fl96vd6wjpWVFVldXY2tSU2iVqvFbscGZgkQxGb1g9m4LUAQu9tfrUF8dHQku7u7srGxIfPz87K1tSWNRkPq9fpUQYLYzhOMILazb8zaTgGC2M6+JZm11iBWq2H1UuGrXtE/T5oQQZykVeZtQxCb1xNm5K4AQexub3MP4sFgEHt5Wk2Cl30C7Y9uS6X6F/smzowRsFBABfHWW1csnLnfU65UKqJ+TXvlGsQHBweyv7+fKIi5R2zfycqK2L6eMWN7BVgR29u7uJnnGsRcmo7jt/t9gtju/jF7uwQIYrv6NctstQZx+GEtNYlutyutVkuq1WrsspwV8SxtM2NbgtiMPjALPwQIYnf7rDWIFVP440vNZnP04Fbc9XGC2L6TjCC2r2fM2F4Bgtje3sXNXHsQxw047n2emk6jVv4+BHH5PWAG/ggQxO72miB2t7e5V0YQ507MAAiMBAhid08Ggtjd3uZeGUGcOzEDIEAQe3AOEMQeNDmvEgnivGQ5LgIPCrAidvesIIjd7W3ulRHEuRMzAAKsiD04BwhiD5qcV4kEcV6yHBcBVsQ+nQMEsU/d1lzr63/bk7O79zQflcMhgMA4gUsX5+WTv74EjoMCBLGDTaUkBKYJqCsZtzqvgYQAAoYIEMSGNIJpIFCUAEFclDTjIJBMgCBO5sRWCDgjQBA700oKcUSAIHakkZSBQFIBgjipFNshUIwAQVyMM6MgYIwAQWxMK5gIAkMBgpgTAQHPBAhizxpOucYLEMTGt4gJIqBXgCDW68nREMgqQBBnFWR/BCwTIIgtaxjTdV6AIHa+xRSIwHkBgpgzAgGzBAhis/rBbBDIXYAgzp2YARCYSYAgnomLjRGwX4Agtr+HVOCWAEHsVj+pBoFYAYI4logNEChUgCAulJvBEChfgCAuvwfMAIGwAEHM+YCAZwIEsWcNp1zjBQhi41vEBBHQK0AQ6/XkaAhkFdAaxKenp9LpdGQwGAzntbi4KO12W+bm5qbOU02iVqtlrYX9EUAggQBBnACJTRAoUEB7EG9vb8v6+rosLCwkLoMgTkzFhghkFiCIMxNyAAS0ChDEWjk5GALmCxDE5veIGfoloD2Iw5emm82mNBqNWFE1CV4IIFCMQPuj27L11pViBmMUBDwXqFQqon5Ne2UK4vA94ej94OA9Fcb1ej12Etwj9vxspfzCBFgRF0bNQAgkEsgUxHEj7OzsyNLSEkEcB8X7CBQoQBAXiM1QCCQQyC2I1Yq42+1Kq9WSarXKijhBM9gEgSIECOIilBkDgeQCWoO43+9Lr9cbjb65uRm7GlYb89R08oaxJQJZBQjirILsj4BeAa1BnHZqBHFaOfZDYHYBgnh2M/ZAIE8BgjhPXY6NgIECBLGBTWFKXgsQxF63n+J9FCCIfew6NZssQBCb3B3mhkAOAgRxDqgcEoEMAgRxBjx2RcBGAYLYxq4xZ5cFCGKXu0ttCIwRIIg5LRAwS4AgNqsfzAaB3AUI4tyJGQCBmQQI4pm42BgB+wUIYvt7SAVuCRDEbvWTahCIFSCIY4nYAIFCBQjiQrkZDIHyBQji8nvADBAICxDEnA8IeCZAEHvWcMo1XoAgNr5FTBABvQIEsV5PjoZAVgGCOKsg+yNgmQBBbFnDmK7zAgSx8y2mQATOCxDEnBEImCVAEJvVD2aDQO4CBHHuxAyAwEwCBPFMXGyMgP0CBLH9PaQCtwQIYrf6STUIxAoQxLFEbIBAoQIEcaHcDIZA+QIEcfk9YAYIhAUIYs4HBDwTIIg9azjlGi9AEBvfIiaIgF4BglivJ0dDIKsAQZxVkP0RsEyAILasYUzXeQGC2PkWUyAC5wUIYs4IBMwSyBTEOzs7cnJyIu12W+bm5oaV9ft96fV6w9+vrKzI6upqbMVqErVaLXY7NkAAgewCBHF2Q46AgE6BVEF8enoqnU5HlpeX5fj4WNbW1oZBfHR0JLu7u7KxsSHz8/OytbUljUZD6vX61DkTxDpbyrEQmC5AEHOGIGCWQKogDkpQwbu3tzcKYrUaVi8VvsHqOPznSaUTxGadFMzGbQGC2O3+Up19ArkH8WAwiL08TRDbd+IwY3sFCGJ7e8fM3RRIFMRq5Xvjxg05Ozs7d983bkV8cHAg+/v7iYLYTV6qQuC8QP/gH3Lr9o/es1y98idp1P/ovQMA7gtUKhVRv6a9EgXxpAPEBXH0UjWXpt0/6agQAQQQQGA2Aa1BHH5YS02j2+1Kq9WSarUa+90AT03P1ji2RgABBBBwQyBVEAdPTav7v8Gr2WwOH9IKf3wp+Ls4Ku4RxwnxPgIIIICAqwKpglg3BkGsW5TjIYAAAgjYIkAQ29Ip5okAAggg4KQAQexkWykKAQQQQMAWAYLYlk4xTwQQQAABJwUIYifbSlEIIIAAArYIEMS2dIp5IoAAAgg4KUAQO9lWikIAAQQQsEWAILalU8wTAQQQQMBJAYLYybZSFAIIIICALQIEsS2dYp4IIIAAAk4KEMROtpWiEEAAAQRsESCIbekU80QAAQQQcFKAIHayrRSFAAIIIGCLAEFsS6eYJwIIIICAkwIEsZNtpSgEEEAAAVsECGJbOsU8EUAAAQScFCCInWwrRSGAAAII2CJAENvSKeaJAAIIIOCkAEHsZFspCgEEEEDAFgGC2JZOMU8EEEAAAScFCGIn20pRCCCAAAK2CBDEtnSKeSKAAAIIOCmQKYh3dnbk5ORE2u22zM3NyenpqXQ6HRkMBkOsxcXF0XvT9NQkarWak8AUhQACCCCAQFwGPqQ2ODw8/D1pGAaBu7y8LMfHx7K2tjYK4u3tbVlfX5eFhYXE8gRxYio2RAABBBBwTCDTivjo6Ej29vYIYsdOCspBAAEEEChOQHsQhy9NN5tNaTQasdWwIo4lYgMEEEAAAUcFEgWxWvneuHFDzs7OZGVlRVZXV4cc0RVx2Ci4fK3CuF6vT+VTl7fv3r3rKDFlIYAAAgj4KlCpVET9mvZKFMSTDjAtiNU+6mGupaWl2CD2tUHUjQACCCCAQG5BrFbE3W5XWq2WVKtVpBFAAAEEEEBgjECqII5+TEkdV12CVq9erzcaZnNzk9Uwpx0CCCCAAAJTBFIFMaIIIIAAAgggoEeAINbjyFEQQAABBBBIJUAQp2JjJwQQQAABBPQIEMR6HDkKAggggAACqQQI4lRs7IQAAggggIAeAYJYjyNHQQABBBBAIJUAQZyKjZ0QQAABBBDQI0AQ63HkKAgggAACCKQSIIhTsbETAnYKBP9v/LVr1/jPduxsIbN2UIAgdrCplITAOIF+vy8HBwdy8eJFefbZZwliThMEDBEgiA1pBNNAoCgBfhhLUdKMg0AyAYI4mRNbIeCMAEHsTCspxBEBgtiRRlIGAkkFCOKkUmyHQDECBHExzoyCgDECBLExrWAiCAwFCGJOBAQ8EyCIPWs45RovQBAb3yImiIAeAfXUdPjnhV++fFmuX78uCwsLegbgKAggkEqAIE7Fxk4IIIAAAgjoESCI9ThyFAQQQAABBFIJEMSp2NgJAQQQQAABPQIEsR5HjoIAAggggEAqAYI4FRs7IYAAAgggoEeAINbjyFEQQAABBBBIJUAQp2JjJwQQQAABBPQIEMR6HDkKAggggAACqQQI4lRs7IQAAggggIAeAYJYjyNHQQABBBBAIJUAQZyKjZ0QQAABBBDQIzAK4jt37ty5f//+n/UclqMggAACCCCAQBKBCxcu/P1f/ZKLekdreMoAAAAASUVORK5CYII=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12039600" y="435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911677</xdr:colOff>
      <xdr:row>209</xdr:row>
      <xdr:rowOff>184193</xdr:rowOff>
    </xdr:from>
    <xdr:to>
      <xdr:col>14</xdr:col>
      <xdr:colOff>0</xdr:colOff>
      <xdr:row>225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DE7B9E9C-9099-4295-AEA5-4D8E64D71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1877" y="38413733"/>
              <a:ext cx="2822123" cy="2764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227</xdr:row>
      <xdr:rowOff>1</xdr:rowOff>
    </xdr:from>
    <xdr:to>
      <xdr:col>10</xdr:col>
      <xdr:colOff>0</xdr:colOff>
      <xdr:row>242</xdr:row>
      <xdr:rowOff>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BAA079A-B4F6-44EA-9242-D8314A9B0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848</xdr:colOff>
      <xdr:row>226</xdr:row>
      <xdr:rowOff>182352</xdr:rowOff>
    </xdr:from>
    <xdr:to>
      <xdr:col>14</xdr:col>
      <xdr:colOff>914399</xdr:colOff>
      <xdr:row>242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3344A6-94C6-4FCA-90D3-FB8703F71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910862</xdr:colOff>
      <xdr:row>227</xdr:row>
      <xdr:rowOff>1360</xdr:rowOff>
    </xdr:from>
    <xdr:to>
      <xdr:col>20</xdr:col>
      <xdr:colOff>0</xdr:colOff>
      <xdr:row>242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D632745-3844-447F-9543-F5D2C82B2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</xdr:colOff>
      <xdr:row>28</xdr:row>
      <xdr:rowOff>0</xdr:rowOff>
    </xdr:from>
    <xdr:to>
      <xdr:col>9</xdr:col>
      <xdr:colOff>8964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406A067-EBE0-45CC-B70F-E73DF053E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9782" y="5143500"/>
              <a:ext cx="378400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605118</xdr:colOff>
      <xdr:row>44</xdr:row>
      <xdr:rowOff>0</xdr:rowOff>
    </xdr:from>
    <xdr:to>
      <xdr:col>9</xdr:col>
      <xdr:colOff>0</xdr:colOff>
      <xdr:row>58</xdr:row>
      <xdr:rowOff>179293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B07D67-5746-4F56-B516-54B3DC794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4480</xdr:colOff>
      <xdr:row>59</xdr:row>
      <xdr:rowOff>0</xdr:rowOff>
    </xdr:from>
    <xdr:to>
      <xdr:col>8</xdr:col>
      <xdr:colOff>1039905</xdr:colOff>
      <xdr:row>74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DA20473-DAC6-408B-88DE-863DE58C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7619</xdr:colOff>
      <xdr:row>74</xdr:row>
      <xdr:rowOff>0</xdr:rowOff>
    </xdr:from>
    <xdr:to>
      <xdr:col>9</xdr:col>
      <xdr:colOff>0</xdr:colOff>
      <xdr:row>89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6845E76-DD70-4E12-93BF-D4B32A0F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</xdr:colOff>
      <xdr:row>96</xdr:row>
      <xdr:rowOff>1</xdr:rowOff>
    </xdr:from>
    <xdr:to>
      <xdr:col>9</xdr:col>
      <xdr:colOff>0</xdr:colOff>
      <xdr:row>111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B93B3A5D-2707-4917-9EDC-573AB14ABD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1" y="17594581"/>
              <a:ext cx="3779519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111</xdr:row>
      <xdr:rowOff>1</xdr:rowOff>
    </xdr:from>
    <xdr:to>
      <xdr:col>9</xdr:col>
      <xdr:colOff>-1</xdr:colOff>
      <xdr:row>126</xdr:row>
      <xdr:rowOff>-1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D7199017-4517-49FD-A1CD-5ADE5B937C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20337781"/>
              <a:ext cx="3779519" cy="27431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126</xdr:row>
      <xdr:rowOff>-1</xdr:rowOff>
    </xdr:from>
    <xdr:to>
      <xdr:col>9</xdr:col>
      <xdr:colOff>-1</xdr:colOff>
      <xdr:row>140</xdr:row>
      <xdr:rowOff>185055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FF95E169-DEB6-4145-9389-3593A2C58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23080979"/>
              <a:ext cx="3779519" cy="2745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549275</xdr:colOff>
      <xdr:row>48</xdr:row>
      <xdr:rowOff>180975</xdr:rowOff>
    </xdr:from>
    <xdr:to>
      <xdr:col>4</xdr:col>
      <xdr:colOff>3048000</xdr:colOff>
      <xdr:row>62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34B17D-D796-441C-BAE9-117F73859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168275</xdr:colOff>
      <xdr:row>48</xdr:row>
      <xdr:rowOff>123825</xdr:rowOff>
    </xdr:from>
    <xdr:to>
      <xdr:col>8</xdr:col>
      <xdr:colOff>63500</xdr:colOff>
      <xdr:row>62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A532603-D30E-41BA-BF0E-82B43B2C3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854075</xdr:colOff>
      <xdr:row>107</xdr:row>
      <xdr:rowOff>79375</xdr:rowOff>
    </xdr:from>
    <xdr:to>
      <xdr:col>6</xdr:col>
      <xdr:colOff>225425</xdr:colOff>
      <xdr:row>122</xdr:row>
      <xdr:rowOff>34925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FF6E69-386F-4DD6-ABCF-89B326C7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1114425</xdr:colOff>
      <xdr:row>107</xdr:row>
      <xdr:rowOff>111125</xdr:rowOff>
    </xdr:from>
    <xdr:to>
      <xdr:col>10</xdr:col>
      <xdr:colOff>66675</xdr:colOff>
      <xdr:row>122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E4D67A7-5D3E-438E-B866-E42197B9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568325</xdr:colOff>
      <xdr:row>164</xdr:row>
      <xdr:rowOff>98425</xdr:rowOff>
    </xdr:from>
    <xdr:to>
      <xdr:col>9</xdr:col>
      <xdr:colOff>130175</xdr:colOff>
      <xdr:row>179</xdr:row>
      <xdr:rowOff>60325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5804302-AA88-4325-B311-BE31F61E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352425</xdr:colOff>
      <xdr:row>164</xdr:row>
      <xdr:rowOff>60325</xdr:rowOff>
    </xdr:from>
    <xdr:to>
      <xdr:col>15</xdr:col>
      <xdr:colOff>434975</xdr:colOff>
      <xdr:row>179</xdr:row>
      <xdr:rowOff>22225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2135B55-DD85-4918-9761-273CB65F5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6927</xdr:rowOff>
    </xdr:from>
    <xdr:to>
      <xdr:col>11</xdr:col>
      <xdr:colOff>0</xdr:colOff>
      <xdr:row>16</xdr:row>
      <xdr:rowOff>48491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486EE7-903D-4E3B-81EB-26309D444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9"/>
  <sheetViews>
    <sheetView topLeftCell="D220" zoomScale="85" zoomScaleNormal="85" workbookViewId="0">
      <selection activeCell="U9" sqref="U9"/>
    </sheetView>
  </sheetViews>
  <sheetFormatPr defaultRowHeight="14.4" x14ac:dyDescent="0.3"/>
  <cols>
    <col min="1" max="1" width="11.109375" customWidth="1"/>
    <col min="2" max="3" width="13.33203125" customWidth="1"/>
    <col min="4" max="4" width="14.44140625" customWidth="1"/>
    <col min="5" max="6" width="13.33203125" customWidth="1"/>
    <col min="7" max="7" width="14.44140625" customWidth="1"/>
    <col min="8" max="9" width="13.33203125" customWidth="1"/>
    <col min="10" max="10" width="14.44140625" customWidth="1"/>
    <col min="11" max="12" width="13.33203125" customWidth="1"/>
    <col min="13" max="13" width="14.44140625" customWidth="1"/>
    <col min="14" max="15" width="13.33203125" customWidth="1"/>
    <col min="16" max="16" width="14.44140625" customWidth="1"/>
    <col min="17" max="17" width="13.33203125" customWidth="1"/>
    <col min="18" max="18" width="13.44140625" customWidth="1"/>
    <col min="19" max="19" width="15.5546875" customWidth="1"/>
    <col min="20" max="24" width="13.33203125" customWidth="1"/>
  </cols>
  <sheetData>
    <row r="1" spans="1:19" x14ac:dyDescent="0.3">
      <c r="A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17</v>
      </c>
      <c r="G1" s="3" t="s">
        <v>18</v>
      </c>
      <c r="H1" s="2" t="s">
        <v>5</v>
      </c>
      <c r="I1" s="3" t="s">
        <v>6</v>
      </c>
      <c r="J1" s="3" t="s">
        <v>7</v>
      </c>
      <c r="K1" s="2" t="s">
        <v>8</v>
      </c>
      <c r="L1" s="3" t="s">
        <v>9</v>
      </c>
      <c r="M1" s="4" t="s">
        <v>10</v>
      </c>
      <c r="N1" s="2" t="s">
        <v>11</v>
      </c>
      <c r="O1" s="3" t="s">
        <v>12</v>
      </c>
      <c r="P1" s="4" t="s">
        <v>13</v>
      </c>
      <c r="Q1" s="2" t="s">
        <v>14</v>
      </c>
      <c r="R1" s="3" t="s">
        <v>15</v>
      </c>
      <c r="S1" s="4" t="s">
        <v>16</v>
      </c>
    </row>
    <row r="2" spans="1:19" x14ac:dyDescent="0.3">
      <c r="A2" s="1">
        <v>42009</v>
      </c>
      <c r="B2" s="5">
        <v>34</v>
      </c>
      <c r="C2" s="6">
        <v>26.15</v>
      </c>
      <c r="D2" s="7">
        <v>413</v>
      </c>
      <c r="E2" s="5">
        <v>9413500</v>
      </c>
      <c r="F2" s="6">
        <v>69020</v>
      </c>
      <c r="G2" s="6">
        <v>598</v>
      </c>
      <c r="H2" s="5">
        <f>LN(B2)</f>
        <v>3.5263605246161616</v>
      </c>
      <c r="I2" s="6">
        <f>LN(C2)</f>
        <v>3.2638491905109319</v>
      </c>
      <c r="J2" s="6">
        <f t="shared" ref="I2:J17" si="0">LN(D2)</f>
        <v>6.0234475929610332</v>
      </c>
      <c r="K2" s="5"/>
      <c r="L2" s="6"/>
      <c r="M2" s="7"/>
      <c r="N2" s="5"/>
      <c r="O2" s="6"/>
      <c r="P2" s="7"/>
      <c r="Q2" s="5">
        <f>LN(E2)</f>
        <v>16.057655387146905</v>
      </c>
      <c r="R2" s="6">
        <f t="shared" ref="R2:S17" si="1">LN(F2)</f>
        <v>11.142151596651994</v>
      </c>
      <c r="S2" s="7">
        <f t="shared" si="1"/>
        <v>6.3935907539506314</v>
      </c>
    </row>
    <row r="3" spans="1:19" x14ac:dyDescent="0.3">
      <c r="A3" s="1">
        <v>42016</v>
      </c>
      <c r="B3" s="5">
        <v>36.049999999999997</v>
      </c>
      <c r="C3" s="6">
        <v>24.85</v>
      </c>
      <c r="D3" s="7">
        <v>380</v>
      </c>
      <c r="E3" s="5">
        <v>17974800</v>
      </c>
      <c r="F3" s="6">
        <v>283400</v>
      </c>
      <c r="G3" s="6">
        <v>6948</v>
      </c>
      <c r="H3" s="5">
        <f t="shared" ref="H3:H66" si="2">LN(B3)</f>
        <v>3.584906863730958</v>
      </c>
      <c r="I3" s="6">
        <f t="shared" si="0"/>
        <v>3.2128577525426376</v>
      </c>
      <c r="J3" s="6">
        <f t="shared" si="0"/>
        <v>5.9401712527204316</v>
      </c>
      <c r="K3" s="5">
        <f>(B3-B2)/B2</f>
        <v>6.0294117647058741E-2</v>
      </c>
      <c r="L3" s="6">
        <f t="shared" ref="L3:M18" si="3">(C3-C2)/C2</f>
        <v>-4.9713193116634691E-2</v>
      </c>
      <c r="M3" s="7">
        <f t="shared" si="3"/>
        <v>-7.990314769975787E-2</v>
      </c>
      <c r="N3" s="5">
        <f>LN(B3/B2)</f>
        <v>5.8546339114796703E-2</v>
      </c>
      <c r="O3" s="6">
        <f t="shared" ref="O3:P18" si="4">LN(C3/C2)</f>
        <v>-5.0991437968294064E-2</v>
      </c>
      <c r="P3" s="7">
        <f t="shared" si="4"/>
        <v>-8.3276340240601238E-2</v>
      </c>
      <c r="Q3" s="5">
        <f t="shared" ref="Q3:Q66" si="5">LN(E3)</f>
        <v>16.704481334944809</v>
      </c>
      <c r="R3" s="6">
        <f t="shared" si="1"/>
        <v>12.554614606238717</v>
      </c>
      <c r="S3" s="7">
        <f t="shared" si="1"/>
        <v>8.8462091273609964</v>
      </c>
    </row>
    <row r="4" spans="1:19" x14ac:dyDescent="0.3">
      <c r="A4" s="1">
        <v>42023</v>
      </c>
      <c r="B4" s="5">
        <v>40.15</v>
      </c>
      <c r="C4" s="6">
        <v>26.25</v>
      </c>
      <c r="D4" s="7">
        <v>371</v>
      </c>
      <c r="E4" s="5">
        <v>25357100</v>
      </c>
      <c r="F4" s="6">
        <v>559030</v>
      </c>
      <c r="G4" s="6">
        <v>5389</v>
      </c>
      <c r="H4" s="5">
        <f t="shared" si="2"/>
        <v>3.6926224403927708</v>
      </c>
      <c r="I4" s="6">
        <f t="shared" si="0"/>
        <v>3.2676659890376327</v>
      </c>
      <c r="J4" s="6">
        <f t="shared" si="0"/>
        <v>5.916202062607435</v>
      </c>
      <c r="K4" s="5">
        <f t="shared" ref="K4:K67" si="6">(B4-B3)/B3</f>
        <v>0.11373092926490989</v>
      </c>
      <c r="L4" s="6">
        <f t="shared" si="3"/>
        <v>5.6338028169014023E-2</v>
      </c>
      <c r="M4" s="7">
        <f t="shared" si="3"/>
        <v>-2.368421052631579E-2</v>
      </c>
      <c r="N4" s="5">
        <f t="shared" ref="N4:N67" si="7">LN(B4/B3)</f>
        <v>0.10771557666181256</v>
      </c>
      <c r="O4" s="6">
        <f t="shared" si="4"/>
        <v>5.4808236494994951E-2</v>
      </c>
      <c r="P4" s="7">
        <f t="shared" si="4"/>
        <v>-2.3969190112996277E-2</v>
      </c>
      <c r="Q4" s="5">
        <f t="shared" si="5"/>
        <v>17.048569327682159</v>
      </c>
      <c r="R4" s="6">
        <f t="shared" si="1"/>
        <v>13.233958417960169</v>
      </c>
      <c r="S4" s="7">
        <f t="shared" si="1"/>
        <v>8.5921151179334974</v>
      </c>
    </row>
    <row r="5" spans="1:19" x14ac:dyDescent="0.3">
      <c r="A5" s="1">
        <v>42030</v>
      </c>
      <c r="B5" s="5">
        <v>38.25</v>
      </c>
      <c r="C5" s="6">
        <v>26.1</v>
      </c>
      <c r="D5" s="7">
        <v>366</v>
      </c>
      <c r="E5" s="5">
        <v>19960200</v>
      </c>
      <c r="F5" s="6">
        <v>339200</v>
      </c>
      <c r="G5" s="6">
        <v>14598</v>
      </c>
      <c r="H5" s="5">
        <f t="shared" si="2"/>
        <v>3.6441435602725449</v>
      </c>
      <c r="I5" s="6">
        <f t="shared" si="0"/>
        <v>3.2619353143286478</v>
      </c>
      <c r="J5" s="6">
        <f t="shared" si="0"/>
        <v>5.9026333334013659</v>
      </c>
      <c r="K5" s="5">
        <f t="shared" si="6"/>
        <v>-4.7322540473225372E-2</v>
      </c>
      <c r="L5" s="6">
        <f t="shared" si="3"/>
        <v>-5.7142857142856605E-3</v>
      </c>
      <c r="M5" s="7">
        <f t="shared" si="3"/>
        <v>-1.3477088948787063E-2</v>
      </c>
      <c r="N5" s="5">
        <f t="shared" si="7"/>
        <v>-4.8478880120225804E-2</v>
      </c>
      <c r="O5" s="6">
        <f t="shared" si="4"/>
        <v>-5.7306747089849834E-3</v>
      </c>
      <c r="P5" s="7">
        <f t="shared" si="4"/>
        <v>-1.3568729206068903E-2</v>
      </c>
      <c r="Q5" s="5">
        <f t="shared" si="5"/>
        <v>16.809250848837472</v>
      </c>
      <c r="R5" s="6">
        <f t="shared" si="1"/>
        <v>12.734345182899885</v>
      </c>
      <c r="S5" s="7">
        <f t="shared" si="1"/>
        <v>9.5886398120115768</v>
      </c>
    </row>
    <row r="6" spans="1:19" x14ac:dyDescent="0.3">
      <c r="A6" s="1">
        <v>42037</v>
      </c>
      <c r="B6" s="5">
        <v>38</v>
      </c>
      <c r="C6" s="6">
        <v>25.2</v>
      </c>
      <c r="D6" s="7">
        <v>370</v>
      </c>
      <c r="E6" s="5">
        <v>17545200</v>
      </c>
      <c r="F6" s="6">
        <v>510220</v>
      </c>
      <c r="G6" s="6">
        <v>9879</v>
      </c>
      <c r="H6" s="5">
        <f t="shared" si="2"/>
        <v>3.6375861597263857</v>
      </c>
      <c r="I6" s="6">
        <f t="shared" si="0"/>
        <v>3.2268439945173775</v>
      </c>
      <c r="J6" s="6">
        <f t="shared" si="0"/>
        <v>5.9135030056382698</v>
      </c>
      <c r="K6" s="5">
        <f t="shared" si="6"/>
        <v>-6.5359477124183009E-3</v>
      </c>
      <c r="L6" s="6">
        <f t="shared" si="3"/>
        <v>-3.4482758620689738E-2</v>
      </c>
      <c r="M6" s="7">
        <f t="shared" si="3"/>
        <v>1.092896174863388E-2</v>
      </c>
      <c r="N6" s="5">
        <f t="shared" si="7"/>
        <v>-6.5574005461590517E-3</v>
      </c>
      <c r="O6" s="6">
        <f t="shared" si="4"/>
        <v>-3.5091319811270172E-2</v>
      </c>
      <c r="P6" s="7">
        <f t="shared" si="4"/>
        <v>1.0869672236903891E-2</v>
      </c>
      <c r="Q6" s="5">
        <f t="shared" si="5"/>
        <v>16.680290966193528</v>
      </c>
      <c r="R6" s="6">
        <f t="shared" si="1"/>
        <v>13.142597284235139</v>
      </c>
      <c r="S6" s="7">
        <f t="shared" si="1"/>
        <v>9.1981665710444744</v>
      </c>
    </row>
    <row r="7" spans="1:19" x14ac:dyDescent="0.3">
      <c r="A7" s="1">
        <v>42044</v>
      </c>
      <c r="B7" s="5">
        <v>40.4</v>
      </c>
      <c r="C7" s="6">
        <v>28.75</v>
      </c>
      <c r="D7" s="7">
        <v>364</v>
      </c>
      <c r="E7" s="5">
        <v>31462600</v>
      </c>
      <c r="F7" s="6">
        <v>1506820</v>
      </c>
      <c r="G7" s="6">
        <v>22355</v>
      </c>
      <c r="H7" s="5">
        <f t="shared" si="2"/>
        <v>3.6988297849671046</v>
      </c>
      <c r="I7" s="6">
        <f t="shared" si="0"/>
        <v>3.3586377672433594</v>
      </c>
      <c r="J7" s="6">
        <f t="shared" si="0"/>
        <v>5.8971538676367405</v>
      </c>
      <c r="K7" s="5">
        <f t="shared" si="6"/>
        <v>6.3157894736842066E-2</v>
      </c>
      <c r="L7" s="6">
        <f t="shared" si="3"/>
        <v>0.1408730158730159</v>
      </c>
      <c r="M7" s="7">
        <f t="shared" si="3"/>
        <v>-1.6216216216216217E-2</v>
      </c>
      <c r="N7" s="5">
        <f t="shared" si="7"/>
        <v>6.1243625240718594E-2</v>
      </c>
      <c r="O7" s="6">
        <f t="shared" si="4"/>
        <v>0.13179377272598178</v>
      </c>
      <c r="P7" s="7">
        <f t="shared" si="4"/>
        <v>-1.6349138001529411E-2</v>
      </c>
      <c r="Q7" s="5">
        <f t="shared" si="5"/>
        <v>17.264310096807627</v>
      </c>
      <c r="R7" s="6">
        <f t="shared" si="1"/>
        <v>14.225512027873602</v>
      </c>
      <c r="S7" s="7">
        <f t="shared" si="1"/>
        <v>10.014805288668081</v>
      </c>
    </row>
    <row r="8" spans="1:19" x14ac:dyDescent="0.3">
      <c r="A8" s="1">
        <v>42051</v>
      </c>
      <c r="B8" s="5">
        <v>40</v>
      </c>
      <c r="C8" s="6">
        <v>32.4</v>
      </c>
      <c r="D8" s="7">
        <v>404</v>
      </c>
      <c r="E8" s="5">
        <v>22994100</v>
      </c>
      <c r="F8" s="6">
        <v>767410</v>
      </c>
      <c r="G8" s="6">
        <v>62418</v>
      </c>
      <c r="H8" s="5">
        <f t="shared" si="2"/>
        <v>3.6888794541139363</v>
      </c>
      <c r="I8" s="6">
        <f t="shared" si="0"/>
        <v>3.4781584227982836</v>
      </c>
      <c r="J8" s="6">
        <f t="shared" si="0"/>
        <v>6.0014148779611505</v>
      </c>
      <c r="K8" s="5">
        <f t="shared" si="6"/>
        <v>-9.9009900990098664E-3</v>
      </c>
      <c r="L8" s="6">
        <f t="shared" si="3"/>
        <v>0.12695652173913038</v>
      </c>
      <c r="M8" s="7">
        <f t="shared" si="3"/>
        <v>0.10989010989010989</v>
      </c>
      <c r="N8" s="5">
        <f t="shared" si="7"/>
        <v>-9.950330853168092E-3</v>
      </c>
      <c r="O8" s="6">
        <f t="shared" si="4"/>
        <v>0.11952065555492423</v>
      </c>
      <c r="P8" s="7">
        <f t="shared" si="4"/>
        <v>0.10426101032440946</v>
      </c>
      <c r="Q8" s="5">
        <f t="shared" si="5"/>
        <v>16.950748219246965</v>
      </c>
      <c r="R8" s="6">
        <f t="shared" si="1"/>
        <v>13.550776487723899</v>
      </c>
      <c r="S8" s="7">
        <f t="shared" si="1"/>
        <v>11.041608974298951</v>
      </c>
    </row>
    <row r="9" spans="1:19" x14ac:dyDescent="0.3">
      <c r="A9" s="1">
        <v>42058</v>
      </c>
      <c r="B9" s="5">
        <v>39.19</v>
      </c>
      <c r="C9" s="6">
        <v>33.25</v>
      </c>
      <c r="D9" s="7">
        <v>400</v>
      </c>
      <c r="E9" s="5">
        <v>13973100</v>
      </c>
      <c r="F9" s="6">
        <v>369210</v>
      </c>
      <c r="G9" s="6">
        <v>13800</v>
      </c>
      <c r="H9" s="5">
        <f t="shared" si="2"/>
        <v>3.6684216122115401</v>
      </c>
      <c r="I9" s="6">
        <f t="shared" si="0"/>
        <v>3.5040547671018634</v>
      </c>
      <c r="J9" s="6">
        <f t="shared" si="0"/>
        <v>5.9914645471079817</v>
      </c>
      <c r="K9" s="5">
        <f t="shared" si="6"/>
        <v>-2.0250000000000056E-2</v>
      </c>
      <c r="L9" s="6">
        <f t="shared" si="3"/>
        <v>2.6234567901234612E-2</v>
      </c>
      <c r="M9" s="7">
        <f t="shared" si="3"/>
        <v>-9.9009900990099011E-3</v>
      </c>
      <c r="N9" s="5">
        <f t="shared" si="7"/>
        <v>-2.0457841902396315E-2</v>
      </c>
      <c r="O9" s="6">
        <f t="shared" si="4"/>
        <v>2.5896344303579451E-2</v>
      </c>
      <c r="P9" s="7">
        <f t="shared" si="4"/>
        <v>-9.950330853168092E-3</v>
      </c>
      <c r="Q9" s="5">
        <f t="shared" si="5"/>
        <v>16.452644610696247</v>
      </c>
      <c r="R9" s="6">
        <f t="shared" si="1"/>
        <v>12.819120866834492</v>
      </c>
      <c r="S9" s="7">
        <f t="shared" si="1"/>
        <v>9.532423871145296</v>
      </c>
    </row>
    <row r="10" spans="1:19" x14ac:dyDescent="0.3">
      <c r="A10" s="1">
        <v>42065</v>
      </c>
      <c r="B10" s="5">
        <v>38.96</v>
      </c>
      <c r="C10" s="6">
        <v>34.85</v>
      </c>
      <c r="D10" s="7">
        <v>430</v>
      </c>
      <c r="E10" s="5">
        <v>15575200</v>
      </c>
      <c r="F10" s="6">
        <v>463400</v>
      </c>
      <c r="G10" s="6">
        <v>27983</v>
      </c>
      <c r="H10" s="5">
        <f t="shared" si="2"/>
        <v>3.6625354787743345</v>
      </c>
      <c r="I10" s="6">
        <f t="shared" si="0"/>
        <v>3.5510531372065328</v>
      </c>
      <c r="J10" s="6">
        <f t="shared" si="0"/>
        <v>6.0637852086876078</v>
      </c>
      <c r="K10" s="5">
        <f t="shared" si="6"/>
        <v>-5.8688440928807576E-3</v>
      </c>
      <c r="L10" s="6">
        <f t="shared" si="3"/>
        <v>4.8120300751879744E-2</v>
      </c>
      <c r="M10" s="7">
        <f t="shared" si="3"/>
        <v>7.4999999999999997E-2</v>
      </c>
      <c r="N10" s="5">
        <f t="shared" si="7"/>
        <v>-5.8861334372057022E-3</v>
      </c>
      <c r="O10" s="6">
        <f t="shared" si="4"/>
        <v>4.6998370104669826E-2</v>
      </c>
      <c r="P10" s="7">
        <f t="shared" si="4"/>
        <v>7.2320661579626078E-2</v>
      </c>
      <c r="Q10" s="5">
        <f t="shared" si="5"/>
        <v>16.561190463646838</v>
      </c>
      <c r="R10" s="6">
        <f t="shared" si="1"/>
        <v>13.046345890980414</v>
      </c>
      <c r="S10" s="7">
        <f t="shared" si="1"/>
        <v>10.239352461914338</v>
      </c>
    </row>
    <row r="11" spans="1:19" x14ac:dyDescent="0.3">
      <c r="A11" s="1">
        <v>42072</v>
      </c>
      <c r="B11" s="5">
        <v>37.18</v>
      </c>
      <c r="C11" s="6">
        <v>32.950000000000003</v>
      </c>
      <c r="D11" s="7">
        <v>428</v>
      </c>
      <c r="E11" s="5">
        <v>15149600</v>
      </c>
      <c r="F11" s="6">
        <v>246930</v>
      </c>
      <c r="G11" s="6">
        <v>15622</v>
      </c>
      <c r="H11" s="5">
        <f t="shared" si="2"/>
        <v>3.6157709822932977</v>
      </c>
      <c r="I11" s="6">
        <f t="shared" si="0"/>
        <v>3.4949912609485163</v>
      </c>
      <c r="J11" s="6">
        <f t="shared" si="0"/>
        <v>6.0591231955817966</v>
      </c>
      <c r="K11" s="5">
        <f t="shared" si="6"/>
        <v>-4.5687885010266965E-2</v>
      </c>
      <c r="L11" s="6">
        <f t="shared" si="3"/>
        <v>-5.4519368723098954E-2</v>
      </c>
      <c r="M11" s="7">
        <f t="shared" si="3"/>
        <v>-4.6511627906976744E-3</v>
      </c>
      <c r="N11" s="5">
        <f t="shared" si="7"/>
        <v>-4.6764496481036449E-2</v>
      </c>
      <c r="O11" s="6">
        <f t="shared" si="4"/>
        <v>-5.6061876258016591E-2</v>
      </c>
      <c r="P11" s="7">
        <f t="shared" si="4"/>
        <v>-4.6620131058113011E-3</v>
      </c>
      <c r="Q11" s="5">
        <f t="shared" si="5"/>
        <v>16.533484686930834</v>
      </c>
      <c r="R11" s="6">
        <f t="shared" si="1"/>
        <v>12.416860174634799</v>
      </c>
      <c r="S11" s="7">
        <f t="shared" si="1"/>
        <v>9.656435456170243</v>
      </c>
    </row>
    <row r="12" spans="1:19" x14ac:dyDescent="0.3">
      <c r="A12" s="1">
        <v>42079</v>
      </c>
      <c r="B12" s="5">
        <v>33.5</v>
      </c>
      <c r="C12" s="6">
        <v>31.15</v>
      </c>
      <c r="D12" s="7">
        <v>415</v>
      </c>
      <c r="E12" s="5">
        <v>20552200</v>
      </c>
      <c r="F12" s="6">
        <v>319230</v>
      </c>
      <c r="G12" s="6">
        <v>6673</v>
      </c>
      <c r="H12" s="5">
        <f t="shared" si="2"/>
        <v>3.5115454388310208</v>
      </c>
      <c r="I12" s="6">
        <f t="shared" si="0"/>
        <v>3.4388142452334622</v>
      </c>
      <c r="J12" s="6">
        <f t="shared" si="0"/>
        <v>6.0282785202306979</v>
      </c>
      <c r="K12" s="5">
        <f t="shared" si="6"/>
        <v>-9.8977945131791284E-2</v>
      </c>
      <c r="L12" s="6">
        <f t="shared" si="3"/>
        <v>-5.4628224582701189E-2</v>
      </c>
      <c r="M12" s="7">
        <f t="shared" si="3"/>
        <v>-3.0373831775700934E-2</v>
      </c>
      <c r="N12" s="5">
        <f t="shared" si="7"/>
        <v>-0.10422554346227718</v>
      </c>
      <c r="O12" s="6">
        <f t="shared" si="4"/>
        <v>-5.6177015715054249E-2</v>
      </c>
      <c r="P12" s="7">
        <f t="shared" si="4"/>
        <v>-3.0844675351098527E-2</v>
      </c>
      <c r="Q12" s="5">
        <f t="shared" si="5"/>
        <v>16.838478549137509</v>
      </c>
      <c r="R12" s="6">
        <f t="shared" si="1"/>
        <v>12.673667125103886</v>
      </c>
      <c r="S12" s="7">
        <f t="shared" si="1"/>
        <v>8.805824812903607</v>
      </c>
    </row>
    <row r="13" spans="1:19" x14ac:dyDescent="0.3">
      <c r="A13" s="1">
        <v>42086</v>
      </c>
      <c r="B13" s="5">
        <v>32.700000000000003</v>
      </c>
      <c r="C13" s="6">
        <v>31.8</v>
      </c>
      <c r="D13" s="7">
        <v>429</v>
      </c>
      <c r="E13" s="5">
        <v>21665500</v>
      </c>
      <c r="F13" s="6">
        <v>313130</v>
      </c>
      <c r="G13" s="6">
        <v>242331</v>
      </c>
      <c r="H13" s="5">
        <f t="shared" si="2"/>
        <v>3.487375077903208</v>
      </c>
      <c r="I13" s="6">
        <f t="shared" si="0"/>
        <v>3.459466289786131</v>
      </c>
      <c r="J13" s="6">
        <f t="shared" si="0"/>
        <v>6.061456918928017</v>
      </c>
      <c r="K13" s="5">
        <f t="shared" si="6"/>
        <v>-2.3880597014925287E-2</v>
      </c>
      <c r="L13" s="6">
        <f t="shared" si="3"/>
        <v>2.086677367576251E-2</v>
      </c>
      <c r="M13" s="7">
        <f t="shared" si="3"/>
        <v>3.3734939759036145E-2</v>
      </c>
      <c r="N13" s="5">
        <f t="shared" si="7"/>
        <v>-2.4170360927812953E-2</v>
      </c>
      <c r="O13" s="6">
        <f t="shared" si="4"/>
        <v>2.0652044552669176E-2</v>
      </c>
      <c r="P13" s="7">
        <f t="shared" si="4"/>
        <v>3.3178398697318603E-2</v>
      </c>
      <c r="Q13" s="5">
        <f t="shared" si="5"/>
        <v>16.891231691588199</v>
      </c>
      <c r="R13" s="6">
        <f t="shared" si="1"/>
        <v>12.65437371875765</v>
      </c>
      <c r="S13" s="7">
        <f t="shared" si="1"/>
        <v>12.398059839190463</v>
      </c>
    </row>
    <row r="14" spans="1:19" x14ac:dyDescent="0.3">
      <c r="A14" s="1">
        <v>42093</v>
      </c>
      <c r="B14" s="5">
        <v>35.76</v>
      </c>
      <c r="C14" s="6">
        <v>32.200000000000003</v>
      </c>
      <c r="D14" s="7">
        <v>425</v>
      </c>
      <c r="E14" s="5">
        <v>27471600</v>
      </c>
      <c r="F14" s="6">
        <v>290010</v>
      </c>
      <c r="G14" s="6">
        <v>5456</v>
      </c>
      <c r="H14" s="5">
        <f t="shared" si="2"/>
        <v>3.5768299503053131</v>
      </c>
      <c r="I14" s="6">
        <f t="shared" si="0"/>
        <v>3.4719664525503626</v>
      </c>
      <c r="J14" s="6">
        <f t="shared" si="0"/>
        <v>6.0520891689244172</v>
      </c>
      <c r="K14" s="5">
        <f t="shared" si="6"/>
        <v>9.3577981651375985E-2</v>
      </c>
      <c r="L14" s="6">
        <f t="shared" si="3"/>
        <v>1.2578616352201324E-2</v>
      </c>
      <c r="M14" s="7">
        <f t="shared" si="3"/>
        <v>-9.324009324009324E-3</v>
      </c>
      <c r="N14" s="5">
        <f t="shared" si="7"/>
        <v>8.9454872402105534E-2</v>
      </c>
      <c r="O14" s="6">
        <f t="shared" si="4"/>
        <v>1.2500162764231468E-2</v>
      </c>
      <c r="P14" s="7">
        <f t="shared" si="4"/>
        <v>-9.3677500036001594E-3</v>
      </c>
      <c r="Q14" s="5">
        <f t="shared" si="5"/>
        <v>17.128663301733834</v>
      </c>
      <c r="R14" s="6">
        <f t="shared" si="1"/>
        <v>12.57767068412676</v>
      </c>
      <c r="S14" s="7">
        <f t="shared" si="1"/>
        <v>8.6044711995232976</v>
      </c>
    </row>
    <row r="15" spans="1:19" x14ac:dyDescent="0.3">
      <c r="A15" s="1">
        <v>42100</v>
      </c>
      <c r="B15" s="5">
        <v>38</v>
      </c>
      <c r="C15" s="6">
        <v>32.75</v>
      </c>
      <c r="D15" s="7">
        <v>424</v>
      </c>
      <c r="E15" s="5">
        <v>35290800</v>
      </c>
      <c r="F15" s="6">
        <v>234850</v>
      </c>
      <c r="G15" s="6">
        <v>1790</v>
      </c>
      <c r="H15" s="5">
        <f t="shared" si="2"/>
        <v>3.6375861597263857</v>
      </c>
      <c r="I15" s="6">
        <f t="shared" si="0"/>
        <v>3.4889029620812608</v>
      </c>
      <c r="J15" s="6">
        <f t="shared" si="0"/>
        <v>6.0497334552319577</v>
      </c>
      <c r="K15" s="5">
        <f t="shared" si="6"/>
        <v>6.2639821029082832E-2</v>
      </c>
      <c r="L15" s="6">
        <f t="shared" si="3"/>
        <v>1.7080745341614818E-2</v>
      </c>
      <c r="M15" s="7">
        <f t="shared" si="3"/>
        <v>-2.352941176470588E-3</v>
      </c>
      <c r="N15" s="5">
        <f t="shared" si="7"/>
        <v>6.0756209421072432E-2</v>
      </c>
      <c r="O15" s="6">
        <f t="shared" si="4"/>
        <v>1.6936509530898255E-2</v>
      </c>
      <c r="P15" s="7">
        <f t="shared" si="4"/>
        <v>-2.3557136924590365E-3</v>
      </c>
      <c r="Q15" s="5">
        <f t="shared" si="5"/>
        <v>17.379132864705927</v>
      </c>
      <c r="R15" s="6">
        <f t="shared" si="1"/>
        <v>12.366702291455141</v>
      </c>
      <c r="S15" s="7">
        <f t="shared" si="1"/>
        <v>7.4899708988348008</v>
      </c>
    </row>
    <row r="16" spans="1:19" x14ac:dyDescent="0.3">
      <c r="A16" s="1">
        <v>42107</v>
      </c>
      <c r="B16" s="5">
        <v>38.28</v>
      </c>
      <c r="C16" s="6">
        <v>35.4</v>
      </c>
      <c r="D16" s="7">
        <v>421</v>
      </c>
      <c r="E16" s="5">
        <v>40086300</v>
      </c>
      <c r="F16" s="6">
        <v>764420</v>
      </c>
      <c r="G16" s="6">
        <v>2879</v>
      </c>
      <c r="H16" s="5">
        <f t="shared" si="2"/>
        <v>3.6449275665847534</v>
      </c>
      <c r="I16" s="6">
        <f t="shared" si="0"/>
        <v>3.5667118201397288</v>
      </c>
      <c r="J16" s="6">
        <f t="shared" si="0"/>
        <v>6.0426328336823811</v>
      </c>
      <c r="K16" s="5">
        <f t="shared" si="6"/>
        <v>7.3684210526316091E-3</v>
      </c>
      <c r="L16" s="6">
        <f t="shared" si="3"/>
        <v>8.0916030534351105E-2</v>
      </c>
      <c r="M16" s="7">
        <f t="shared" si="3"/>
        <v>-7.0754716981132077E-3</v>
      </c>
      <c r="N16" s="5">
        <f t="shared" si="7"/>
        <v>7.3414068583678551E-3</v>
      </c>
      <c r="O16" s="6">
        <f t="shared" si="4"/>
        <v>7.7808858058467739E-2</v>
      </c>
      <c r="P16" s="7">
        <f t="shared" si="4"/>
        <v>-7.1006215495763155E-3</v>
      </c>
      <c r="Q16" s="5">
        <f t="shared" si="5"/>
        <v>17.50654518801726</v>
      </c>
      <c r="R16" s="6">
        <f t="shared" si="1"/>
        <v>13.546872655317854</v>
      </c>
      <c r="S16" s="7">
        <f t="shared" si="1"/>
        <v>7.9651982906121761</v>
      </c>
    </row>
    <row r="17" spans="1:19" x14ac:dyDescent="0.3">
      <c r="A17" s="1">
        <v>42114</v>
      </c>
      <c r="B17" s="5">
        <v>39.200000000000003</v>
      </c>
      <c r="C17" s="6">
        <v>35.6</v>
      </c>
      <c r="D17" s="7">
        <v>416</v>
      </c>
      <c r="E17" s="5">
        <v>26206300</v>
      </c>
      <c r="F17" s="6">
        <v>234830</v>
      </c>
      <c r="G17" s="6">
        <v>1764</v>
      </c>
      <c r="H17" s="5">
        <f t="shared" si="2"/>
        <v>3.6686767467964168</v>
      </c>
      <c r="I17" s="6">
        <f t="shared" si="0"/>
        <v>3.572345637857985</v>
      </c>
      <c r="J17" s="6">
        <f t="shared" si="0"/>
        <v>6.0306852602612633</v>
      </c>
      <c r="K17" s="5">
        <f t="shared" si="6"/>
        <v>2.4033437826541319E-2</v>
      </c>
      <c r="L17" s="6">
        <f t="shared" si="3"/>
        <v>5.6497175141243744E-3</v>
      </c>
      <c r="M17" s="7">
        <f t="shared" si="3"/>
        <v>-1.1876484560570071E-2</v>
      </c>
      <c r="N17" s="5">
        <f t="shared" si="7"/>
        <v>2.3749180211663282E-2</v>
      </c>
      <c r="O17" s="6">
        <f t="shared" si="4"/>
        <v>5.6338177182560642E-3</v>
      </c>
      <c r="P17" s="7">
        <f t="shared" si="4"/>
        <v>-1.1947573421118175E-2</v>
      </c>
      <c r="Q17" s="5">
        <f t="shared" si="5"/>
        <v>17.081510397841196</v>
      </c>
      <c r="R17" s="6">
        <f t="shared" si="1"/>
        <v>12.366617127087862</v>
      </c>
      <c r="S17" s="7">
        <f t="shared" si="1"/>
        <v>7.4753392365667368</v>
      </c>
    </row>
    <row r="18" spans="1:19" x14ac:dyDescent="0.3">
      <c r="A18" s="1">
        <v>42121</v>
      </c>
      <c r="B18" s="5">
        <v>38.15</v>
      </c>
      <c r="C18" s="6">
        <v>36.950000000000003</v>
      </c>
      <c r="D18" s="7">
        <v>405</v>
      </c>
      <c r="E18" s="5">
        <v>14561600</v>
      </c>
      <c r="F18" s="6">
        <v>304400</v>
      </c>
      <c r="G18" s="6">
        <v>2406</v>
      </c>
      <c r="H18" s="5">
        <f t="shared" si="2"/>
        <v>3.6415257577304661</v>
      </c>
      <c r="I18" s="6">
        <f t="shared" ref="I18:I81" si="8">LN(C18)</f>
        <v>3.609565647394211</v>
      </c>
      <c r="J18" s="6">
        <f t="shared" ref="J18:J81" si="9">LN(D18)</f>
        <v>6.0038870671065387</v>
      </c>
      <c r="K18" s="5">
        <f t="shared" si="6"/>
        <v>-2.6785714285714392E-2</v>
      </c>
      <c r="L18" s="6">
        <f t="shared" si="3"/>
        <v>3.7921348314606779E-2</v>
      </c>
      <c r="M18" s="7">
        <f t="shared" si="3"/>
        <v>-2.6442307692307692E-2</v>
      </c>
      <c r="N18" s="5">
        <f t="shared" si="7"/>
        <v>-2.7150989065950974E-2</v>
      </c>
      <c r="O18" s="6">
        <f t="shared" si="4"/>
        <v>3.7220009536226069E-2</v>
      </c>
      <c r="P18" s="7">
        <f t="shared" si="4"/>
        <v>-2.6798193154724162E-2</v>
      </c>
      <c r="Q18" s="5">
        <f t="shared" si="5"/>
        <v>16.493898484805229</v>
      </c>
      <c r="R18" s="6">
        <f t="shared" ref="R18:R81" si="10">LN(F18)</f>
        <v>12.626097904969669</v>
      </c>
      <c r="S18" s="7">
        <f t="shared" ref="S18:S81" si="11">LN(G18)</f>
        <v>7.7857208965346238</v>
      </c>
    </row>
    <row r="19" spans="1:19" x14ac:dyDescent="0.3">
      <c r="A19" s="1">
        <v>42128</v>
      </c>
      <c r="B19" s="5">
        <v>40.700000000000003</v>
      </c>
      <c r="C19" s="6">
        <v>38.6</v>
      </c>
      <c r="D19" s="7">
        <v>410</v>
      </c>
      <c r="E19" s="5">
        <v>23714600</v>
      </c>
      <c r="F19" s="6">
        <v>232940</v>
      </c>
      <c r="G19" s="6">
        <v>449</v>
      </c>
      <c r="H19" s="5">
        <f t="shared" si="2"/>
        <v>3.7062280924485496</v>
      </c>
      <c r="I19" s="6">
        <f t="shared" si="8"/>
        <v>3.6532522764707851</v>
      </c>
      <c r="J19" s="6">
        <f t="shared" si="9"/>
        <v>6.0161571596983539</v>
      </c>
      <c r="K19" s="5">
        <f t="shared" si="6"/>
        <v>6.6841415465268797E-2</v>
      </c>
      <c r="L19" s="6">
        <f t="shared" ref="L19:L82" si="12">(C19-C18)/C18</f>
        <v>4.4654939106901173E-2</v>
      </c>
      <c r="M19" s="7">
        <f t="shared" ref="M19:M82" si="13">(D19-D18)/D18</f>
        <v>1.2345679012345678E-2</v>
      </c>
      <c r="N19" s="5">
        <f t="shared" si="7"/>
        <v>6.4702334718083399E-2</v>
      </c>
      <c r="O19" s="6">
        <f t="shared" ref="O19:O82" si="14">LN(C19/C18)</f>
        <v>4.3686629076574286E-2</v>
      </c>
      <c r="P19" s="7">
        <f t="shared" ref="P19:P82" si="15">LN(D19/D18)</f>
        <v>1.2270092591814401E-2</v>
      </c>
      <c r="Q19" s="5">
        <f t="shared" si="5"/>
        <v>16.981601450189732</v>
      </c>
      <c r="R19" s="6">
        <f t="shared" si="10"/>
        <v>12.358536188656643</v>
      </c>
      <c r="S19" s="7">
        <f t="shared" si="11"/>
        <v>6.1070228877422545</v>
      </c>
    </row>
    <row r="20" spans="1:19" x14ac:dyDescent="0.3">
      <c r="A20" s="1">
        <v>42135</v>
      </c>
      <c r="B20" s="5">
        <v>40.61</v>
      </c>
      <c r="C20" s="6">
        <v>38.4</v>
      </c>
      <c r="D20" s="7">
        <v>400</v>
      </c>
      <c r="E20" s="5">
        <v>24593300</v>
      </c>
      <c r="F20" s="6">
        <v>107700</v>
      </c>
      <c r="G20" s="6">
        <v>475</v>
      </c>
      <c r="H20" s="5">
        <f t="shared" si="2"/>
        <v>3.7040143416982065</v>
      </c>
      <c r="I20" s="6">
        <f t="shared" si="8"/>
        <v>3.648057459593681</v>
      </c>
      <c r="J20" s="6">
        <f t="shared" si="9"/>
        <v>5.9914645471079817</v>
      </c>
      <c r="K20" s="5">
        <f t="shared" si="6"/>
        <v>-2.2113022113022947E-3</v>
      </c>
      <c r="L20" s="6">
        <f t="shared" si="12"/>
        <v>-5.1813471502591404E-3</v>
      </c>
      <c r="M20" s="7">
        <f t="shared" si="13"/>
        <v>-2.4390243902439025E-2</v>
      </c>
      <c r="N20" s="5">
        <f t="shared" si="7"/>
        <v>-2.213750750342951E-3</v>
      </c>
      <c r="O20" s="6">
        <f t="shared" si="14"/>
        <v>-5.1948168771040228E-3</v>
      </c>
      <c r="P20" s="7">
        <f t="shared" si="15"/>
        <v>-2.4692612590371522E-2</v>
      </c>
      <c r="Q20" s="5">
        <f t="shared" si="5"/>
        <v>17.017984606082912</v>
      </c>
      <c r="R20" s="6">
        <f t="shared" si="10"/>
        <v>11.58710486314448</v>
      </c>
      <c r="S20" s="7">
        <f t="shared" si="11"/>
        <v>6.1633148040346413</v>
      </c>
    </row>
    <row r="21" spans="1:19" x14ac:dyDescent="0.3">
      <c r="A21" s="1">
        <v>42142</v>
      </c>
      <c r="B21" s="5">
        <v>41.2</v>
      </c>
      <c r="C21" s="6">
        <v>40.700000000000003</v>
      </c>
      <c r="D21" s="7">
        <v>394</v>
      </c>
      <c r="E21" s="5">
        <v>15652100</v>
      </c>
      <c r="F21" s="6">
        <v>452740</v>
      </c>
      <c r="G21" s="6">
        <v>815</v>
      </c>
      <c r="H21" s="5">
        <f t="shared" si="2"/>
        <v>3.7184382563554808</v>
      </c>
      <c r="I21" s="6">
        <f t="shared" si="8"/>
        <v>3.7062280924485496</v>
      </c>
      <c r="J21" s="6">
        <f t="shared" si="9"/>
        <v>5.9763509092979339</v>
      </c>
      <c r="K21" s="5">
        <f t="shared" si="6"/>
        <v>1.4528441270623084E-2</v>
      </c>
      <c r="L21" s="6">
        <f t="shared" si="12"/>
        <v>5.9895833333333447E-2</v>
      </c>
      <c r="M21" s="7">
        <f t="shared" si="13"/>
        <v>-1.4999999999999999E-2</v>
      </c>
      <c r="N21" s="5">
        <f t="shared" si="7"/>
        <v>1.4423914657274311E-2</v>
      </c>
      <c r="O21" s="6">
        <f t="shared" si="14"/>
        <v>5.8170632854868273E-2</v>
      </c>
      <c r="P21" s="7">
        <f t="shared" si="15"/>
        <v>-1.5113637810048184E-2</v>
      </c>
      <c r="Q21" s="5">
        <f t="shared" si="5"/>
        <v>16.566115651251909</v>
      </c>
      <c r="R21" s="6">
        <f t="shared" si="10"/>
        <v>13.023073288257116</v>
      </c>
      <c r="S21" s="7">
        <f t="shared" si="11"/>
        <v>6.7031881132408628</v>
      </c>
    </row>
    <row r="22" spans="1:19" x14ac:dyDescent="0.3">
      <c r="A22" s="1">
        <v>42149</v>
      </c>
      <c r="B22" s="5">
        <v>41.1</v>
      </c>
      <c r="C22" s="6">
        <v>39.85</v>
      </c>
      <c r="D22" s="7">
        <v>428</v>
      </c>
      <c r="E22" s="5">
        <v>11614500</v>
      </c>
      <c r="F22" s="6">
        <v>74390</v>
      </c>
      <c r="G22" s="6">
        <v>80582</v>
      </c>
      <c r="H22" s="5">
        <f t="shared" si="2"/>
        <v>3.7160081215021892</v>
      </c>
      <c r="I22" s="6">
        <f t="shared" si="8"/>
        <v>3.6851224052362239</v>
      </c>
      <c r="J22" s="6">
        <f t="shared" si="9"/>
        <v>6.0591231955817966</v>
      </c>
      <c r="K22" s="5">
        <f t="shared" si="6"/>
        <v>-2.427184466019452E-3</v>
      </c>
      <c r="L22" s="6">
        <f t="shared" si="12"/>
        <v>-2.0884520884520918E-2</v>
      </c>
      <c r="M22" s="7">
        <f t="shared" si="13"/>
        <v>8.6294416243654817E-2</v>
      </c>
      <c r="N22" s="5">
        <f t="shared" si="7"/>
        <v>-2.4301348532917819E-3</v>
      </c>
      <c r="O22" s="6">
        <f t="shared" si="14"/>
        <v>-2.1105687212325235E-2</v>
      </c>
      <c r="P22" s="7">
        <f t="shared" si="15"/>
        <v>8.2772286283862906E-2</v>
      </c>
      <c r="Q22" s="5">
        <f t="shared" si="5"/>
        <v>16.267764875477024</v>
      </c>
      <c r="R22" s="6">
        <f t="shared" si="10"/>
        <v>11.217076803185387</v>
      </c>
      <c r="S22" s="7">
        <f t="shared" si="11"/>
        <v>11.297030578491929</v>
      </c>
    </row>
    <row r="23" spans="1:19" x14ac:dyDescent="0.3">
      <c r="A23" s="1">
        <v>42156</v>
      </c>
      <c r="B23" s="5">
        <v>39.799999999999997</v>
      </c>
      <c r="C23" s="6">
        <v>38.450000000000003</v>
      </c>
      <c r="D23" s="7">
        <v>442</v>
      </c>
      <c r="E23" s="5">
        <v>10562000</v>
      </c>
      <c r="F23" s="6">
        <v>86270</v>
      </c>
      <c r="G23" s="6">
        <v>68317</v>
      </c>
      <c r="H23" s="5">
        <f t="shared" si="2"/>
        <v>3.6838669122903918</v>
      </c>
      <c r="I23" s="6">
        <f t="shared" si="8"/>
        <v>3.6493586959516531</v>
      </c>
      <c r="J23" s="6">
        <f t="shared" si="9"/>
        <v>6.0913098820776979</v>
      </c>
      <c r="K23" s="5">
        <f t="shared" si="6"/>
        <v>-3.1630170316301803E-2</v>
      </c>
      <c r="L23" s="6">
        <f t="shared" si="12"/>
        <v>-3.5131744040150528E-2</v>
      </c>
      <c r="M23" s="7">
        <f t="shared" si="13"/>
        <v>3.2710280373831772E-2</v>
      </c>
      <c r="N23" s="5">
        <f t="shared" si="7"/>
        <v>-3.214120921179698E-2</v>
      </c>
      <c r="O23" s="6">
        <f t="shared" si="14"/>
        <v>-3.576370928457101E-2</v>
      </c>
      <c r="P23" s="7">
        <f t="shared" si="15"/>
        <v>3.2186686495901284E-2</v>
      </c>
      <c r="Q23" s="5">
        <f t="shared" si="5"/>
        <v>16.172773212249016</v>
      </c>
      <c r="R23" s="6">
        <f t="shared" si="10"/>
        <v>11.365237192070625</v>
      </c>
      <c r="S23" s="7">
        <f t="shared" si="11"/>
        <v>11.131913916491309</v>
      </c>
    </row>
    <row r="24" spans="1:19" x14ac:dyDescent="0.3">
      <c r="A24" s="1">
        <v>42163</v>
      </c>
      <c r="B24" s="5">
        <v>39.78</v>
      </c>
      <c r="C24" s="6">
        <v>38.35</v>
      </c>
      <c r="D24" s="7">
        <v>424</v>
      </c>
      <c r="E24" s="5">
        <v>9680900</v>
      </c>
      <c r="F24" s="6">
        <v>20910</v>
      </c>
      <c r="G24" s="6">
        <v>4650</v>
      </c>
      <c r="H24" s="5">
        <f t="shared" si="2"/>
        <v>3.6833642734258261</v>
      </c>
      <c r="I24" s="6">
        <f t="shared" si="8"/>
        <v>3.6467545278132651</v>
      </c>
      <c r="J24" s="6">
        <f t="shared" si="9"/>
        <v>6.0497334552319577</v>
      </c>
      <c r="K24" s="5">
        <f t="shared" si="6"/>
        <v>-5.0251256281397044E-4</v>
      </c>
      <c r="L24" s="6">
        <f t="shared" si="12"/>
        <v>-2.600780234070258E-3</v>
      </c>
      <c r="M24" s="7">
        <f t="shared" si="13"/>
        <v>-4.072398190045249E-2</v>
      </c>
      <c r="N24" s="5">
        <f t="shared" si="7"/>
        <v>-5.0263886456578259E-4</v>
      </c>
      <c r="O24" s="6">
        <f t="shared" si="14"/>
        <v>-2.604168138387855E-3</v>
      </c>
      <c r="P24" s="7">
        <f t="shared" si="15"/>
        <v>-4.1576426845740332E-2</v>
      </c>
      <c r="Q24" s="5">
        <f t="shared" si="5"/>
        <v>16.085665430137446</v>
      </c>
      <c r="R24" s="6">
        <f t="shared" si="10"/>
        <v>9.94798279242268</v>
      </c>
      <c r="S24" s="7">
        <f t="shared" si="11"/>
        <v>8.4446224985814027</v>
      </c>
    </row>
    <row r="25" spans="1:19" x14ac:dyDescent="0.3">
      <c r="A25" s="1">
        <v>42170</v>
      </c>
      <c r="B25" s="5">
        <v>37.9</v>
      </c>
      <c r="C25" s="6">
        <v>38.5</v>
      </c>
      <c r="D25" s="7">
        <v>423</v>
      </c>
      <c r="E25" s="5">
        <v>10641000</v>
      </c>
      <c r="F25" s="6">
        <v>64500</v>
      </c>
      <c r="G25" s="6">
        <v>21434</v>
      </c>
      <c r="H25" s="5">
        <f t="shared" si="2"/>
        <v>3.6349511120883808</v>
      </c>
      <c r="I25" s="6">
        <f t="shared" si="8"/>
        <v>3.6506582412937387</v>
      </c>
      <c r="J25" s="6">
        <f t="shared" si="9"/>
        <v>6.0473721790462776</v>
      </c>
      <c r="K25" s="5">
        <f t="shared" si="6"/>
        <v>-4.725992961287085E-2</v>
      </c>
      <c r="L25" s="6">
        <f t="shared" si="12"/>
        <v>3.9113428943937049E-3</v>
      </c>
      <c r="M25" s="7">
        <f t="shared" si="13"/>
        <v>-2.3584905660377358E-3</v>
      </c>
      <c r="N25" s="5">
        <f t="shared" si="7"/>
        <v>-4.8413161337445533E-2</v>
      </c>
      <c r="O25" s="6">
        <f t="shared" si="14"/>
        <v>3.9037134804733704E-3</v>
      </c>
      <c r="P25" s="7">
        <f t="shared" si="15"/>
        <v>-2.3612761856798199E-3</v>
      </c>
      <c r="Q25" s="5">
        <f t="shared" si="5"/>
        <v>16.180225022423869</v>
      </c>
      <c r="R25" s="6">
        <f t="shared" si="10"/>
        <v>11.074420502783864</v>
      </c>
      <c r="S25" s="7">
        <f t="shared" si="11"/>
        <v>9.972733725272942</v>
      </c>
    </row>
    <row r="26" spans="1:19" x14ac:dyDescent="0.3">
      <c r="A26" s="1">
        <v>42177</v>
      </c>
      <c r="B26" s="5">
        <v>39.159999999999997</v>
      </c>
      <c r="C26" s="6">
        <v>39.1</v>
      </c>
      <c r="D26" s="7">
        <v>463</v>
      </c>
      <c r="E26" s="5">
        <v>6835400</v>
      </c>
      <c r="F26" s="6">
        <v>127680</v>
      </c>
      <c r="G26" s="6">
        <v>45469</v>
      </c>
      <c r="H26" s="5">
        <f t="shared" si="2"/>
        <v>3.6676558176623097</v>
      </c>
      <c r="I26" s="6">
        <f t="shared" si="8"/>
        <v>3.6661224669913199</v>
      </c>
      <c r="J26" s="6">
        <f t="shared" si="9"/>
        <v>6.1377270540862341</v>
      </c>
      <c r="K26" s="5">
        <f t="shared" si="6"/>
        <v>3.324538258575193E-2</v>
      </c>
      <c r="L26" s="6">
        <f t="shared" si="12"/>
        <v>1.5584415584415621E-2</v>
      </c>
      <c r="M26" s="7">
        <f t="shared" si="13"/>
        <v>9.4562647754137114E-2</v>
      </c>
      <c r="N26" s="5">
        <f t="shared" si="7"/>
        <v>3.2704705573928926E-2</v>
      </c>
      <c r="O26" s="6">
        <f t="shared" si="14"/>
        <v>1.5464225697581553E-2</v>
      </c>
      <c r="P26" s="7">
        <f t="shared" si="15"/>
        <v>9.0354875039956026E-2</v>
      </c>
      <c r="Q26" s="5">
        <f t="shared" si="5"/>
        <v>15.737625548739455</v>
      </c>
      <c r="R26" s="6">
        <f t="shared" si="10"/>
        <v>11.757282412683635</v>
      </c>
      <c r="S26" s="7">
        <f t="shared" si="11"/>
        <v>10.724786054054675</v>
      </c>
    </row>
    <row r="27" spans="1:19" x14ac:dyDescent="0.3">
      <c r="A27" s="1">
        <v>42184</v>
      </c>
      <c r="B27" s="5">
        <v>37.049999999999997</v>
      </c>
      <c r="C27" s="6">
        <v>38.15</v>
      </c>
      <c r="D27" s="7">
        <v>516</v>
      </c>
      <c r="E27" s="5">
        <v>8450600</v>
      </c>
      <c r="F27" s="6">
        <v>282540</v>
      </c>
      <c r="G27" s="6">
        <v>62562</v>
      </c>
      <c r="H27" s="5">
        <f t="shared" si="2"/>
        <v>3.6122683517420957</v>
      </c>
      <c r="I27" s="6">
        <f t="shared" si="8"/>
        <v>3.6415257577304661</v>
      </c>
      <c r="J27" s="6">
        <f t="shared" si="9"/>
        <v>6.2461067654815627</v>
      </c>
      <c r="K27" s="5">
        <f t="shared" si="6"/>
        <v>-5.3881511746680273E-2</v>
      </c>
      <c r="L27" s="6">
        <f t="shared" si="12"/>
        <v>-2.4296675191815928E-2</v>
      </c>
      <c r="M27" s="7">
        <f t="shared" si="13"/>
        <v>0.11447084233261338</v>
      </c>
      <c r="N27" s="5">
        <f t="shared" si="7"/>
        <v>-5.5387465920213777E-2</v>
      </c>
      <c r="O27" s="6">
        <f t="shared" si="14"/>
        <v>-2.4596709260854104E-2</v>
      </c>
      <c r="P27" s="7">
        <f t="shared" si="15"/>
        <v>0.10837971139532857</v>
      </c>
      <c r="Q27" s="5">
        <f t="shared" si="5"/>
        <v>15.949748002729715</v>
      </c>
      <c r="R27" s="6">
        <f t="shared" si="10"/>
        <v>12.551575412465656</v>
      </c>
      <c r="S27" s="7">
        <f t="shared" si="11"/>
        <v>11.043913344017648</v>
      </c>
    </row>
    <row r="28" spans="1:19" x14ac:dyDescent="0.3">
      <c r="A28" s="1">
        <v>42191</v>
      </c>
      <c r="B28" s="5">
        <v>38.07</v>
      </c>
      <c r="C28" s="6">
        <v>37.549999999999997</v>
      </c>
      <c r="D28" s="7">
        <v>545</v>
      </c>
      <c r="E28" s="5">
        <v>11526900</v>
      </c>
      <c r="F28" s="6">
        <v>142660</v>
      </c>
      <c r="G28" s="6">
        <v>1264522</v>
      </c>
      <c r="H28" s="5">
        <f t="shared" si="2"/>
        <v>3.6394265703944062</v>
      </c>
      <c r="I28" s="6">
        <f t="shared" si="8"/>
        <v>3.6256733782101436</v>
      </c>
      <c r="J28" s="6">
        <f t="shared" si="9"/>
        <v>6.300785794663244</v>
      </c>
      <c r="K28" s="5">
        <f t="shared" si="6"/>
        <v>2.7530364372469723E-2</v>
      </c>
      <c r="L28" s="6">
        <f t="shared" si="12"/>
        <v>-1.5727391874180902E-2</v>
      </c>
      <c r="M28" s="7">
        <f t="shared" si="13"/>
        <v>5.6201550387596902E-2</v>
      </c>
      <c r="N28" s="5">
        <f t="shared" si="7"/>
        <v>2.7158218652310256E-2</v>
      </c>
      <c r="O28" s="6">
        <f t="shared" si="14"/>
        <v>-1.5852379520322327E-2</v>
      </c>
      <c r="P28" s="7">
        <f t="shared" si="15"/>
        <v>5.4679029181681438E-2</v>
      </c>
      <c r="Q28" s="5">
        <f t="shared" si="5"/>
        <v>16.260193992261403</v>
      </c>
      <c r="R28" s="6">
        <f t="shared" si="10"/>
        <v>11.86821945583203</v>
      </c>
      <c r="S28" s="7">
        <f t="shared" si="11"/>
        <v>14.05020474312191</v>
      </c>
    </row>
    <row r="29" spans="1:19" x14ac:dyDescent="0.3">
      <c r="A29" s="1">
        <v>42198</v>
      </c>
      <c r="B29" s="5">
        <v>39.549999999999997</v>
      </c>
      <c r="C29" s="6">
        <v>41</v>
      </c>
      <c r="D29" s="7">
        <v>550</v>
      </c>
      <c r="E29" s="5">
        <v>8621700</v>
      </c>
      <c r="F29" s="6">
        <v>335060</v>
      </c>
      <c r="G29" s="6">
        <v>70551</v>
      </c>
      <c r="H29" s="5">
        <f t="shared" si="2"/>
        <v>3.677565694213663</v>
      </c>
      <c r="I29" s="6">
        <f t="shared" si="8"/>
        <v>3.713572066704308</v>
      </c>
      <c r="J29" s="6">
        <f t="shared" si="9"/>
        <v>6.3099182782265162</v>
      </c>
      <c r="K29" s="5">
        <f t="shared" si="6"/>
        <v>3.887575518781184E-2</v>
      </c>
      <c r="L29" s="6">
        <f t="shared" si="12"/>
        <v>9.1877496671105272E-2</v>
      </c>
      <c r="M29" s="7">
        <f t="shared" si="13"/>
        <v>9.1743119266055051E-3</v>
      </c>
      <c r="N29" s="5">
        <f t="shared" si="7"/>
        <v>3.8139123819256805E-2</v>
      </c>
      <c r="O29" s="6">
        <f t="shared" si="14"/>
        <v>8.7898688494164184E-2</v>
      </c>
      <c r="P29" s="7">
        <f t="shared" si="15"/>
        <v>9.1324835632724723E-3</v>
      </c>
      <c r="Q29" s="5">
        <f t="shared" si="5"/>
        <v>15.969792838972664</v>
      </c>
      <c r="R29" s="6">
        <f t="shared" si="10"/>
        <v>12.722064899247524</v>
      </c>
      <c r="S29" s="7">
        <f t="shared" si="11"/>
        <v>11.164091131524941</v>
      </c>
    </row>
    <row r="30" spans="1:19" x14ac:dyDescent="0.3">
      <c r="A30" s="1">
        <v>42205</v>
      </c>
      <c r="B30" s="5">
        <v>39.130000000000003</v>
      </c>
      <c r="C30" s="6">
        <v>40</v>
      </c>
      <c r="D30" s="7">
        <v>570</v>
      </c>
      <c r="E30" s="5">
        <v>8097600</v>
      </c>
      <c r="F30" s="6">
        <v>225630</v>
      </c>
      <c r="G30" s="6">
        <v>26924</v>
      </c>
      <c r="H30" s="5">
        <f t="shared" si="2"/>
        <v>3.6668894362223212</v>
      </c>
      <c r="I30" s="6">
        <f t="shared" si="8"/>
        <v>3.6888794541139363</v>
      </c>
      <c r="J30" s="6">
        <f t="shared" si="9"/>
        <v>6.3456363608285962</v>
      </c>
      <c r="K30" s="5">
        <f t="shared" si="6"/>
        <v>-1.0619469026548537E-2</v>
      </c>
      <c r="L30" s="6">
        <f t="shared" si="12"/>
        <v>-2.4390243902439025E-2</v>
      </c>
      <c r="M30" s="7">
        <f t="shared" si="13"/>
        <v>3.6363636363636362E-2</v>
      </c>
      <c r="N30" s="5">
        <f t="shared" si="7"/>
        <v>-1.0676257991341644E-2</v>
      </c>
      <c r="O30" s="6">
        <f t="shared" si="14"/>
        <v>-2.4692612590371522E-2</v>
      </c>
      <c r="P30" s="7">
        <f t="shared" si="15"/>
        <v>3.5718082602079246E-2</v>
      </c>
      <c r="Q30" s="5">
        <f t="shared" si="5"/>
        <v>15.907078279441951</v>
      </c>
      <c r="R30" s="6">
        <f t="shared" si="10"/>
        <v>12.326651768488558</v>
      </c>
      <c r="S30" s="7">
        <f t="shared" si="11"/>
        <v>10.200773361130604</v>
      </c>
    </row>
    <row r="31" spans="1:19" x14ac:dyDescent="0.3">
      <c r="A31" s="1">
        <v>42212</v>
      </c>
      <c r="B31" s="5">
        <v>39.35</v>
      </c>
      <c r="C31" s="6">
        <v>39</v>
      </c>
      <c r="D31" s="7">
        <v>561</v>
      </c>
      <c r="E31" s="5">
        <v>10939500</v>
      </c>
      <c r="F31" s="6">
        <v>159680</v>
      </c>
      <c r="G31" s="6">
        <v>5060</v>
      </c>
      <c r="H31" s="5">
        <f t="shared" si="2"/>
        <v>3.6724959748634123</v>
      </c>
      <c r="I31" s="6">
        <f t="shared" si="8"/>
        <v>3.6635616461296463</v>
      </c>
      <c r="J31" s="6">
        <f t="shared" si="9"/>
        <v>6.329720905522696</v>
      </c>
      <c r="K31" s="5">
        <f t="shared" si="6"/>
        <v>5.6222846920521048E-3</v>
      </c>
      <c r="L31" s="6">
        <f t="shared" si="12"/>
        <v>-2.5000000000000001E-2</v>
      </c>
      <c r="M31" s="7">
        <f t="shared" si="13"/>
        <v>-1.5789473684210527E-2</v>
      </c>
      <c r="N31" s="5">
        <f t="shared" si="7"/>
        <v>5.6065386410911735E-3</v>
      </c>
      <c r="O31" s="6">
        <f t="shared" si="14"/>
        <v>-2.5317807984289897E-2</v>
      </c>
      <c r="P31" s="7">
        <f t="shared" si="15"/>
        <v>-1.5915455305899568E-2</v>
      </c>
      <c r="Q31" s="5">
        <f t="shared" si="5"/>
        <v>16.207890650074535</v>
      </c>
      <c r="R31" s="6">
        <f t="shared" si="10"/>
        <v>11.980927091545292</v>
      </c>
      <c r="S31" s="7">
        <f t="shared" si="11"/>
        <v>8.5291217622815108</v>
      </c>
    </row>
    <row r="32" spans="1:19" x14ac:dyDescent="0.3">
      <c r="A32" s="1">
        <v>42219</v>
      </c>
      <c r="B32" s="5">
        <v>40.520000000000003</v>
      </c>
      <c r="C32" s="6">
        <v>40.1</v>
      </c>
      <c r="D32" s="7">
        <v>530</v>
      </c>
      <c r="E32" s="5">
        <v>12624700</v>
      </c>
      <c r="F32" s="6">
        <v>281340</v>
      </c>
      <c r="G32" s="6">
        <v>3889</v>
      </c>
      <c r="H32" s="5">
        <f t="shared" si="2"/>
        <v>3.7017956793804827</v>
      </c>
      <c r="I32" s="6">
        <f t="shared" si="8"/>
        <v>3.6913763343125234</v>
      </c>
      <c r="J32" s="6">
        <f t="shared" si="9"/>
        <v>6.2728770065461674</v>
      </c>
      <c r="K32" s="5">
        <f t="shared" si="6"/>
        <v>2.9733163913595977E-2</v>
      </c>
      <c r="L32" s="6">
        <f t="shared" si="12"/>
        <v>2.820512820512824E-2</v>
      </c>
      <c r="M32" s="7">
        <f t="shared" si="13"/>
        <v>-5.5258467023172907E-2</v>
      </c>
      <c r="N32" s="5">
        <f t="shared" si="7"/>
        <v>2.92997045170705E-2</v>
      </c>
      <c r="O32" s="6">
        <f t="shared" si="14"/>
        <v>2.7814688182877193E-2</v>
      </c>
      <c r="P32" s="7">
        <f t="shared" si="15"/>
        <v>-5.6843898976528834E-2</v>
      </c>
      <c r="Q32" s="5">
        <f t="shared" si="5"/>
        <v>16.35116577046713</v>
      </c>
      <c r="R32" s="6">
        <f t="shared" si="10"/>
        <v>12.547319181311687</v>
      </c>
      <c r="S32" s="7">
        <f t="shared" si="11"/>
        <v>8.265907334155747</v>
      </c>
    </row>
    <row r="33" spans="1:19" x14ac:dyDescent="0.3">
      <c r="A33" s="1">
        <v>42226</v>
      </c>
      <c r="B33" s="5">
        <v>39.869999999999997</v>
      </c>
      <c r="C33" s="6">
        <v>38.4</v>
      </c>
      <c r="D33" s="7">
        <v>530</v>
      </c>
      <c r="E33" s="5">
        <v>4693100</v>
      </c>
      <c r="F33" s="6">
        <v>87840</v>
      </c>
      <c r="G33" s="6">
        <v>13358</v>
      </c>
      <c r="H33" s="5">
        <f t="shared" si="2"/>
        <v>3.6856241613932634</v>
      </c>
      <c r="I33" s="6">
        <f t="shared" si="8"/>
        <v>3.648057459593681</v>
      </c>
      <c r="J33" s="6">
        <f t="shared" si="9"/>
        <v>6.2728770065461674</v>
      </c>
      <c r="K33" s="5">
        <f t="shared" si="6"/>
        <v>-1.6041461006910306E-2</v>
      </c>
      <c r="L33" s="6">
        <f t="shared" si="12"/>
        <v>-4.2394014962593589E-2</v>
      </c>
      <c r="M33" s="7">
        <f t="shared" si="13"/>
        <v>0</v>
      </c>
      <c r="N33" s="5">
        <f t="shared" si="7"/>
        <v>-1.6171517987219098E-2</v>
      </c>
      <c r="O33" s="6">
        <f t="shared" si="14"/>
        <v>-4.3318874718842354E-2</v>
      </c>
      <c r="P33" s="7">
        <f t="shared" si="15"/>
        <v>0</v>
      </c>
      <c r="Q33" s="5">
        <f t="shared" si="5"/>
        <v>15.361603902881093</v>
      </c>
      <c r="R33" s="6">
        <f t="shared" si="10"/>
        <v>11.383272256743357</v>
      </c>
      <c r="S33" s="7">
        <f t="shared" si="11"/>
        <v>9.4998707352855813</v>
      </c>
    </row>
    <row r="34" spans="1:19" x14ac:dyDescent="0.3">
      <c r="A34" s="1">
        <v>42233</v>
      </c>
      <c r="B34" s="5">
        <v>39</v>
      </c>
      <c r="C34" s="6">
        <v>36.75</v>
      </c>
      <c r="D34" s="7">
        <v>528</v>
      </c>
      <c r="E34" s="5">
        <v>4649700</v>
      </c>
      <c r="F34" s="6">
        <v>155960</v>
      </c>
      <c r="G34" s="6">
        <v>9201</v>
      </c>
      <c r="H34" s="5">
        <f t="shared" si="2"/>
        <v>3.6635616461296463</v>
      </c>
      <c r="I34" s="6">
        <f t="shared" si="8"/>
        <v>3.6041382256588457</v>
      </c>
      <c r="J34" s="6">
        <f t="shared" si="9"/>
        <v>6.2690962837062614</v>
      </c>
      <c r="K34" s="5">
        <f t="shared" si="6"/>
        <v>-2.1820917983446136E-2</v>
      </c>
      <c r="L34" s="6">
        <f t="shared" si="12"/>
        <v>-4.2968749999999965E-2</v>
      </c>
      <c r="M34" s="7">
        <f t="shared" si="13"/>
        <v>-3.7735849056603774E-3</v>
      </c>
      <c r="N34" s="5">
        <f t="shared" si="7"/>
        <v>-2.2062515263617119E-2</v>
      </c>
      <c r="O34" s="6">
        <f t="shared" si="14"/>
        <v>-4.3919233934835489E-2</v>
      </c>
      <c r="P34" s="7">
        <f t="shared" si="15"/>
        <v>-3.7807228399060443E-3</v>
      </c>
      <c r="Q34" s="5">
        <f t="shared" si="5"/>
        <v>15.352313259353252</v>
      </c>
      <c r="R34" s="6">
        <f t="shared" si="10"/>
        <v>11.957354843096534</v>
      </c>
      <c r="S34" s="7">
        <f t="shared" si="11"/>
        <v>9.1270674527823612</v>
      </c>
    </row>
    <row r="35" spans="1:19" x14ac:dyDescent="0.3">
      <c r="A35" s="1">
        <v>42240</v>
      </c>
      <c r="B35" s="5">
        <v>39.04</v>
      </c>
      <c r="C35" s="6">
        <v>37.4</v>
      </c>
      <c r="D35" s="7">
        <v>510</v>
      </c>
      <c r="E35" s="5">
        <v>8380700</v>
      </c>
      <c r="F35" s="6">
        <v>330340</v>
      </c>
      <c r="G35" s="6">
        <v>10037</v>
      </c>
      <c r="H35" s="5">
        <f t="shared" si="2"/>
        <v>3.6645867615448919</v>
      </c>
      <c r="I35" s="6">
        <f t="shared" si="8"/>
        <v>3.6216707044204863</v>
      </c>
      <c r="J35" s="6">
        <f t="shared" si="9"/>
        <v>6.2344107257183712</v>
      </c>
      <c r="K35" s="5">
        <f t="shared" si="6"/>
        <v>1.0256410256410037E-3</v>
      </c>
      <c r="L35" s="6">
        <f t="shared" si="12"/>
        <v>1.7687074829931933E-2</v>
      </c>
      <c r="M35" s="7">
        <f t="shared" si="13"/>
        <v>-3.4090909090909088E-2</v>
      </c>
      <c r="N35" s="5">
        <f t="shared" si="7"/>
        <v>1.0251154152453505E-3</v>
      </c>
      <c r="O35" s="6">
        <f t="shared" si="14"/>
        <v>1.753247876164063E-2</v>
      </c>
      <c r="P35" s="7">
        <f t="shared" si="15"/>
        <v>-3.4685557987889984E-2</v>
      </c>
      <c r="Q35" s="5">
        <f t="shared" si="5"/>
        <v>15.941442001189214</v>
      </c>
      <c r="R35" s="6">
        <f t="shared" si="10"/>
        <v>12.707877706075081</v>
      </c>
      <c r="S35" s="7">
        <f t="shared" si="11"/>
        <v>9.2140335438137999</v>
      </c>
    </row>
    <row r="36" spans="1:19" x14ac:dyDescent="0.3">
      <c r="A36" s="1">
        <v>42247</v>
      </c>
      <c r="B36" s="5">
        <v>34.85</v>
      </c>
      <c r="C36" s="6">
        <v>37.75</v>
      </c>
      <c r="D36" s="7">
        <v>550</v>
      </c>
      <c r="E36" s="5">
        <v>67858300</v>
      </c>
      <c r="F36" s="6">
        <v>333110</v>
      </c>
      <c r="G36" s="6">
        <v>34506</v>
      </c>
      <c r="H36" s="5">
        <f t="shared" si="2"/>
        <v>3.5510531372065328</v>
      </c>
      <c r="I36" s="6">
        <f t="shared" si="8"/>
        <v>3.6309854756950335</v>
      </c>
      <c r="J36" s="6">
        <f t="shared" si="9"/>
        <v>6.3099182782265162</v>
      </c>
      <c r="K36" s="5">
        <f t="shared" si="6"/>
        <v>-0.10732581967213109</v>
      </c>
      <c r="L36" s="6">
        <f t="shared" si="12"/>
        <v>9.3582887700535151E-3</v>
      </c>
      <c r="M36" s="7">
        <f t="shared" si="13"/>
        <v>7.8431372549019607E-2</v>
      </c>
      <c r="N36" s="5">
        <f t="shared" si="7"/>
        <v>-0.11353362433835876</v>
      </c>
      <c r="O36" s="6">
        <f t="shared" si="14"/>
        <v>9.3147712745476081E-3</v>
      </c>
      <c r="P36" s="7">
        <f t="shared" si="15"/>
        <v>7.5507552508145101E-2</v>
      </c>
      <c r="Q36" s="5">
        <f t="shared" si="5"/>
        <v>18.032932265429785</v>
      </c>
      <c r="R36" s="6">
        <f t="shared" si="10"/>
        <v>12.71622804474586</v>
      </c>
      <c r="S36" s="7">
        <f t="shared" si="11"/>
        <v>10.448888500941809</v>
      </c>
    </row>
    <row r="37" spans="1:19" x14ac:dyDescent="0.3">
      <c r="A37" s="1">
        <v>42254</v>
      </c>
      <c r="B37" s="5">
        <v>35.549999999999997</v>
      </c>
      <c r="C37" s="6">
        <v>37.049999999999997</v>
      </c>
      <c r="D37" s="7">
        <v>610</v>
      </c>
      <c r="E37" s="5">
        <v>62781100</v>
      </c>
      <c r="F37" s="6">
        <v>160960</v>
      </c>
      <c r="G37" s="6">
        <v>28834</v>
      </c>
      <c r="H37" s="5">
        <f t="shared" si="2"/>
        <v>3.5709401562492498</v>
      </c>
      <c r="I37" s="6">
        <f t="shared" si="8"/>
        <v>3.6122683517420957</v>
      </c>
      <c r="J37" s="6">
        <f t="shared" si="9"/>
        <v>6.4134589571673573</v>
      </c>
      <c r="K37" s="5">
        <f t="shared" si="6"/>
        <v>2.0086083213773191E-2</v>
      </c>
      <c r="L37" s="6">
        <f t="shared" si="12"/>
        <v>-1.8543046357615969E-2</v>
      </c>
      <c r="M37" s="7">
        <f t="shared" si="13"/>
        <v>0.10909090909090909</v>
      </c>
      <c r="N37" s="5">
        <f t="shared" si="7"/>
        <v>1.9887019042716933E-2</v>
      </c>
      <c r="O37" s="6">
        <f t="shared" si="14"/>
        <v>-1.8717123952937866E-2</v>
      </c>
      <c r="P37" s="7">
        <f t="shared" si="15"/>
        <v>0.10354067894084036</v>
      </c>
      <c r="Q37" s="5">
        <f t="shared" si="5"/>
        <v>17.955164630728245</v>
      </c>
      <c r="R37" s="6">
        <f t="shared" si="10"/>
        <v>11.988911165893512</v>
      </c>
      <c r="S37" s="7">
        <f t="shared" si="11"/>
        <v>10.26931052537185</v>
      </c>
    </row>
    <row r="38" spans="1:19" x14ac:dyDescent="0.3">
      <c r="A38" s="1">
        <v>42261</v>
      </c>
      <c r="B38" s="5">
        <v>36.53</v>
      </c>
      <c r="C38" s="6">
        <v>37</v>
      </c>
      <c r="D38" s="7">
        <v>598</v>
      </c>
      <c r="E38" s="5">
        <v>24451400</v>
      </c>
      <c r="F38" s="6">
        <v>85560</v>
      </c>
      <c r="G38" s="6">
        <v>7684</v>
      </c>
      <c r="H38" s="5">
        <f t="shared" si="2"/>
        <v>3.5981338408071912</v>
      </c>
      <c r="I38" s="6">
        <f t="shared" si="8"/>
        <v>3.6109179126442243</v>
      </c>
      <c r="J38" s="6">
        <f t="shared" si="9"/>
        <v>6.3935907539506314</v>
      </c>
      <c r="K38" s="5">
        <f t="shared" si="6"/>
        <v>2.7566807313642871E-2</v>
      </c>
      <c r="L38" s="6">
        <f t="shared" si="12"/>
        <v>-1.3495276653170624E-3</v>
      </c>
      <c r="M38" s="7">
        <f t="shared" si="13"/>
        <v>-1.9672131147540985E-2</v>
      </c>
      <c r="N38" s="5">
        <f t="shared" si="7"/>
        <v>2.7193684557941297E-2</v>
      </c>
      <c r="O38" s="6">
        <f t="shared" si="14"/>
        <v>-1.3504390978713512E-3</v>
      </c>
      <c r="P38" s="7">
        <f t="shared" si="15"/>
        <v>-1.9868203216725173E-2</v>
      </c>
      <c r="Q38" s="5">
        <f t="shared" si="5"/>
        <v>17.012198031959581</v>
      </c>
      <c r="R38" s="6">
        <f t="shared" si="10"/>
        <v>11.356973163196342</v>
      </c>
      <c r="S38" s="7">
        <f t="shared" si="11"/>
        <v>8.9468955238884469</v>
      </c>
    </row>
    <row r="39" spans="1:19" x14ac:dyDescent="0.3">
      <c r="A39" s="1">
        <v>42268</v>
      </c>
      <c r="B39" s="5">
        <v>35.33</v>
      </c>
      <c r="C39" s="6">
        <v>36.4</v>
      </c>
      <c r="D39" s="7">
        <v>597</v>
      </c>
      <c r="E39" s="5">
        <v>11203800</v>
      </c>
      <c r="F39" s="6">
        <v>143150</v>
      </c>
      <c r="G39" s="6">
        <v>8882</v>
      </c>
      <c r="H39" s="5">
        <f t="shared" si="2"/>
        <v>3.5647324613710536</v>
      </c>
      <c r="I39" s="6">
        <f t="shared" si="8"/>
        <v>3.5945687746426951</v>
      </c>
      <c r="J39" s="6">
        <f t="shared" si="9"/>
        <v>6.3919171133926023</v>
      </c>
      <c r="K39" s="5">
        <f t="shared" si="6"/>
        <v>-3.2849712565015135E-2</v>
      </c>
      <c r="L39" s="6">
        <f t="shared" si="12"/>
        <v>-1.6216216216216255E-2</v>
      </c>
      <c r="M39" s="7">
        <f t="shared" si="13"/>
        <v>-1.6722408026755853E-3</v>
      </c>
      <c r="N39" s="5">
        <f t="shared" si="7"/>
        <v>-3.340137943613735E-2</v>
      </c>
      <c r="O39" s="6">
        <f t="shared" si="14"/>
        <v>-1.6349138001529526E-2</v>
      </c>
      <c r="P39" s="7">
        <f t="shared" si="15"/>
        <v>-1.6736405580296484E-3</v>
      </c>
      <c r="Q39" s="5">
        <f t="shared" si="5"/>
        <v>16.231763564435226</v>
      </c>
      <c r="R39" s="6">
        <f t="shared" si="10"/>
        <v>11.871648310526261</v>
      </c>
      <c r="S39" s="7">
        <f t="shared" si="11"/>
        <v>9.0917820358520469</v>
      </c>
    </row>
    <row r="40" spans="1:19" x14ac:dyDescent="0.3">
      <c r="A40" s="1">
        <v>42275</v>
      </c>
      <c r="B40" s="5">
        <v>38.799999999999997</v>
      </c>
      <c r="C40" s="6">
        <v>36.299999999999997</v>
      </c>
      <c r="D40" s="7">
        <v>599</v>
      </c>
      <c r="E40" s="5">
        <v>61934500</v>
      </c>
      <c r="F40" s="6">
        <v>52330</v>
      </c>
      <c r="G40" s="6">
        <v>8080</v>
      </c>
      <c r="H40" s="5">
        <f t="shared" si="2"/>
        <v>3.6584202466292277</v>
      </c>
      <c r="I40" s="6">
        <f t="shared" si="8"/>
        <v>3.591817741270805</v>
      </c>
      <c r="J40" s="6">
        <f t="shared" si="9"/>
        <v>6.3952615981154493</v>
      </c>
      <c r="K40" s="5">
        <f t="shared" si="6"/>
        <v>9.8216812906877976E-2</v>
      </c>
      <c r="L40" s="6">
        <f t="shared" si="12"/>
        <v>-2.7472527472527865E-3</v>
      </c>
      <c r="M40" s="7">
        <f t="shared" si="13"/>
        <v>3.3500837520938024E-3</v>
      </c>
      <c r="N40" s="5">
        <f t="shared" si="7"/>
        <v>9.3687785258173797E-2</v>
      </c>
      <c r="O40" s="6">
        <f t="shared" si="14"/>
        <v>-2.7510333718898708E-3</v>
      </c>
      <c r="P40" s="7">
        <f t="shared" si="15"/>
        <v>3.3444847228473501E-3</v>
      </c>
      <c r="Q40" s="5">
        <f t="shared" si="5"/>
        <v>17.941587932958114</v>
      </c>
      <c r="R40" s="6">
        <f t="shared" si="10"/>
        <v>10.865325099366254</v>
      </c>
      <c r="S40" s="7">
        <f t="shared" si="11"/>
        <v>8.9971471515151418</v>
      </c>
    </row>
    <row r="41" spans="1:19" x14ac:dyDescent="0.3">
      <c r="A41" s="1">
        <v>42282</v>
      </c>
      <c r="B41" s="5">
        <v>43.31</v>
      </c>
      <c r="C41" s="6">
        <v>37.1</v>
      </c>
      <c r="D41" s="7">
        <v>598</v>
      </c>
      <c r="E41" s="5">
        <v>47201800</v>
      </c>
      <c r="F41" s="6">
        <v>199180</v>
      </c>
      <c r="G41" s="6">
        <v>2337</v>
      </c>
      <c r="H41" s="5">
        <f t="shared" si="2"/>
        <v>3.7683835552265355</v>
      </c>
      <c r="I41" s="6">
        <f t="shared" si="8"/>
        <v>3.6136169696133895</v>
      </c>
      <c r="J41" s="6">
        <f t="shared" si="9"/>
        <v>6.3935907539506314</v>
      </c>
      <c r="K41" s="5">
        <f t="shared" si="6"/>
        <v>0.116237113402062</v>
      </c>
      <c r="L41" s="6">
        <f t="shared" si="12"/>
        <v>2.2038567493113066E-2</v>
      </c>
      <c r="M41" s="7">
        <f t="shared" si="13"/>
        <v>-1.6694490818030051E-3</v>
      </c>
      <c r="N41" s="5">
        <f t="shared" si="7"/>
        <v>0.10996330859730757</v>
      </c>
      <c r="O41" s="6">
        <f t="shared" si="14"/>
        <v>2.1799228342584579E-2</v>
      </c>
      <c r="P41" s="7">
        <f t="shared" si="15"/>
        <v>-1.6708441648176058E-3</v>
      </c>
      <c r="Q41" s="5">
        <f t="shared" si="5"/>
        <v>17.669942585421861</v>
      </c>
      <c r="R41" s="6">
        <f t="shared" si="10"/>
        <v>12.20196421748563</v>
      </c>
      <c r="S41" s="7">
        <f t="shared" si="11"/>
        <v>7.7566233345388582</v>
      </c>
    </row>
    <row r="42" spans="1:19" x14ac:dyDescent="0.3">
      <c r="A42" s="1">
        <v>42289</v>
      </c>
      <c r="B42" s="5">
        <v>48.9</v>
      </c>
      <c r="C42" s="6">
        <v>37.35</v>
      </c>
      <c r="D42" s="7">
        <v>593</v>
      </c>
      <c r="E42" s="5">
        <v>79813800</v>
      </c>
      <c r="F42" s="6">
        <v>52000</v>
      </c>
      <c r="G42" s="6">
        <v>4175</v>
      </c>
      <c r="H42" s="5">
        <f t="shared" si="2"/>
        <v>3.8897773964808264</v>
      </c>
      <c r="I42" s="6">
        <f t="shared" si="8"/>
        <v>3.6203329115788265</v>
      </c>
      <c r="J42" s="6">
        <f t="shared" si="9"/>
        <v>6.3851943989977258</v>
      </c>
      <c r="K42" s="5">
        <f t="shared" si="6"/>
        <v>0.12906949896097888</v>
      </c>
      <c r="L42" s="6">
        <f t="shared" si="12"/>
        <v>6.7385444743935305E-3</v>
      </c>
      <c r="M42" s="7">
        <f t="shared" si="13"/>
        <v>-8.3612040133779261E-3</v>
      </c>
      <c r="N42" s="5">
        <f t="shared" si="7"/>
        <v>0.12139384125429092</v>
      </c>
      <c r="O42" s="6">
        <f t="shared" si="14"/>
        <v>6.7159419654368091E-3</v>
      </c>
      <c r="P42" s="7">
        <f t="shared" si="15"/>
        <v>-8.3963549529062782E-3</v>
      </c>
      <c r="Q42" s="5">
        <f t="shared" si="5"/>
        <v>18.195206979799792</v>
      </c>
      <c r="R42" s="6">
        <f t="shared" si="10"/>
        <v>10.858998997563564</v>
      </c>
      <c r="S42" s="7">
        <f t="shared" si="11"/>
        <v>8.3368696372849556</v>
      </c>
    </row>
    <row r="43" spans="1:19" x14ac:dyDescent="0.3">
      <c r="A43" s="1">
        <v>42296</v>
      </c>
      <c r="B43" s="5">
        <v>48.26</v>
      </c>
      <c r="C43" s="6">
        <v>39.799999999999997</v>
      </c>
      <c r="D43" s="7">
        <v>614</v>
      </c>
      <c r="E43" s="5">
        <v>52600800</v>
      </c>
      <c r="F43" s="6">
        <v>198550</v>
      </c>
      <c r="G43" s="6">
        <v>4288</v>
      </c>
      <c r="H43" s="5">
        <f t="shared" si="2"/>
        <v>3.8766030601968855</v>
      </c>
      <c r="I43" s="6">
        <f t="shared" si="8"/>
        <v>3.6838669122903918</v>
      </c>
      <c r="J43" s="6">
        <f t="shared" si="9"/>
        <v>6.4199949281471422</v>
      </c>
      <c r="K43" s="5">
        <f t="shared" si="6"/>
        <v>-1.3087934560327211E-2</v>
      </c>
      <c r="L43" s="6">
        <f t="shared" si="12"/>
        <v>6.5595716198125723E-2</v>
      </c>
      <c r="M43" s="7">
        <f t="shared" si="13"/>
        <v>3.5413153456998317E-2</v>
      </c>
      <c r="N43" s="5">
        <f t="shared" si="7"/>
        <v>-1.3174336283940666E-2</v>
      </c>
      <c r="O43" s="6">
        <f t="shared" si="14"/>
        <v>6.3534000711565633E-2</v>
      </c>
      <c r="P43" s="7">
        <f t="shared" si="15"/>
        <v>3.4800529149417052E-2</v>
      </c>
      <c r="Q43" s="5">
        <f t="shared" si="5"/>
        <v>17.778241886717755</v>
      </c>
      <c r="R43" s="6">
        <f t="shared" si="10"/>
        <v>12.198796236559398</v>
      </c>
      <c r="S43" s="7">
        <f t="shared" si="11"/>
        <v>8.3635757027506372</v>
      </c>
    </row>
    <row r="44" spans="1:19" x14ac:dyDescent="0.3">
      <c r="A44" s="1">
        <v>42303</v>
      </c>
      <c r="B44" s="5">
        <v>49</v>
      </c>
      <c r="C44" s="6">
        <v>37.9</v>
      </c>
      <c r="D44" s="7">
        <v>610</v>
      </c>
      <c r="E44" s="5">
        <v>23322600</v>
      </c>
      <c r="F44" s="6">
        <v>452520</v>
      </c>
      <c r="G44" s="6">
        <v>6595</v>
      </c>
      <c r="H44" s="5">
        <f t="shared" si="2"/>
        <v>3.8918202981106265</v>
      </c>
      <c r="I44" s="6">
        <f t="shared" si="8"/>
        <v>3.6349511120883808</v>
      </c>
      <c r="J44" s="6">
        <f t="shared" si="9"/>
        <v>6.4134589571673573</v>
      </c>
      <c r="K44" s="5">
        <f t="shared" si="6"/>
        <v>1.5333609614587691E-2</v>
      </c>
      <c r="L44" s="6">
        <f t="shared" si="12"/>
        <v>-4.7738693467336654E-2</v>
      </c>
      <c r="M44" s="7">
        <f t="shared" si="13"/>
        <v>-6.5146579804560263E-3</v>
      </c>
      <c r="N44" s="5">
        <f t="shared" si="7"/>
        <v>1.5217237913741024E-2</v>
      </c>
      <c r="O44" s="6">
        <f t="shared" si="14"/>
        <v>-4.8915800202011285E-2</v>
      </c>
      <c r="P44" s="7">
        <f t="shared" si="15"/>
        <v>-6.5359709797855334E-3</v>
      </c>
      <c r="Q44" s="5">
        <f t="shared" si="5"/>
        <v>16.964933405513065</v>
      </c>
      <c r="R44" s="6">
        <f t="shared" si="10"/>
        <v>13.022587240040403</v>
      </c>
      <c r="S44" s="7">
        <f t="shared" si="11"/>
        <v>8.794067065151415</v>
      </c>
    </row>
    <row r="45" spans="1:19" x14ac:dyDescent="0.3">
      <c r="A45" s="1">
        <v>42310</v>
      </c>
      <c r="B45" s="5">
        <v>51.94</v>
      </c>
      <c r="C45" s="6">
        <v>37.5</v>
      </c>
      <c r="D45" s="7">
        <v>605</v>
      </c>
      <c r="E45" s="5">
        <v>33563100</v>
      </c>
      <c r="F45" s="6">
        <v>480330</v>
      </c>
      <c r="G45" s="6">
        <v>197</v>
      </c>
      <c r="H45" s="5">
        <f t="shared" si="2"/>
        <v>3.9500892062346025</v>
      </c>
      <c r="I45" s="6">
        <f t="shared" si="8"/>
        <v>3.6243409329763652</v>
      </c>
      <c r="J45" s="6">
        <f t="shared" si="9"/>
        <v>6.4052284580308418</v>
      </c>
      <c r="K45" s="5">
        <f t="shared" si="6"/>
        <v>5.9999999999999956E-2</v>
      </c>
      <c r="L45" s="6">
        <f t="shared" si="12"/>
        <v>-1.0554089709762496E-2</v>
      </c>
      <c r="M45" s="7">
        <f t="shared" si="13"/>
        <v>-8.1967213114754103E-3</v>
      </c>
      <c r="N45" s="5">
        <f t="shared" si="7"/>
        <v>5.8268908123975824E-2</v>
      </c>
      <c r="O45" s="6">
        <f t="shared" si="14"/>
        <v>-1.0610179112015459E-2</v>
      </c>
      <c r="P45" s="7">
        <f t="shared" si="15"/>
        <v>-8.23049913651548E-3</v>
      </c>
      <c r="Q45" s="5">
        <f t="shared" si="5"/>
        <v>17.328937807168536</v>
      </c>
      <c r="R45" s="6">
        <f t="shared" si="10"/>
        <v>13.082228646664209</v>
      </c>
      <c r="S45" s="7">
        <f t="shared" si="11"/>
        <v>5.2832037287379885</v>
      </c>
    </row>
    <row r="46" spans="1:19" x14ac:dyDescent="0.3">
      <c r="A46" s="1">
        <v>42317</v>
      </c>
      <c r="B46" s="5">
        <v>53.39</v>
      </c>
      <c r="C46" s="6">
        <v>37.9</v>
      </c>
      <c r="D46" s="7">
        <v>599</v>
      </c>
      <c r="E46" s="5">
        <v>23678500</v>
      </c>
      <c r="F46" s="6">
        <v>718450</v>
      </c>
      <c r="G46" s="6">
        <v>56261</v>
      </c>
      <c r="H46" s="5">
        <f t="shared" si="2"/>
        <v>3.9776234625120948</v>
      </c>
      <c r="I46" s="6">
        <f t="shared" si="8"/>
        <v>3.6349511120883808</v>
      </c>
      <c r="J46" s="6">
        <f t="shared" si="9"/>
        <v>6.3952615981154493</v>
      </c>
      <c r="K46" s="5">
        <f t="shared" si="6"/>
        <v>2.7916827108201828E-2</v>
      </c>
      <c r="L46" s="6">
        <f t="shared" si="12"/>
        <v>1.0666666666666628E-2</v>
      </c>
      <c r="M46" s="7">
        <f t="shared" si="13"/>
        <v>-9.9173553719008271E-3</v>
      </c>
      <c r="N46" s="5">
        <f t="shared" si="7"/>
        <v>2.753425627749246E-2</v>
      </c>
      <c r="O46" s="6">
        <f t="shared" si="14"/>
        <v>1.0610179112015469E-2</v>
      </c>
      <c r="P46" s="7">
        <f t="shared" si="15"/>
        <v>-9.9668599153921473E-3</v>
      </c>
      <c r="Q46" s="5">
        <f t="shared" si="5"/>
        <v>16.980078021379132</v>
      </c>
      <c r="R46" s="6">
        <f t="shared" si="10"/>
        <v>13.484851392657353</v>
      </c>
      <c r="S46" s="7">
        <f t="shared" si="11"/>
        <v>10.937756856503727</v>
      </c>
    </row>
    <row r="47" spans="1:19" x14ac:dyDescent="0.3">
      <c r="A47" s="1">
        <v>42324</v>
      </c>
      <c r="B47" s="5">
        <v>57.86</v>
      </c>
      <c r="C47" s="6">
        <v>39.85</v>
      </c>
      <c r="D47" s="7">
        <v>604</v>
      </c>
      <c r="E47" s="5">
        <v>34836600</v>
      </c>
      <c r="F47" s="6">
        <v>756110</v>
      </c>
      <c r="G47" s="6">
        <v>5212</v>
      </c>
      <c r="H47" s="5">
        <f t="shared" si="2"/>
        <v>4.058026299547989</v>
      </c>
      <c r="I47" s="6">
        <f t="shared" si="8"/>
        <v>3.6851224052362239</v>
      </c>
      <c r="J47" s="6">
        <f t="shared" si="9"/>
        <v>6.4035741979348151</v>
      </c>
      <c r="K47" s="5">
        <f t="shared" si="6"/>
        <v>8.3723543734781775E-2</v>
      </c>
      <c r="L47" s="6">
        <f t="shared" si="12"/>
        <v>5.1451187335092428E-2</v>
      </c>
      <c r="M47" s="7">
        <f t="shared" si="13"/>
        <v>8.3472454090150246E-3</v>
      </c>
      <c r="N47" s="5">
        <f t="shared" si="7"/>
        <v>8.0402837035894237E-2</v>
      </c>
      <c r="O47" s="6">
        <f t="shared" si="14"/>
        <v>5.0171293147843493E-2</v>
      </c>
      <c r="P47" s="7">
        <f t="shared" si="15"/>
        <v>8.3125998193655654E-3</v>
      </c>
      <c r="Q47" s="5">
        <f t="shared" si="5"/>
        <v>17.366179116208276</v>
      </c>
      <c r="R47" s="6">
        <f t="shared" si="10"/>
        <v>13.53594214722269</v>
      </c>
      <c r="S47" s="7">
        <f t="shared" si="11"/>
        <v>8.558718938244736</v>
      </c>
    </row>
    <row r="48" spans="1:19" x14ac:dyDescent="0.3">
      <c r="A48" s="1">
        <v>42331</v>
      </c>
      <c r="B48" s="5">
        <v>55.42</v>
      </c>
      <c r="C48" s="6">
        <v>39.15</v>
      </c>
      <c r="D48" s="7">
        <v>612</v>
      </c>
      <c r="E48" s="5">
        <v>23404600</v>
      </c>
      <c r="F48" s="6">
        <v>382790</v>
      </c>
      <c r="G48" s="6">
        <v>6471</v>
      </c>
      <c r="H48" s="5">
        <f t="shared" si="2"/>
        <v>4.0149405394348321</v>
      </c>
      <c r="I48" s="6">
        <f t="shared" si="8"/>
        <v>3.667400422436812</v>
      </c>
      <c r="J48" s="6">
        <f t="shared" si="9"/>
        <v>6.4167322825123261</v>
      </c>
      <c r="K48" s="5">
        <f t="shared" si="6"/>
        <v>-4.2170756999654301E-2</v>
      </c>
      <c r="L48" s="6">
        <f t="shared" si="12"/>
        <v>-1.7565872020075354E-2</v>
      </c>
      <c r="M48" s="7">
        <f t="shared" si="13"/>
        <v>1.3245033112582781E-2</v>
      </c>
      <c r="N48" s="5">
        <f t="shared" si="7"/>
        <v>-4.3085760113156679E-2</v>
      </c>
      <c r="O48" s="6">
        <f t="shared" si="14"/>
        <v>-1.7721982799411968E-2</v>
      </c>
      <c r="P48" s="7">
        <f t="shared" si="15"/>
        <v>1.3158084577511201E-2</v>
      </c>
      <c r="Q48" s="5">
        <f t="shared" si="5"/>
        <v>16.968443142204958</v>
      </c>
      <c r="R48" s="6">
        <f t="shared" si="10"/>
        <v>12.855241814917731</v>
      </c>
      <c r="S48" s="7">
        <f t="shared" si="11"/>
        <v>8.7750859350572661</v>
      </c>
    </row>
    <row r="49" spans="1:19" x14ac:dyDescent="0.3">
      <c r="A49" s="1">
        <v>42338</v>
      </c>
      <c r="B49" s="5">
        <v>57.33</v>
      </c>
      <c r="C49" s="6">
        <v>41.9</v>
      </c>
      <c r="D49" s="7">
        <v>620</v>
      </c>
      <c r="E49" s="5">
        <v>51622300</v>
      </c>
      <c r="F49" s="6">
        <v>722680</v>
      </c>
      <c r="G49" s="6">
        <v>2522</v>
      </c>
      <c r="H49" s="5">
        <f t="shared" si="2"/>
        <v>4.0488240469202914</v>
      </c>
      <c r="I49" s="6">
        <f t="shared" si="8"/>
        <v>3.735285826928092</v>
      </c>
      <c r="J49" s="6">
        <f t="shared" si="9"/>
        <v>6.4297194780391376</v>
      </c>
      <c r="K49" s="5">
        <f t="shared" si="6"/>
        <v>3.4464092385420364E-2</v>
      </c>
      <c r="L49" s="6">
        <f t="shared" si="12"/>
        <v>7.0242656449553006E-2</v>
      </c>
      <c r="M49" s="7">
        <f t="shared" si="13"/>
        <v>1.3071895424836602E-2</v>
      </c>
      <c r="N49" s="5">
        <f t="shared" si="7"/>
        <v>3.388350748545884E-2</v>
      </c>
      <c r="O49" s="6">
        <f t="shared" si="14"/>
        <v>6.7885404491280013E-2</v>
      </c>
      <c r="P49" s="7">
        <f t="shared" si="15"/>
        <v>1.2987195526811112E-2</v>
      </c>
      <c r="Q49" s="5">
        <f t="shared" si="5"/>
        <v>17.759464307635636</v>
      </c>
      <c r="R49" s="6">
        <f t="shared" si="10"/>
        <v>13.490721802887863</v>
      </c>
      <c r="S49" s="7">
        <f t="shared" si="11"/>
        <v>7.8328075165248645</v>
      </c>
    </row>
    <row r="50" spans="1:19" x14ac:dyDescent="0.3">
      <c r="A50" s="1">
        <v>42345</v>
      </c>
      <c r="B50" s="5">
        <v>58.5</v>
      </c>
      <c r="C50" s="6">
        <v>44.1</v>
      </c>
      <c r="D50" s="7">
        <v>602</v>
      </c>
      <c r="E50" s="5">
        <v>27279100</v>
      </c>
      <c r="F50" s="6">
        <v>688410</v>
      </c>
      <c r="G50" s="6">
        <v>2842</v>
      </c>
      <c r="H50" s="5">
        <f t="shared" si="2"/>
        <v>4.0690267542378109</v>
      </c>
      <c r="I50" s="6">
        <f t="shared" si="8"/>
        <v>3.7864597824528001</v>
      </c>
      <c r="J50" s="6">
        <f t="shared" si="9"/>
        <v>6.4002574453088208</v>
      </c>
      <c r="K50" s="5">
        <f t="shared" si="6"/>
        <v>2.0408163265306152E-2</v>
      </c>
      <c r="L50" s="6">
        <f t="shared" si="12"/>
        <v>5.2505966587112242E-2</v>
      </c>
      <c r="M50" s="7">
        <f t="shared" si="13"/>
        <v>-2.903225806451613E-2</v>
      </c>
      <c r="N50" s="5">
        <f t="shared" si="7"/>
        <v>2.0202707317519469E-2</v>
      </c>
      <c r="O50" s="6">
        <f t="shared" si="14"/>
        <v>5.1173955524708242E-2</v>
      </c>
      <c r="P50" s="7">
        <f t="shared" si="15"/>
        <v>-2.946203273031622E-2</v>
      </c>
      <c r="Q50" s="5">
        <f t="shared" si="5"/>
        <v>17.121631399192967</v>
      </c>
      <c r="R50" s="6">
        <f t="shared" si="10"/>
        <v>13.442139869652131</v>
      </c>
      <c r="S50" s="7">
        <f t="shared" si="11"/>
        <v>7.952263308657046</v>
      </c>
    </row>
    <row r="51" spans="1:19" x14ac:dyDescent="0.3">
      <c r="A51" s="1">
        <v>42352</v>
      </c>
      <c r="B51" s="5">
        <v>56.51</v>
      </c>
      <c r="C51" s="6">
        <v>44.25</v>
      </c>
      <c r="D51" s="7">
        <v>615</v>
      </c>
      <c r="E51" s="5">
        <v>18424300</v>
      </c>
      <c r="F51" s="6">
        <v>529530</v>
      </c>
      <c r="G51" s="6">
        <v>4220</v>
      </c>
      <c r="H51" s="5">
        <f t="shared" si="2"/>
        <v>4.034417613641752</v>
      </c>
      <c r="I51" s="6">
        <f t="shared" si="8"/>
        <v>3.7898553714539385</v>
      </c>
      <c r="J51" s="6">
        <f t="shared" si="9"/>
        <v>6.4216222678065176</v>
      </c>
      <c r="K51" s="5">
        <f t="shared" si="6"/>
        <v>-3.4017094017094053E-2</v>
      </c>
      <c r="L51" s="6">
        <f t="shared" si="12"/>
        <v>3.4013605442176549E-3</v>
      </c>
      <c r="M51" s="7">
        <f t="shared" si="13"/>
        <v>2.1594684385382059E-2</v>
      </c>
      <c r="N51" s="5">
        <f t="shared" si="7"/>
        <v>-3.4609140596058907E-2</v>
      </c>
      <c r="O51" s="6">
        <f t="shared" si="14"/>
        <v>3.3955890011381075E-3</v>
      </c>
      <c r="P51" s="7">
        <f t="shared" si="15"/>
        <v>2.1364822497696806E-2</v>
      </c>
      <c r="Q51" s="5">
        <f t="shared" si="5"/>
        <v>16.729181003459079</v>
      </c>
      <c r="R51" s="6">
        <f t="shared" si="10"/>
        <v>13.179745099642435</v>
      </c>
      <c r="S51" s="7">
        <f t="shared" si="11"/>
        <v>8.3475904070300579</v>
      </c>
    </row>
    <row r="52" spans="1:19" x14ac:dyDescent="0.3">
      <c r="A52" s="1">
        <v>42359</v>
      </c>
      <c r="B52" s="5">
        <v>56.74</v>
      </c>
      <c r="C52" s="6">
        <v>44.1</v>
      </c>
      <c r="D52" s="7">
        <v>608</v>
      </c>
      <c r="E52" s="5">
        <v>7755500</v>
      </c>
      <c r="F52" s="6">
        <v>228790</v>
      </c>
      <c r="G52" s="6">
        <v>11914</v>
      </c>
      <c r="H52" s="5">
        <f t="shared" si="2"/>
        <v>4.0384794293807049</v>
      </c>
      <c r="I52" s="6">
        <f t="shared" si="8"/>
        <v>3.7864597824528001</v>
      </c>
      <c r="J52" s="6">
        <f t="shared" si="9"/>
        <v>6.4101748819661672</v>
      </c>
      <c r="K52" s="5">
        <f t="shared" si="6"/>
        <v>4.070076092727022E-3</v>
      </c>
      <c r="L52" s="6">
        <f t="shared" si="12"/>
        <v>-3.3898305084745441E-3</v>
      </c>
      <c r="M52" s="7">
        <f t="shared" si="13"/>
        <v>-1.1382113821138212E-2</v>
      </c>
      <c r="N52" s="5">
        <f t="shared" si="7"/>
        <v>4.061815738953407E-3</v>
      </c>
      <c r="O52" s="6">
        <f t="shared" si="14"/>
        <v>-3.3955890011381604E-3</v>
      </c>
      <c r="P52" s="7">
        <f t="shared" si="15"/>
        <v>-1.1447385840350835E-2</v>
      </c>
      <c r="Q52" s="5">
        <f t="shared" si="5"/>
        <v>15.863912827046942</v>
      </c>
      <c r="R52" s="6">
        <f t="shared" si="10"/>
        <v>12.340559831238926</v>
      </c>
      <c r="S52" s="7">
        <f t="shared" si="11"/>
        <v>9.3854694581886324</v>
      </c>
    </row>
    <row r="53" spans="1:19" x14ac:dyDescent="0.3">
      <c r="A53" s="1">
        <v>42366</v>
      </c>
      <c r="B53" s="5">
        <v>56.1</v>
      </c>
      <c r="C53" s="6">
        <v>43.55</v>
      </c>
      <c r="D53" s="7">
        <v>606</v>
      </c>
      <c r="E53" s="5">
        <v>3306600</v>
      </c>
      <c r="F53" s="6">
        <v>193170</v>
      </c>
      <c r="G53" s="6">
        <v>12120</v>
      </c>
      <c r="H53" s="5">
        <f t="shared" si="2"/>
        <v>4.0271358125286509</v>
      </c>
      <c r="I53" s="6">
        <f t="shared" si="8"/>
        <v>3.7739097032985116</v>
      </c>
      <c r="J53" s="6">
        <f t="shared" si="9"/>
        <v>6.4068799860693142</v>
      </c>
      <c r="K53" s="5">
        <f t="shared" si="6"/>
        <v>-1.1279520620373644E-2</v>
      </c>
      <c r="L53" s="6">
        <f t="shared" si="12"/>
        <v>-1.2471655328798282E-2</v>
      </c>
      <c r="M53" s="7">
        <f t="shared" si="13"/>
        <v>-3.2894736842105261E-3</v>
      </c>
      <c r="N53" s="5">
        <f t="shared" si="7"/>
        <v>-1.1343616852054653E-2</v>
      </c>
      <c r="O53" s="6">
        <f t="shared" si="14"/>
        <v>-1.2550079154288558E-2</v>
      </c>
      <c r="P53" s="7">
        <f t="shared" si="15"/>
        <v>-3.2948958968525379E-3</v>
      </c>
      <c r="Q53" s="5">
        <f t="shared" si="5"/>
        <v>15.011431029099382</v>
      </c>
      <c r="R53" s="6">
        <f t="shared" si="10"/>
        <v>12.171325909200339</v>
      </c>
      <c r="S53" s="7">
        <f t="shared" si="11"/>
        <v>9.4026122596233055</v>
      </c>
    </row>
    <row r="54" spans="1:19" x14ac:dyDescent="0.3">
      <c r="A54" s="1">
        <v>42373</v>
      </c>
      <c r="B54" s="5">
        <v>54.05</v>
      </c>
      <c r="C54" s="6">
        <v>43.65</v>
      </c>
      <c r="D54" s="7">
        <v>606</v>
      </c>
      <c r="E54" s="5">
        <v>7096100</v>
      </c>
      <c r="F54" s="6">
        <v>80030</v>
      </c>
      <c r="G54" s="6">
        <v>2744</v>
      </c>
      <c r="H54" s="5">
        <f t="shared" si="2"/>
        <v>3.9899095440852173</v>
      </c>
      <c r="I54" s="6">
        <f t="shared" si="8"/>
        <v>3.7762032822856111</v>
      </c>
      <c r="J54" s="6">
        <f t="shared" si="9"/>
        <v>6.4068799860693142</v>
      </c>
      <c r="K54" s="5">
        <f t="shared" si="6"/>
        <v>-3.6541889483066026E-2</v>
      </c>
      <c r="L54" s="6">
        <f t="shared" si="12"/>
        <v>2.2962112514351646E-3</v>
      </c>
      <c r="M54" s="7">
        <f t="shared" si="13"/>
        <v>0</v>
      </c>
      <c r="N54" s="5">
        <f t="shared" si="7"/>
        <v>-3.7226268443433422E-2</v>
      </c>
      <c r="O54" s="6">
        <f t="shared" si="14"/>
        <v>2.2935789870993646E-3</v>
      </c>
      <c r="P54" s="7">
        <f t="shared" si="15"/>
        <v>0</v>
      </c>
      <c r="Q54" s="5">
        <f t="shared" si="5"/>
        <v>15.775055895318703</v>
      </c>
      <c r="R54" s="6">
        <f t="shared" si="10"/>
        <v>11.290156843361093</v>
      </c>
      <c r="S54" s="7">
        <f t="shared" si="11"/>
        <v>7.9171719888457757</v>
      </c>
    </row>
    <row r="55" spans="1:19" x14ac:dyDescent="0.3">
      <c r="A55" s="1">
        <v>42380</v>
      </c>
      <c r="B55" s="5">
        <v>51.98</v>
      </c>
      <c r="C55" s="6">
        <v>42.2</v>
      </c>
      <c r="D55" s="7">
        <v>518</v>
      </c>
      <c r="E55" s="5">
        <v>17126400</v>
      </c>
      <c r="F55" s="6">
        <v>976400</v>
      </c>
      <c r="G55" s="6">
        <v>11971</v>
      </c>
      <c r="H55" s="5">
        <f t="shared" si="2"/>
        <v>3.9508590292133441</v>
      </c>
      <c r="I55" s="6">
        <f t="shared" si="8"/>
        <v>3.7424202210419661</v>
      </c>
      <c r="J55" s="6">
        <f t="shared" si="9"/>
        <v>6.2499752422594828</v>
      </c>
      <c r="K55" s="5">
        <f t="shared" si="6"/>
        <v>-3.8297872340425539E-2</v>
      </c>
      <c r="L55" s="6">
        <f t="shared" si="12"/>
        <v>-3.3218785796105287E-2</v>
      </c>
      <c r="M55" s="7">
        <f t="shared" si="13"/>
        <v>-0.14521452145214522</v>
      </c>
      <c r="N55" s="5">
        <f t="shared" si="7"/>
        <v>-3.9050514871873138E-2</v>
      </c>
      <c r="O55" s="6">
        <f t="shared" si="14"/>
        <v>-3.3783061243644968E-2</v>
      </c>
      <c r="P55" s="7">
        <f t="shared" si="15"/>
        <v>-0.15690474380983138</v>
      </c>
      <c r="Q55" s="5">
        <f t="shared" si="5"/>
        <v>16.656131690595881</v>
      </c>
      <c r="R55" s="6">
        <f t="shared" si="10"/>
        <v>13.791627617500943</v>
      </c>
      <c r="S55" s="7">
        <f t="shared" si="11"/>
        <v>9.3902423372513706</v>
      </c>
    </row>
    <row r="56" spans="1:19" x14ac:dyDescent="0.3">
      <c r="A56" s="1">
        <v>42387</v>
      </c>
      <c r="B56" s="5">
        <v>52.03</v>
      </c>
      <c r="C56" s="6">
        <v>41</v>
      </c>
      <c r="D56" s="7">
        <v>518</v>
      </c>
      <c r="E56" s="5">
        <v>18614600</v>
      </c>
      <c r="F56" s="6">
        <v>873080</v>
      </c>
      <c r="G56" s="6">
        <v>6102</v>
      </c>
      <c r="H56" s="5">
        <f t="shared" si="2"/>
        <v>3.9518204753022124</v>
      </c>
      <c r="I56" s="6">
        <f t="shared" si="8"/>
        <v>3.713572066704308</v>
      </c>
      <c r="J56" s="6">
        <f t="shared" si="9"/>
        <v>6.2499752422594828</v>
      </c>
      <c r="K56" s="5">
        <f t="shared" si="6"/>
        <v>9.619084263178966E-4</v>
      </c>
      <c r="L56" s="6">
        <f t="shared" si="12"/>
        <v>-2.8436018957346036E-2</v>
      </c>
      <c r="M56" s="7">
        <f t="shared" si="13"/>
        <v>0</v>
      </c>
      <c r="N56" s="5">
        <f t="shared" si="7"/>
        <v>9.6144608886806484E-4</v>
      </c>
      <c r="O56" s="6">
        <f t="shared" si="14"/>
        <v>-2.8848154337658392E-2</v>
      </c>
      <c r="P56" s="7">
        <f t="shared" si="15"/>
        <v>0</v>
      </c>
      <c r="Q56" s="5">
        <f t="shared" si="5"/>
        <v>16.739456777010808</v>
      </c>
      <c r="R56" s="6">
        <f t="shared" si="10"/>
        <v>13.679782468653015</v>
      </c>
      <c r="S56" s="7">
        <f t="shared" si="11"/>
        <v>8.7163718652766153</v>
      </c>
    </row>
    <row r="57" spans="1:19" x14ac:dyDescent="0.3">
      <c r="A57" s="1">
        <v>42394</v>
      </c>
      <c r="B57" s="5">
        <v>50.5</v>
      </c>
      <c r="C57" s="6">
        <v>42.5</v>
      </c>
      <c r="D57" s="7">
        <v>517</v>
      </c>
      <c r="E57" s="5">
        <v>19104800</v>
      </c>
      <c r="F57" s="6">
        <v>940270</v>
      </c>
      <c r="G57" s="6">
        <v>2139</v>
      </c>
      <c r="H57" s="5">
        <f t="shared" si="2"/>
        <v>3.9219733362813143</v>
      </c>
      <c r="I57" s="6">
        <f t="shared" si="8"/>
        <v>3.7495040759303713</v>
      </c>
      <c r="J57" s="6">
        <f t="shared" si="9"/>
        <v>6.2480428745084291</v>
      </c>
      <c r="K57" s="5">
        <f t="shared" si="6"/>
        <v>-2.9406111858543169E-2</v>
      </c>
      <c r="L57" s="6">
        <f t="shared" si="12"/>
        <v>3.6585365853658534E-2</v>
      </c>
      <c r="M57" s="7">
        <f t="shared" si="13"/>
        <v>-1.9305019305019305E-3</v>
      </c>
      <c r="N57" s="5">
        <f t="shared" si="7"/>
        <v>-2.984713902089799E-2</v>
      </c>
      <c r="O57" s="6">
        <f t="shared" si="14"/>
        <v>3.593200922606337E-2</v>
      </c>
      <c r="P57" s="7">
        <f t="shared" si="15"/>
        <v>-1.9323677510539241E-3</v>
      </c>
      <c r="Q57" s="5">
        <f t="shared" si="5"/>
        <v>16.76545017034459</v>
      </c>
      <c r="R57" s="6">
        <f t="shared" si="10"/>
        <v>13.75392234704494</v>
      </c>
      <c r="S57" s="7">
        <f t="shared" si="11"/>
        <v>7.668093709082406</v>
      </c>
    </row>
    <row r="58" spans="1:19" x14ac:dyDescent="0.3">
      <c r="A58" s="1">
        <v>42401</v>
      </c>
      <c r="B58" s="5">
        <v>57.3</v>
      </c>
      <c r="C58" s="6">
        <v>42.7</v>
      </c>
      <c r="D58" s="7">
        <v>520</v>
      </c>
      <c r="E58" s="5">
        <v>42650600</v>
      </c>
      <c r="F58" s="6">
        <v>406220</v>
      </c>
      <c r="G58" s="6">
        <v>4896</v>
      </c>
      <c r="H58" s="5">
        <f t="shared" si="2"/>
        <v>4.048300623720694</v>
      </c>
      <c r="I58" s="6">
        <f t="shared" si="8"/>
        <v>3.7541989202345789</v>
      </c>
      <c r="J58" s="6">
        <f t="shared" si="9"/>
        <v>6.253828811575473</v>
      </c>
      <c r="K58" s="5">
        <f t="shared" si="6"/>
        <v>0.13465346534653461</v>
      </c>
      <c r="L58" s="6">
        <f t="shared" si="12"/>
        <v>4.7058823529412437E-3</v>
      </c>
      <c r="M58" s="7">
        <f t="shared" si="13"/>
        <v>5.8027079303675051E-3</v>
      </c>
      <c r="N58" s="5">
        <f t="shared" si="7"/>
        <v>0.12632728743937965</v>
      </c>
      <c r="O58" s="6">
        <f t="shared" si="14"/>
        <v>4.6948443042078847E-3</v>
      </c>
      <c r="P58" s="7">
        <f t="shared" si="15"/>
        <v>5.7859370670439265E-3</v>
      </c>
      <c r="Q58" s="5">
        <f t="shared" si="5"/>
        <v>17.568551899798319</v>
      </c>
      <c r="R58" s="6">
        <f t="shared" si="10"/>
        <v>12.914650163745476</v>
      </c>
      <c r="S58" s="7">
        <f t="shared" si="11"/>
        <v>8.4961738241921623</v>
      </c>
    </row>
    <row r="59" spans="1:19" x14ac:dyDescent="0.3">
      <c r="A59" s="1">
        <v>42408</v>
      </c>
      <c r="B59" s="5">
        <v>54.41</v>
      </c>
      <c r="C59" s="6">
        <v>42.7</v>
      </c>
      <c r="D59" s="7">
        <v>521</v>
      </c>
      <c r="E59" s="5">
        <v>24731100</v>
      </c>
      <c r="F59" s="6">
        <v>836150</v>
      </c>
      <c r="G59" s="6">
        <v>4111</v>
      </c>
      <c r="H59" s="5">
        <f t="shared" si="2"/>
        <v>3.9965479604978338</v>
      </c>
      <c r="I59" s="6">
        <f t="shared" si="8"/>
        <v>3.7541989202345789</v>
      </c>
      <c r="J59" s="6">
        <f t="shared" si="9"/>
        <v>6.2557500417533669</v>
      </c>
      <c r="K59" s="5">
        <f t="shared" si="6"/>
        <v>-5.0436300174520082E-2</v>
      </c>
      <c r="L59" s="6">
        <f t="shared" si="12"/>
        <v>0</v>
      </c>
      <c r="M59" s="7">
        <f t="shared" si="13"/>
        <v>1.9230769230769232E-3</v>
      </c>
      <c r="N59" s="5">
        <f t="shared" si="7"/>
        <v>-5.1752663222859895E-2</v>
      </c>
      <c r="O59" s="6">
        <f t="shared" si="14"/>
        <v>0</v>
      </c>
      <c r="P59" s="7">
        <f t="shared" si="15"/>
        <v>1.9212301778938723E-3</v>
      </c>
      <c r="Q59" s="5">
        <f t="shared" si="5"/>
        <v>17.023572118896567</v>
      </c>
      <c r="R59" s="6">
        <f t="shared" si="10"/>
        <v>13.636563301809268</v>
      </c>
      <c r="S59" s="7">
        <f t="shared" si="11"/>
        <v>8.3214215868978787</v>
      </c>
    </row>
    <row r="60" spans="1:19" x14ac:dyDescent="0.3">
      <c r="A60" s="1">
        <v>42415</v>
      </c>
      <c r="B60" s="5">
        <v>53.4</v>
      </c>
      <c r="C60" s="6">
        <v>43.15</v>
      </c>
      <c r="D60" s="7">
        <v>520</v>
      </c>
      <c r="E60" s="5">
        <v>13082100</v>
      </c>
      <c r="F60" s="6">
        <v>2036810</v>
      </c>
      <c r="G60" s="6">
        <v>3034</v>
      </c>
      <c r="H60" s="5">
        <f t="shared" si="2"/>
        <v>3.9778107459661491</v>
      </c>
      <c r="I60" s="6">
        <f t="shared" si="8"/>
        <v>3.7646824175294369</v>
      </c>
      <c r="J60" s="6">
        <f t="shared" si="9"/>
        <v>6.253828811575473</v>
      </c>
      <c r="K60" s="5">
        <f t="shared" si="6"/>
        <v>-1.8562764197757729E-2</v>
      </c>
      <c r="L60" s="6">
        <f t="shared" si="12"/>
        <v>1.0538641686182569E-2</v>
      </c>
      <c r="M60" s="7">
        <f t="shared" si="13"/>
        <v>-1.9193857965451055E-3</v>
      </c>
      <c r="N60" s="5">
        <f t="shared" si="7"/>
        <v>-1.8737214531684761E-2</v>
      </c>
      <c r="O60" s="6">
        <f t="shared" si="14"/>
        <v>1.0483497294857983E-2</v>
      </c>
      <c r="P60" s="7">
        <f t="shared" si="15"/>
        <v>-1.9212301778939326E-3</v>
      </c>
      <c r="Q60" s="5">
        <f t="shared" si="5"/>
        <v>16.386755441565196</v>
      </c>
      <c r="R60" s="6">
        <f t="shared" si="10"/>
        <v>14.526895416435442</v>
      </c>
      <c r="S60" s="7">
        <f t="shared" si="11"/>
        <v>8.0176371599084781</v>
      </c>
    </row>
    <row r="61" spans="1:19" x14ac:dyDescent="0.3">
      <c r="A61" s="1">
        <v>42422</v>
      </c>
      <c r="B61" s="5">
        <v>55.35</v>
      </c>
      <c r="C61" s="6">
        <v>42.5</v>
      </c>
      <c r="D61" s="7">
        <v>521</v>
      </c>
      <c r="E61" s="5">
        <v>11890700</v>
      </c>
      <c r="F61" s="6">
        <v>1716560</v>
      </c>
      <c r="G61" s="6">
        <v>5043</v>
      </c>
      <c r="H61" s="5">
        <f t="shared" si="2"/>
        <v>4.0136766591546458</v>
      </c>
      <c r="I61" s="6">
        <f t="shared" si="8"/>
        <v>3.7495040759303713</v>
      </c>
      <c r="J61" s="6">
        <f t="shared" si="9"/>
        <v>6.2557500417533669</v>
      </c>
      <c r="K61" s="5">
        <f t="shared" si="6"/>
        <v>3.6516853932584324E-2</v>
      </c>
      <c r="L61" s="6">
        <f t="shared" si="12"/>
        <v>-1.5063731170336004E-2</v>
      </c>
      <c r="M61" s="7">
        <f t="shared" si="13"/>
        <v>1.9230769230769232E-3</v>
      </c>
      <c r="N61" s="5">
        <f t="shared" si="7"/>
        <v>3.586591318849687E-2</v>
      </c>
      <c r="O61" s="6">
        <f t="shared" si="14"/>
        <v>-1.517834159906576E-2</v>
      </c>
      <c r="P61" s="7">
        <f t="shared" si="15"/>
        <v>1.9212301778938723E-3</v>
      </c>
      <c r="Q61" s="5">
        <f t="shared" si="5"/>
        <v>16.29126713993654</v>
      </c>
      <c r="R61" s="6">
        <f t="shared" si="10"/>
        <v>14.355832846118963</v>
      </c>
      <c r="S61" s="7">
        <f t="shared" si="11"/>
        <v>8.525756422076725</v>
      </c>
    </row>
    <row r="62" spans="1:19" x14ac:dyDescent="0.3">
      <c r="A62" s="1">
        <v>42429</v>
      </c>
      <c r="B62" s="5">
        <v>65.489999999999995</v>
      </c>
      <c r="C62" s="6">
        <v>42.2</v>
      </c>
      <c r="D62" s="7">
        <v>521</v>
      </c>
      <c r="E62" s="5">
        <v>53037100</v>
      </c>
      <c r="F62" s="6">
        <v>511510</v>
      </c>
      <c r="G62" s="6">
        <v>23008</v>
      </c>
      <c r="H62" s="5">
        <f t="shared" si="2"/>
        <v>4.1818974592299618</v>
      </c>
      <c r="I62" s="6">
        <f t="shared" si="8"/>
        <v>3.7424202210419661</v>
      </c>
      <c r="J62" s="6">
        <f t="shared" si="9"/>
        <v>6.2557500417533669</v>
      </c>
      <c r="K62" s="5">
        <f t="shared" si="6"/>
        <v>0.18319783197831965</v>
      </c>
      <c r="L62" s="6">
        <f t="shared" si="12"/>
        <v>-7.0588235294116982E-3</v>
      </c>
      <c r="M62" s="7">
        <f t="shared" si="13"/>
        <v>0</v>
      </c>
      <c r="N62" s="5">
        <f t="shared" si="7"/>
        <v>0.1682208000753162</v>
      </c>
      <c r="O62" s="6">
        <f t="shared" si="14"/>
        <v>-7.0838548884049318E-3</v>
      </c>
      <c r="P62" s="7">
        <f t="shared" si="15"/>
        <v>0</v>
      </c>
      <c r="Q62" s="5">
        <f t="shared" si="5"/>
        <v>17.78650222663067</v>
      </c>
      <c r="R62" s="6">
        <f t="shared" si="10"/>
        <v>13.145122414524844</v>
      </c>
      <c r="S62" s="7">
        <f t="shared" si="11"/>
        <v>10.043597260520773</v>
      </c>
    </row>
    <row r="63" spans="1:19" x14ac:dyDescent="0.3">
      <c r="A63" s="1">
        <v>42436</v>
      </c>
      <c r="B63" s="5">
        <v>64.77</v>
      </c>
      <c r="C63" s="6">
        <v>42.35</v>
      </c>
      <c r="D63" s="7">
        <v>526</v>
      </c>
      <c r="E63" s="5">
        <v>43424000</v>
      </c>
      <c r="F63" s="6">
        <v>365370</v>
      </c>
      <c r="G63" s="6">
        <v>17060</v>
      </c>
      <c r="H63" s="5">
        <f t="shared" si="2"/>
        <v>4.1708425331948256</v>
      </c>
      <c r="I63" s="6">
        <f t="shared" si="8"/>
        <v>3.7459684210980635</v>
      </c>
      <c r="J63" s="6">
        <f t="shared" si="9"/>
        <v>6.2653012127377101</v>
      </c>
      <c r="K63" s="5">
        <f t="shared" si="6"/>
        <v>-1.0994044892349961E-2</v>
      </c>
      <c r="L63" s="6">
        <f t="shared" si="12"/>
        <v>3.5545023696682125E-3</v>
      </c>
      <c r="M63" s="7">
        <f t="shared" si="13"/>
        <v>9.5969289827255271E-3</v>
      </c>
      <c r="N63" s="5">
        <f t="shared" si="7"/>
        <v>-1.1054926035136572E-2</v>
      </c>
      <c r="O63" s="6">
        <f t="shared" si="14"/>
        <v>3.5482000560971769E-3</v>
      </c>
      <c r="P63" s="7">
        <f t="shared" si="15"/>
        <v>9.5511709843429868E-3</v>
      </c>
      <c r="Q63" s="5">
        <f t="shared" si="5"/>
        <v>17.586522841616734</v>
      </c>
      <c r="R63" s="6">
        <f t="shared" si="10"/>
        <v>12.808665817749265</v>
      </c>
      <c r="S63" s="7">
        <f t="shared" si="11"/>
        <v>9.7444918210456706</v>
      </c>
    </row>
    <row r="64" spans="1:19" x14ac:dyDescent="0.3">
      <c r="A64" s="1">
        <v>42443</v>
      </c>
      <c r="B64" s="5">
        <v>70.510000000000005</v>
      </c>
      <c r="C64" s="6">
        <v>44.25</v>
      </c>
      <c r="D64" s="7">
        <v>525</v>
      </c>
      <c r="E64" s="5">
        <v>38453300</v>
      </c>
      <c r="F64" s="6">
        <v>1028280</v>
      </c>
      <c r="G64" s="6">
        <v>23077</v>
      </c>
      <c r="H64" s="5">
        <f t="shared" si="2"/>
        <v>4.2557545437309496</v>
      </c>
      <c r="I64" s="6">
        <f t="shared" si="8"/>
        <v>3.7898553714539385</v>
      </c>
      <c r="J64" s="6">
        <f t="shared" si="9"/>
        <v>6.2633982625916236</v>
      </c>
      <c r="K64" s="5">
        <f t="shared" si="6"/>
        <v>8.8621275281766401E-2</v>
      </c>
      <c r="L64" s="6">
        <f t="shared" si="12"/>
        <v>4.4864226682408463E-2</v>
      </c>
      <c r="M64" s="7">
        <f t="shared" si="13"/>
        <v>-1.9011406844106464E-3</v>
      </c>
      <c r="N64" s="5">
        <f t="shared" si="7"/>
        <v>8.4912010536123614E-2</v>
      </c>
      <c r="O64" s="6">
        <f t="shared" si="14"/>
        <v>4.3886950355875039E-2</v>
      </c>
      <c r="P64" s="7">
        <f t="shared" si="15"/>
        <v>-1.9029501460860756E-3</v>
      </c>
      <c r="Q64" s="5">
        <f t="shared" si="5"/>
        <v>17.464955075980832</v>
      </c>
      <c r="R64" s="6">
        <f t="shared" si="10"/>
        <v>13.843398061451165</v>
      </c>
      <c r="S64" s="7">
        <f t="shared" si="11"/>
        <v>10.046591729504579</v>
      </c>
    </row>
    <row r="65" spans="1:19" x14ac:dyDescent="0.3">
      <c r="A65" s="1">
        <v>42450</v>
      </c>
      <c r="B65" s="5">
        <v>73.209999999999994</v>
      </c>
      <c r="C65" s="6">
        <v>44.05</v>
      </c>
      <c r="D65" s="7">
        <v>514</v>
      </c>
      <c r="E65" s="5">
        <v>32201700</v>
      </c>
      <c r="F65" s="6">
        <v>2080140</v>
      </c>
      <c r="G65" s="6">
        <v>707</v>
      </c>
      <c r="H65" s="5">
        <f t="shared" si="2"/>
        <v>4.293332023658551</v>
      </c>
      <c r="I65" s="6">
        <f t="shared" si="8"/>
        <v>3.7853253523821886</v>
      </c>
      <c r="J65" s="6">
        <f t="shared" si="9"/>
        <v>6.2422232654551655</v>
      </c>
      <c r="K65" s="5">
        <f t="shared" si="6"/>
        <v>3.8292440788540466E-2</v>
      </c>
      <c r="L65" s="6">
        <f t="shared" si="12"/>
        <v>-4.5197740112994994E-3</v>
      </c>
      <c r="M65" s="7">
        <f t="shared" si="13"/>
        <v>-2.0952380952380951E-2</v>
      </c>
      <c r="N65" s="5">
        <f t="shared" si="7"/>
        <v>3.7577479927602013E-2</v>
      </c>
      <c r="O65" s="6">
        <f t="shared" si="14"/>
        <v>-4.5300190717501229E-3</v>
      </c>
      <c r="P65" s="7">
        <f t="shared" si="15"/>
        <v>-2.117499713645863E-2</v>
      </c>
      <c r="Q65" s="5">
        <f t="shared" si="5"/>
        <v>17.287529804152083</v>
      </c>
      <c r="R65" s="6">
        <f t="shared" si="10"/>
        <v>14.547945757104747</v>
      </c>
      <c r="S65" s="7">
        <f t="shared" si="11"/>
        <v>6.5610306658965731</v>
      </c>
    </row>
    <row r="66" spans="1:19" x14ac:dyDescent="0.3">
      <c r="A66" s="1">
        <v>42457</v>
      </c>
      <c r="B66" s="5">
        <v>74.55</v>
      </c>
      <c r="C66" s="6">
        <v>46.9</v>
      </c>
      <c r="D66" s="7">
        <v>503</v>
      </c>
      <c r="E66" s="5">
        <v>18137100</v>
      </c>
      <c r="F66" s="6">
        <v>1633710</v>
      </c>
      <c r="G66" s="6">
        <v>463</v>
      </c>
      <c r="H66" s="5">
        <f t="shared" si="2"/>
        <v>4.3114700412107476</v>
      </c>
      <c r="I66" s="6">
        <f t="shared" si="8"/>
        <v>3.8480176754522337</v>
      </c>
      <c r="J66" s="6">
        <f t="shared" si="9"/>
        <v>6.2205901700997392</v>
      </c>
      <c r="K66" s="5">
        <f t="shared" si="6"/>
        <v>1.8303510449392206E-2</v>
      </c>
      <c r="L66" s="6">
        <f t="shared" si="12"/>
        <v>6.4699205448354183E-2</v>
      </c>
      <c r="M66" s="7">
        <f t="shared" si="13"/>
        <v>-2.1400778210116732E-2</v>
      </c>
      <c r="N66" s="5">
        <f t="shared" si="7"/>
        <v>1.8138017552196222E-2</v>
      </c>
      <c r="O66" s="6">
        <f t="shared" si="14"/>
        <v>6.2692323070045186E-2</v>
      </c>
      <c r="P66" s="7">
        <f t="shared" si="15"/>
        <v>-2.1633095355425937E-2</v>
      </c>
      <c r="Q66" s="5">
        <f t="shared" si="5"/>
        <v>16.713470122175362</v>
      </c>
      <c r="R66" s="6">
        <f t="shared" si="10"/>
        <v>14.306364060070727</v>
      </c>
      <c r="S66" s="7">
        <f t="shared" si="11"/>
        <v>6.1377270540862341</v>
      </c>
    </row>
    <row r="67" spans="1:19" x14ac:dyDescent="0.3">
      <c r="A67" s="1">
        <v>42464</v>
      </c>
      <c r="B67" s="5">
        <v>79</v>
      </c>
      <c r="C67" s="6">
        <v>53</v>
      </c>
      <c r="D67" s="7">
        <v>484</v>
      </c>
      <c r="E67" s="5">
        <v>28175800</v>
      </c>
      <c r="F67" s="6">
        <v>1318230</v>
      </c>
      <c r="G67" s="6">
        <v>1171</v>
      </c>
      <c r="H67" s="5">
        <f t="shared" ref="H67:H130" si="16">LN(B67)</f>
        <v>4.3694478524670215</v>
      </c>
      <c r="I67" s="6">
        <f t="shared" si="8"/>
        <v>3.970291913552122</v>
      </c>
      <c r="J67" s="6">
        <f t="shared" si="9"/>
        <v>6.1820849067166321</v>
      </c>
      <c r="K67" s="5">
        <f t="shared" si="6"/>
        <v>5.9691482226693536E-2</v>
      </c>
      <c r="L67" s="6">
        <f t="shared" si="12"/>
        <v>0.13006396588486144</v>
      </c>
      <c r="M67" s="7">
        <f t="shared" si="13"/>
        <v>-3.7773359840954271E-2</v>
      </c>
      <c r="N67" s="5">
        <f t="shared" si="7"/>
        <v>5.7977811256274193E-2</v>
      </c>
      <c r="O67" s="6">
        <f t="shared" si="14"/>
        <v>0.1222742380998882</v>
      </c>
      <c r="P67" s="7">
        <f t="shared" si="15"/>
        <v>-3.8505263383107537E-2</v>
      </c>
      <c r="Q67" s="5">
        <f t="shared" ref="Q67:Q130" si="17">LN(E67)</f>
        <v>17.153974011453297</v>
      </c>
      <c r="R67" s="6">
        <f t="shared" si="10"/>
        <v>14.091800485648573</v>
      </c>
      <c r="S67" s="7">
        <f t="shared" si="11"/>
        <v>7.0656133635977172</v>
      </c>
    </row>
    <row r="68" spans="1:19" x14ac:dyDescent="0.3">
      <c r="A68" s="1">
        <v>42471</v>
      </c>
      <c r="B68" s="5">
        <v>78</v>
      </c>
      <c r="C68" s="6">
        <v>55</v>
      </c>
      <c r="D68" s="7">
        <v>468</v>
      </c>
      <c r="E68" s="5">
        <v>28445500</v>
      </c>
      <c r="F68" s="6">
        <v>647600</v>
      </c>
      <c r="G68" s="6">
        <v>383</v>
      </c>
      <c r="H68" s="5">
        <f t="shared" si="16"/>
        <v>4.3567088266895917</v>
      </c>
      <c r="I68" s="6">
        <f t="shared" si="8"/>
        <v>4.0073331852324712</v>
      </c>
      <c r="J68" s="6">
        <f t="shared" si="9"/>
        <v>6.1484682959176471</v>
      </c>
      <c r="K68" s="5">
        <f t="shared" ref="K68:K131" si="18">(B68-B67)/B67</f>
        <v>-1.2658227848101266E-2</v>
      </c>
      <c r="L68" s="6">
        <f t="shared" si="12"/>
        <v>3.7735849056603772E-2</v>
      </c>
      <c r="M68" s="7">
        <f t="shared" si="13"/>
        <v>-3.3057851239669422E-2</v>
      </c>
      <c r="N68" s="5">
        <f t="shared" ref="N68:N131" si="19">LN(B68/B67)</f>
        <v>-1.2739025777429714E-2</v>
      </c>
      <c r="O68" s="6">
        <f t="shared" si="14"/>
        <v>3.7041271680349076E-2</v>
      </c>
      <c r="P68" s="7">
        <f t="shared" si="15"/>
        <v>-3.3616610798984974E-2</v>
      </c>
      <c r="Q68" s="5">
        <f t="shared" si="17"/>
        <v>17.163500533794082</v>
      </c>
      <c r="R68" s="6">
        <f t="shared" si="10"/>
        <v>13.381028500785616</v>
      </c>
      <c r="S68" s="7">
        <f t="shared" si="11"/>
        <v>5.9480349891806457</v>
      </c>
    </row>
    <row r="69" spans="1:19" x14ac:dyDescent="0.3">
      <c r="A69" s="1">
        <v>42478</v>
      </c>
      <c r="B69" s="5">
        <v>78.209999999999994</v>
      </c>
      <c r="C69" s="6">
        <v>52.65</v>
      </c>
      <c r="D69" s="7">
        <v>501</v>
      </c>
      <c r="E69" s="5">
        <v>25780100</v>
      </c>
      <c r="F69" s="6">
        <v>579440</v>
      </c>
      <c r="G69" s="6">
        <v>34446</v>
      </c>
      <c r="H69" s="5">
        <f t="shared" si="16"/>
        <v>4.3593975166135204</v>
      </c>
      <c r="I69" s="6">
        <f t="shared" si="8"/>
        <v>3.9636662385799846</v>
      </c>
      <c r="J69" s="6">
        <f t="shared" si="9"/>
        <v>6.2166061010848646</v>
      </c>
      <c r="K69" s="5">
        <f t="shared" si="18"/>
        <v>2.692307692307612E-3</v>
      </c>
      <c r="L69" s="6">
        <f t="shared" si="12"/>
        <v>-4.2727272727272753E-2</v>
      </c>
      <c r="M69" s="7">
        <f t="shared" si="13"/>
        <v>7.0512820512820512E-2</v>
      </c>
      <c r="N69" s="5">
        <f t="shared" si="19"/>
        <v>2.6886899239281737E-3</v>
      </c>
      <c r="O69" s="6">
        <f t="shared" si="14"/>
        <v>-4.366694665248641E-2</v>
      </c>
      <c r="P69" s="7">
        <f t="shared" si="15"/>
        <v>6.8137805167218041E-2</v>
      </c>
      <c r="Q69" s="5">
        <f t="shared" si="17"/>
        <v>17.065113434443742</v>
      </c>
      <c r="R69" s="6">
        <f t="shared" si="10"/>
        <v>13.269817398869208</v>
      </c>
      <c r="S69" s="7">
        <f t="shared" si="11"/>
        <v>10.447148159395692</v>
      </c>
    </row>
    <row r="70" spans="1:19" x14ac:dyDescent="0.3">
      <c r="A70" s="1">
        <v>42485</v>
      </c>
      <c r="B70" s="5">
        <v>77.48</v>
      </c>
      <c r="C70" s="6">
        <v>52.4</v>
      </c>
      <c r="D70" s="7">
        <v>510</v>
      </c>
      <c r="E70" s="5">
        <v>19445600</v>
      </c>
      <c r="F70" s="6">
        <v>942210</v>
      </c>
      <c r="G70" s="6">
        <v>7878</v>
      </c>
      <c r="H70" s="5">
        <f t="shared" si="16"/>
        <v>4.3500198385387954</v>
      </c>
      <c r="I70" s="6">
        <f t="shared" si="8"/>
        <v>3.9589065913269965</v>
      </c>
      <c r="J70" s="6">
        <f t="shared" si="9"/>
        <v>6.2344107257183712</v>
      </c>
      <c r="K70" s="5">
        <f t="shared" si="18"/>
        <v>-9.3338447768826216E-3</v>
      </c>
      <c r="L70" s="6">
        <f t="shared" si="12"/>
        <v>-4.7483380816714148E-3</v>
      </c>
      <c r="M70" s="7">
        <f t="shared" si="13"/>
        <v>1.7964071856287425E-2</v>
      </c>
      <c r="N70" s="5">
        <f t="shared" si="19"/>
        <v>-9.3776780747247667E-3</v>
      </c>
      <c r="O70" s="6">
        <f t="shared" si="14"/>
        <v>-4.7596472529880243E-3</v>
      </c>
      <c r="P70" s="7">
        <f t="shared" si="15"/>
        <v>1.7804624633506686E-2</v>
      </c>
      <c r="Q70" s="5">
        <f t="shared" si="17"/>
        <v>16.78313138135719</v>
      </c>
      <c r="R70" s="6">
        <f t="shared" si="10"/>
        <v>13.75598345864962</v>
      </c>
      <c r="S70" s="7">
        <f t="shared" si="11"/>
        <v>8.9718293435308514</v>
      </c>
    </row>
    <row r="71" spans="1:19" x14ac:dyDescent="0.3">
      <c r="A71" s="1">
        <v>42492</v>
      </c>
      <c r="B71" s="5">
        <v>78.5</v>
      </c>
      <c r="C71" s="6">
        <v>52.2</v>
      </c>
      <c r="D71" s="7">
        <v>520</v>
      </c>
      <c r="E71" s="5">
        <v>10114500</v>
      </c>
      <c r="F71" s="6">
        <v>108310</v>
      </c>
      <c r="G71" s="6">
        <v>8360</v>
      </c>
      <c r="H71" s="5">
        <f t="shared" si="16"/>
        <v>4.3630986247883632</v>
      </c>
      <c r="I71" s="6">
        <f t="shared" si="8"/>
        <v>3.9550824948885932</v>
      </c>
      <c r="J71" s="6">
        <f t="shared" si="9"/>
        <v>6.253828811575473</v>
      </c>
      <c r="K71" s="5">
        <f t="shared" si="18"/>
        <v>1.3164687661331904E-2</v>
      </c>
      <c r="L71" s="6">
        <f t="shared" si="12"/>
        <v>-3.8167938931296897E-3</v>
      </c>
      <c r="M71" s="7">
        <f t="shared" si="13"/>
        <v>1.9607843137254902E-2</v>
      </c>
      <c r="N71" s="5">
        <f t="shared" si="19"/>
        <v>1.3078786249567495E-2</v>
      </c>
      <c r="O71" s="6">
        <f t="shared" si="14"/>
        <v>-3.8240964384033942E-3</v>
      </c>
      <c r="P71" s="7">
        <f t="shared" si="15"/>
        <v>1.9418085857101516E-2</v>
      </c>
      <c r="Q71" s="5">
        <f t="shared" si="17"/>
        <v>16.129480595824884</v>
      </c>
      <c r="R71" s="6">
        <f t="shared" si="10"/>
        <v>11.592752764829783</v>
      </c>
      <c r="S71" s="7">
        <f t="shared" si="11"/>
        <v>9.0312137060787467</v>
      </c>
    </row>
    <row r="72" spans="1:19" x14ac:dyDescent="0.3">
      <c r="A72" s="1">
        <v>42499</v>
      </c>
      <c r="B72" s="5">
        <v>80.510000000000005</v>
      </c>
      <c r="C72" s="6">
        <v>52.9</v>
      </c>
      <c r="D72" s="7">
        <v>748</v>
      </c>
      <c r="E72" s="5">
        <v>16887000</v>
      </c>
      <c r="F72" s="6">
        <v>558460</v>
      </c>
      <c r="G72" s="6">
        <v>45340</v>
      </c>
      <c r="H72" s="5">
        <f t="shared" si="16"/>
        <v>4.3883814003118893</v>
      </c>
      <c r="I72" s="6">
        <f t="shared" si="8"/>
        <v>3.9684033388642534</v>
      </c>
      <c r="J72" s="6">
        <f t="shared" si="9"/>
        <v>6.6174029779744776</v>
      </c>
      <c r="K72" s="5">
        <f t="shared" si="18"/>
        <v>2.5605095541401338E-2</v>
      </c>
      <c r="L72" s="6">
        <f t="shared" si="12"/>
        <v>1.3409961685823672E-2</v>
      </c>
      <c r="M72" s="7">
        <f t="shared" si="13"/>
        <v>0.43846153846153846</v>
      </c>
      <c r="N72" s="5">
        <f t="shared" si="19"/>
        <v>2.5282775523526688E-2</v>
      </c>
      <c r="O72" s="6">
        <f t="shared" si="14"/>
        <v>1.3320843975660555E-2</v>
      </c>
      <c r="P72" s="7">
        <f t="shared" si="15"/>
        <v>0.36357416639900419</v>
      </c>
      <c r="Q72" s="5">
        <f t="shared" si="17"/>
        <v>16.642054653114272</v>
      </c>
      <c r="R72" s="6">
        <f t="shared" si="10"/>
        <v>13.23293827451471</v>
      </c>
      <c r="S72" s="7">
        <f t="shared" si="11"/>
        <v>10.721944924061519</v>
      </c>
    </row>
    <row r="73" spans="1:19" x14ac:dyDescent="0.3">
      <c r="A73" s="1">
        <v>42506</v>
      </c>
      <c r="B73" s="5">
        <v>78.8</v>
      </c>
      <c r="C73" s="6">
        <v>52.95</v>
      </c>
      <c r="D73" s="7">
        <v>639</v>
      </c>
      <c r="E73" s="5">
        <v>16464500</v>
      </c>
      <c r="F73" s="6">
        <v>2222960</v>
      </c>
      <c r="G73" s="6">
        <v>30976</v>
      </c>
      <c r="H73" s="5">
        <f t="shared" si="16"/>
        <v>4.3669129968638334</v>
      </c>
      <c r="I73" s="6">
        <f t="shared" si="8"/>
        <v>3.9693480720474157</v>
      </c>
      <c r="J73" s="6">
        <f t="shared" si="9"/>
        <v>6.4599044543775346</v>
      </c>
      <c r="K73" s="5">
        <f t="shared" si="18"/>
        <v>-2.1239597565519908E-2</v>
      </c>
      <c r="L73" s="6">
        <f t="shared" si="12"/>
        <v>9.4517958412106357E-4</v>
      </c>
      <c r="M73" s="7">
        <f t="shared" si="13"/>
        <v>-0.14572192513368984</v>
      </c>
      <c r="N73" s="5">
        <f t="shared" si="19"/>
        <v>-2.1468403448056093E-2</v>
      </c>
      <c r="O73" s="6">
        <f t="shared" si="14"/>
        <v>9.4473318316188768E-4</v>
      </c>
      <c r="P73" s="7">
        <f t="shared" si="15"/>
        <v>-0.15749852359694247</v>
      </c>
      <c r="Q73" s="5">
        <f t="shared" si="17"/>
        <v>16.616717105885403</v>
      </c>
      <c r="R73" s="6">
        <f t="shared" si="10"/>
        <v>14.61435019908224</v>
      </c>
      <c r="S73" s="7">
        <f t="shared" si="11"/>
        <v>10.340967990076303</v>
      </c>
    </row>
    <row r="74" spans="1:19" x14ac:dyDescent="0.3">
      <c r="A74" s="1">
        <v>42513</v>
      </c>
      <c r="B74" s="5">
        <v>81</v>
      </c>
      <c r="C74" s="6">
        <v>56.7</v>
      </c>
      <c r="D74" s="7">
        <v>649</v>
      </c>
      <c r="E74" s="5">
        <v>16389800</v>
      </c>
      <c r="F74" s="6">
        <v>591930</v>
      </c>
      <c r="G74" s="6">
        <v>5994</v>
      </c>
      <c r="H74" s="5">
        <f t="shared" si="16"/>
        <v>4.3944491546724391</v>
      </c>
      <c r="I74" s="6">
        <f t="shared" si="8"/>
        <v>4.0377742107337067</v>
      </c>
      <c r="J74" s="6">
        <f t="shared" si="9"/>
        <v>6.4754327167040904</v>
      </c>
      <c r="K74" s="5">
        <f t="shared" si="18"/>
        <v>2.7918781725888363E-2</v>
      </c>
      <c r="L74" s="6">
        <f t="shared" si="12"/>
        <v>7.0821529745042494E-2</v>
      </c>
      <c r="M74" s="7">
        <f t="shared" si="13"/>
        <v>1.5649452269170579E-2</v>
      </c>
      <c r="N74" s="5">
        <f t="shared" si="19"/>
        <v>2.7536157808605351E-2</v>
      </c>
      <c r="O74" s="6">
        <f t="shared" si="14"/>
        <v>6.8426138686290952E-2</v>
      </c>
      <c r="P74" s="7">
        <f t="shared" si="15"/>
        <v>1.5528262326555194E-2</v>
      </c>
      <c r="Q74" s="5">
        <f t="shared" si="17"/>
        <v>16.612169748083023</v>
      </c>
      <c r="R74" s="6">
        <f t="shared" si="10"/>
        <v>13.291143663631615</v>
      </c>
      <c r="S74" s="7">
        <f t="shared" si="11"/>
        <v>8.6985142478766093</v>
      </c>
    </row>
    <row r="75" spans="1:19" x14ac:dyDescent="0.3">
      <c r="A75" s="1">
        <v>42520</v>
      </c>
      <c r="B75" s="5">
        <v>88.2</v>
      </c>
      <c r="C75" s="6">
        <v>56.6</v>
      </c>
      <c r="D75" s="7">
        <v>643</v>
      </c>
      <c r="E75" s="5">
        <v>19527500</v>
      </c>
      <c r="F75" s="6">
        <v>882590</v>
      </c>
      <c r="G75" s="6">
        <v>915</v>
      </c>
      <c r="H75" s="5">
        <f t="shared" si="16"/>
        <v>4.4796069630127455</v>
      </c>
      <c r="I75" s="6">
        <f t="shared" si="8"/>
        <v>4.0360089852091372</v>
      </c>
      <c r="J75" s="6">
        <f t="shared" si="9"/>
        <v>6.4661447242376191</v>
      </c>
      <c r="K75" s="5">
        <f t="shared" si="18"/>
        <v>8.888888888888892E-2</v>
      </c>
      <c r="L75" s="6">
        <f t="shared" si="12"/>
        <v>-1.7636684303351221E-3</v>
      </c>
      <c r="M75" s="7">
        <f t="shared" si="13"/>
        <v>-9.2449922958397542E-3</v>
      </c>
      <c r="N75" s="5">
        <f t="shared" si="19"/>
        <v>8.5157808340306965E-2</v>
      </c>
      <c r="O75" s="6">
        <f t="shared" si="14"/>
        <v>-1.7652255245691922E-3</v>
      </c>
      <c r="P75" s="7">
        <f t="shared" si="15"/>
        <v>-9.2879924664706036E-3</v>
      </c>
      <c r="Q75" s="5">
        <f t="shared" si="17"/>
        <v>16.787334286466589</v>
      </c>
      <c r="R75" s="6">
        <f t="shared" si="10"/>
        <v>13.69061604559251</v>
      </c>
      <c r="S75" s="7">
        <f t="shared" si="11"/>
        <v>6.818924065275521</v>
      </c>
    </row>
    <row r="76" spans="1:19" x14ac:dyDescent="0.3">
      <c r="A76" s="1">
        <v>42527</v>
      </c>
      <c r="B76" s="5">
        <v>83.92</v>
      </c>
      <c r="C76" s="6">
        <v>55.65</v>
      </c>
      <c r="D76" s="7">
        <v>641.5</v>
      </c>
      <c r="E76" s="5">
        <v>18034900</v>
      </c>
      <c r="F76" s="6">
        <v>314530</v>
      </c>
      <c r="G76" s="6">
        <v>378</v>
      </c>
      <c r="H76" s="5">
        <f t="shared" si="16"/>
        <v>4.4298639640880415</v>
      </c>
      <c r="I76" s="6">
        <f t="shared" si="8"/>
        <v>4.0190820777215537</v>
      </c>
      <c r="J76" s="6">
        <f t="shared" si="9"/>
        <v>6.463809184055691</v>
      </c>
      <c r="K76" s="5">
        <f t="shared" si="18"/>
        <v>-4.8526077097505678E-2</v>
      </c>
      <c r="L76" s="6">
        <f t="shared" si="12"/>
        <v>-1.6784452296819838E-2</v>
      </c>
      <c r="M76" s="7">
        <f t="shared" si="13"/>
        <v>-2.3328149300155523E-3</v>
      </c>
      <c r="N76" s="5">
        <f t="shared" si="19"/>
        <v>-4.9742998924703886E-2</v>
      </c>
      <c r="O76" s="6">
        <f t="shared" si="14"/>
        <v>-1.692690748758342E-2</v>
      </c>
      <c r="P76" s="7">
        <f t="shared" si="15"/>
        <v>-2.3355401819282976E-3</v>
      </c>
      <c r="Q76" s="5">
        <f t="shared" si="17"/>
        <v>16.707819327530352</v>
      </c>
      <c r="R76" s="6">
        <f t="shared" si="10"/>
        <v>12.658834740080497</v>
      </c>
      <c r="S76" s="7">
        <f t="shared" si="11"/>
        <v>5.934894195619588</v>
      </c>
    </row>
    <row r="77" spans="1:19" x14ac:dyDescent="0.3">
      <c r="A77" s="1">
        <v>42534</v>
      </c>
      <c r="B77" s="5">
        <v>84.7</v>
      </c>
      <c r="C77" s="6">
        <v>52.5</v>
      </c>
      <c r="D77" s="7">
        <v>642</v>
      </c>
      <c r="E77" s="5">
        <v>12422300</v>
      </c>
      <c r="F77" s="6">
        <v>521680</v>
      </c>
      <c r="G77" s="6">
        <v>927</v>
      </c>
      <c r="H77" s="5">
        <f t="shared" si="16"/>
        <v>4.4391156016580089</v>
      </c>
      <c r="I77" s="6">
        <f t="shared" si="8"/>
        <v>3.9608131695975781</v>
      </c>
      <c r="J77" s="6">
        <f t="shared" si="9"/>
        <v>6.4645883036899612</v>
      </c>
      <c r="K77" s="5">
        <f t="shared" si="18"/>
        <v>9.2945662535748458E-3</v>
      </c>
      <c r="L77" s="6">
        <f t="shared" si="12"/>
        <v>-5.6603773584905634E-2</v>
      </c>
      <c r="M77" s="7">
        <f t="shared" si="13"/>
        <v>7.7942322681215901E-4</v>
      </c>
      <c r="N77" s="5">
        <f t="shared" si="19"/>
        <v>9.251637569966973E-3</v>
      </c>
      <c r="O77" s="6">
        <f t="shared" si="14"/>
        <v>-5.8268908123975761E-2</v>
      </c>
      <c r="P77" s="7">
        <f t="shared" si="15"/>
        <v>7.7911963427002267E-4</v>
      </c>
      <c r="Q77" s="5">
        <f t="shared" si="17"/>
        <v>16.335003802510133</v>
      </c>
      <c r="R77" s="6">
        <f t="shared" si="10"/>
        <v>13.164809652067085</v>
      </c>
      <c r="S77" s="7">
        <f t="shared" si="11"/>
        <v>6.831953565565855</v>
      </c>
    </row>
    <row r="78" spans="1:19" x14ac:dyDescent="0.3">
      <c r="A78" s="1">
        <v>42541</v>
      </c>
      <c r="B78" s="5">
        <v>83.42</v>
      </c>
      <c r="C78" s="6">
        <v>52.4</v>
      </c>
      <c r="D78" s="7">
        <v>642.5</v>
      </c>
      <c r="E78" s="5">
        <v>13119400</v>
      </c>
      <c r="F78" s="6">
        <v>675270</v>
      </c>
      <c r="G78" s="6">
        <v>629</v>
      </c>
      <c r="H78" s="5">
        <f t="shared" si="16"/>
        <v>4.4238880887687992</v>
      </c>
      <c r="I78" s="6">
        <f t="shared" si="8"/>
        <v>3.9589065913269965</v>
      </c>
      <c r="J78" s="6">
        <f t="shared" si="9"/>
        <v>6.4653668167693752</v>
      </c>
      <c r="K78" s="5">
        <f t="shared" si="18"/>
        <v>-1.5112160566706034E-2</v>
      </c>
      <c r="L78" s="6">
        <f t="shared" si="12"/>
        <v>-1.9047619047619319E-3</v>
      </c>
      <c r="M78" s="7">
        <f t="shared" si="13"/>
        <v>7.7881619937694702E-4</v>
      </c>
      <c r="N78" s="5">
        <f t="shared" si="19"/>
        <v>-1.5227512889209559E-2</v>
      </c>
      <c r="O78" s="6">
        <f t="shared" si="14"/>
        <v>-1.9065782705816427E-3</v>
      </c>
      <c r="P78" s="7">
        <f t="shared" si="15"/>
        <v>7.7851307941366173E-4</v>
      </c>
      <c r="Q78" s="5">
        <f t="shared" si="17"/>
        <v>16.389602608727174</v>
      </c>
      <c r="R78" s="6">
        <f t="shared" si="10"/>
        <v>13.422867889875993</v>
      </c>
      <c r="S78" s="7">
        <f t="shared" si="11"/>
        <v>6.444131256700441</v>
      </c>
    </row>
    <row r="79" spans="1:19" x14ac:dyDescent="0.3">
      <c r="A79" s="1">
        <v>42548</v>
      </c>
      <c r="B79" s="5">
        <v>86.01</v>
      </c>
      <c r="C79" s="6">
        <v>51.8</v>
      </c>
      <c r="D79" s="7">
        <v>643.5</v>
      </c>
      <c r="E79" s="5">
        <v>14976400</v>
      </c>
      <c r="F79" s="6">
        <v>367400</v>
      </c>
      <c r="G79" s="6">
        <v>1132</v>
      </c>
      <c r="H79" s="5">
        <f t="shared" si="16"/>
        <v>4.454463568563388</v>
      </c>
      <c r="I79" s="6">
        <f t="shared" si="8"/>
        <v>3.9473901492654373</v>
      </c>
      <c r="J79" s="6">
        <f t="shared" si="9"/>
        <v>6.4669220270361816</v>
      </c>
      <c r="K79" s="5">
        <f t="shared" si="18"/>
        <v>3.1047710381203589E-2</v>
      </c>
      <c r="L79" s="6">
        <f t="shared" si="12"/>
        <v>-1.1450381679389341E-2</v>
      </c>
      <c r="M79" s="7">
        <f t="shared" si="13"/>
        <v>1.5564202334630351E-3</v>
      </c>
      <c r="N79" s="5">
        <f t="shared" si="19"/>
        <v>3.0575479794589105E-2</v>
      </c>
      <c r="O79" s="6">
        <f t="shared" si="14"/>
        <v>-1.151644206155918E-2</v>
      </c>
      <c r="P79" s="7">
        <f t="shared" si="15"/>
        <v>1.5552102668064845E-3</v>
      </c>
      <c r="Q79" s="5">
        <f t="shared" si="17"/>
        <v>16.521986186744531</v>
      </c>
      <c r="R79" s="6">
        <f t="shared" si="10"/>
        <v>12.814206451763162</v>
      </c>
      <c r="S79" s="7">
        <f t="shared" si="11"/>
        <v>7.0317412587631285</v>
      </c>
    </row>
    <row r="80" spans="1:19" x14ac:dyDescent="0.3">
      <c r="A80" s="1">
        <v>42555</v>
      </c>
      <c r="B80" s="5">
        <v>89</v>
      </c>
      <c r="C80" s="6">
        <v>50.5</v>
      </c>
      <c r="D80" s="7">
        <v>647.5</v>
      </c>
      <c r="E80" s="5">
        <v>8946100</v>
      </c>
      <c r="F80" s="6">
        <v>367850</v>
      </c>
      <c r="G80" s="6">
        <v>785</v>
      </c>
      <c r="H80" s="5">
        <f t="shared" si="16"/>
        <v>4.4886363697321396</v>
      </c>
      <c r="I80" s="6">
        <f t="shared" si="8"/>
        <v>3.9219733362813143</v>
      </c>
      <c r="J80" s="6">
        <f t="shared" si="9"/>
        <v>6.4731187935736925</v>
      </c>
      <c r="K80" s="5">
        <f t="shared" si="18"/>
        <v>3.4763399604697064E-2</v>
      </c>
      <c r="L80" s="6">
        <f t="shared" si="12"/>
        <v>-2.5096525096525043E-2</v>
      </c>
      <c r="M80" s="7">
        <f t="shared" si="13"/>
        <v>6.216006216006216E-3</v>
      </c>
      <c r="N80" s="5">
        <f t="shared" si="19"/>
        <v>3.4172801168751543E-2</v>
      </c>
      <c r="O80" s="6">
        <f t="shared" si="14"/>
        <v>-2.5416812984123183E-2</v>
      </c>
      <c r="P80" s="7">
        <f t="shared" si="15"/>
        <v>6.1967665375113994E-3</v>
      </c>
      <c r="Q80" s="5">
        <f t="shared" si="17"/>
        <v>16.006728241092649</v>
      </c>
      <c r="R80" s="6">
        <f t="shared" si="10"/>
        <v>12.81543052536041</v>
      </c>
      <c r="S80" s="7">
        <f t="shared" si="11"/>
        <v>6.6656837177824082</v>
      </c>
    </row>
    <row r="81" spans="1:19" x14ac:dyDescent="0.3">
      <c r="A81" s="1">
        <v>42562</v>
      </c>
      <c r="B81" s="5">
        <v>87.18</v>
      </c>
      <c r="C81" s="6">
        <v>53.9</v>
      </c>
      <c r="D81" s="7">
        <v>644.5</v>
      </c>
      <c r="E81" s="5">
        <v>14847100</v>
      </c>
      <c r="F81" s="6">
        <v>244780</v>
      </c>
      <c r="G81" s="6">
        <v>2791</v>
      </c>
      <c r="H81" s="5">
        <f t="shared" si="16"/>
        <v>4.467974946810247</v>
      </c>
      <c r="I81" s="6">
        <f t="shared" si="8"/>
        <v>3.9871304779149512</v>
      </c>
      <c r="J81" s="6">
        <f t="shared" si="9"/>
        <v>6.4684748223792417</v>
      </c>
      <c r="K81" s="5">
        <f t="shared" si="18"/>
        <v>-2.0449438202247115E-2</v>
      </c>
      <c r="L81" s="6">
        <f t="shared" si="12"/>
        <v>6.7326732673267303E-2</v>
      </c>
      <c r="M81" s="7">
        <f t="shared" si="13"/>
        <v>-4.633204633204633E-3</v>
      </c>
      <c r="N81" s="5">
        <f t="shared" si="19"/>
        <v>-2.0661422921893203E-2</v>
      </c>
      <c r="O81" s="6">
        <f t="shared" si="14"/>
        <v>6.515714163363738E-2</v>
      </c>
      <c r="P81" s="7">
        <f t="shared" si="15"/>
        <v>-4.6439711944507049E-3</v>
      </c>
      <c r="Q81" s="5">
        <f t="shared" si="17"/>
        <v>16.513315117946863</v>
      </c>
      <c r="R81" s="6">
        <f t="shared" si="10"/>
        <v>12.408115126936329</v>
      </c>
      <c r="S81" s="7">
        <f t="shared" si="11"/>
        <v>7.9341552335363223</v>
      </c>
    </row>
    <row r="82" spans="1:19" x14ac:dyDescent="0.3">
      <c r="A82" s="1">
        <v>42569</v>
      </c>
      <c r="B82" s="5">
        <v>86.88</v>
      </c>
      <c r="C82" s="6">
        <v>55.8</v>
      </c>
      <c r="D82" s="7">
        <v>642</v>
      </c>
      <c r="E82" s="5">
        <v>14440700</v>
      </c>
      <c r="F82" s="6">
        <v>562230</v>
      </c>
      <c r="G82" s="6">
        <v>800</v>
      </c>
      <c r="H82" s="5">
        <f t="shared" si="16"/>
        <v>4.464527856185625</v>
      </c>
      <c r="I82" s="6">
        <f t="shared" ref="I82:I145" si="20">LN(C82)</f>
        <v>4.0217738693872649</v>
      </c>
      <c r="J82" s="6">
        <f t="shared" ref="J82:J145" si="21">LN(D82)</f>
        <v>6.4645883036899612</v>
      </c>
      <c r="K82" s="5">
        <f t="shared" si="18"/>
        <v>-3.4411562284929038E-3</v>
      </c>
      <c r="L82" s="6">
        <f t="shared" si="12"/>
        <v>3.5250463821892369E-2</v>
      </c>
      <c r="M82" s="7">
        <f t="shared" si="13"/>
        <v>-3.8789759503491078E-3</v>
      </c>
      <c r="N82" s="5">
        <f t="shared" si="19"/>
        <v>-3.4470906246214031E-3</v>
      </c>
      <c r="O82" s="6">
        <f t="shared" si="14"/>
        <v>3.4643391472313843E-2</v>
      </c>
      <c r="P82" s="7">
        <f t="shared" si="15"/>
        <v>-3.886518689280936E-3</v>
      </c>
      <c r="Q82" s="5">
        <f t="shared" si="17"/>
        <v>16.485561166708301</v>
      </c>
      <c r="R82" s="6">
        <f t="shared" ref="R82:R145" si="22">LN(F82)</f>
        <v>13.239666297823835</v>
      </c>
      <c r="S82" s="7">
        <f t="shared" ref="S82:S145" si="23">LN(G82)</f>
        <v>6.6846117276679271</v>
      </c>
    </row>
    <row r="83" spans="1:19" x14ac:dyDescent="0.3">
      <c r="A83" s="1">
        <v>42576</v>
      </c>
      <c r="B83" s="5">
        <v>85.7</v>
      </c>
      <c r="C83" s="6">
        <v>58.35</v>
      </c>
      <c r="D83" s="7">
        <v>645</v>
      </c>
      <c r="E83" s="5">
        <v>16206300</v>
      </c>
      <c r="F83" s="6">
        <v>450740</v>
      </c>
      <c r="G83" s="6">
        <v>163</v>
      </c>
      <c r="H83" s="5">
        <f t="shared" si="16"/>
        <v>4.4508528256037341</v>
      </c>
      <c r="I83" s="6">
        <f t="shared" si="20"/>
        <v>4.0664593587325646</v>
      </c>
      <c r="J83" s="6">
        <f t="shared" si="21"/>
        <v>6.4692503167957724</v>
      </c>
      <c r="K83" s="5">
        <f t="shared" si="18"/>
        <v>-1.3581952117863635E-2</v>
      </c>
      <c r="L83" s="6">
        <f t="shared" ref="L83:L146" si="24">(C83-C82)/C82</f>
        <v>4.5698924731182873E-2</v>
      </c>
      <c r="M83" s="7">
        <f t="shared" ref="M83:M146" si="25">(D83-D82)/D82</f>
        <v>4.6728971962616819E-3</v>
      </c>
      <c r="N83" s="5">
        <f t="shared" si="19"/>
        <v>-1.3675030581891097E-2</v>
      </c>
      <c r="O83" s="6">
        <f t="shared" ref="O83:O146" si="26">LN(C83/C82)</f>
        <v>4.4685489345299909E-2</v>
      </c>
      <c r="P83" s="7">
        <f t="shared" ref="P83:P146" si="27">LN(D83/D82)</f>
        <v>4.6620131058113714E-3</v>
      </c>
      <c r="Q83" s="5">
        <f t="shared" si="17"/>
        <v>16.600910613493816</v>
      </c>
      <c r="R83" s="6">
        <f t="shared" si="22"/>
        <v>13.018645955572657</v>
      </c>
      <c r="S83" s="7">
        <f t="shared" si="23"/>
        <v>5.0937502008067623</v>
      </c>
    </row>
    <row r="84" spans="1:19" x14ac:dyDescent="0.3">
      <c r="A84" s="1">
        <v>42583</v>
      </c>
      <c r="B84" s="5">
        <v>87</v>
      </c>
      <c r="C84" s="6">
        <v>59.7</v>
      </c>
      <c r="D84" s="7">
        <v>644.5</v>
      </c>
      <c r="E84" s="5">
        <v>7992400</v>
      </c>
      <c r="F84" s="6">
        <v>658030</v>
      </c>
      <c r="G84" s="6">
        <v>3386</v>
      </c>
      <c r="H84" s="5">
        <f t="shared" si="16"/>
        <v>4.4659081186545837</v>
      </c>
      <c r="I84" s="6">
        <f t="shared" si="20"/>
        <v>4.0893320203985564</v>
      </c>
      <c r="J84" s="6">
        <f t="shared" si="21"/>
        <v>6.4684748223792417</v>
      </c>
      <c r="K84" s="5">
        <f t="shared" si="18"/>
        <v>1.5169194865810936E-2</v>
      </c>
      <c r="L84" s="6">
        <f t="shared" si="24"/>
        <v>2.3136246786632415E-2</v>
      </c>
      <c r="M84" s="7">
        <f t="shared" si="25"/>
        <v>-7.7519379844961239E-4</v>
      </c>
      <c r="N84" s="5">
        <f t="shared" si="19"/>
        <v>1.5055293050849674E-2</v>
      </c>
      <c r="O84" s="6">
        <f t="shared" si="26"/>
        <v>2.2872661665991528E-2</v>
      </c>
      <c r="P84" s="7">
        <f t="shared" si="27"/>
        <v>-7.7549441653039042E-4</v>
      </c>
      <c r="Q84" s="5">
        <f t="shared" si="17"/>
        <v>15.894001648108114</v>
      </c>
      <c r="R84" s="6">
        <f t="shared" si="22"/>
        <v>13.397005801973306</v>
      </c>
      <c r="S84" s="7">
        <f t="shared" si="23"/>
        <v>8.12740456269308</v>
      </c>
    </row>
    <row r="85" spans="1:19" x14ac:dyDescent="0.3">
      <c r="A85" s="1">
        <v>42590</v>
      </c>
      <c r="B85" s="5">
        <v>85.79</v>
      </c>
      <c r="C85" s="6">
        <v>58.85</v>
      </c>
      <c r="D85" s="7">
        <v>644</v>
      </c>
      <c r="E85" s="5">
        <v>8617300</v>
      </c>
      <c r="F85" s="6">
        <v>431440</v>
      </c>
      <c r="G85" s="6">
        <v>2493</v>
      </c>
      <c r="H85" s="5">
        <f t="shared" si="16"/>
        <v>4.4519024495848738</v>
      </c>
      <c r="I85" s="6">
        <f t="shared" si="20"/>
        <v>4.074991833706286</v>
      </c>
      <c r="J85" s="6">
        <f t="shared" si="21"/>
        <v>6.4676987261043539</v>
      </c>
      <c r="K85" s="5">
        <f t="shared" si="18"/>
        <v>-1.3908045977011422E-2</v>
      </c>
      <c r="L85" s="6">
        <f t="shared" si="24"/>
        <v>-1.4237855946398682E-2</v>
      </c>
      <c r="M85" s="7">
        <f t="shared" si="25"/>
        <v>-7.7579519006982156E-4</v>
      </c>
      <c r="N85" s="5">
        <f t="shared" si="19"/>
        <v>-1.4005669069709811E-2</v>
      </c>
      <c r="O85" s="6">
        <f t="shared" si="26"/>
        <v>-1.4340186692270723E-2</v>
      </c>
      <c r="P85" s="7">
        <f t="shared" si="27"/>
        <v>-7.7609627488851418E-4</v>
      </c>
      <c r="Q85" s="5">
        <f t="shared" si="17"/>
        <v>15.969282368516657</v>
      </c>
      <c r="R85" s="6">
        <f t="shared" si="22"/>
        <v>12.97488373001111</v>
      </c>
      <c r="S85" s="7">
        <f t="shared" si="23"/>
        <v>7.8212420835235577</v>
      </c>
    </row>
    <row r="86" spans="1:19" x14ac:dyDescent="0.3">
      <c r="A86" s="1">
        <v>42597</v>
      </c>
      <c r="B86" s="5">
        <v>83.25</v>
      </c>
      <c r="C86" s="6">
        <v>56.9</v>
      </c>
      <c r="D86" s="7">
        <v>662</v>
      </c>
      <c r="E86" s="5">
        <v>10143200</v>
      </c>
      <c r="F86" s="6">
        <v>414990</v>
      </c>
      <c r="G86" s="6">
        <v>2455</v>
      </c>
      <c r="H86" s="5">
        <f t="shared" si="16"/>
        <v>4.4218481288605531</v>
      </c>
      <c r="I86" s="6">
        <f t="shared" si="20"/>
        <v>4.0412953411322849</v>
      </c>
      <c r="J86" s="6">
        <f t="shared" si="21"/>
        <v>6.4952655559370083</v>
      </c>
      <c r="K86" s="5">
        <f t="shared" si="18"/>
        <v>-2.9607180324047161E-2</v>
      </c>
      <c r="L86" s="6">
        <f t="shared" si="24"/>
        <v>-3.3135089209855612E-2</v>
      </c>
      <c r="M86" s="7">
        <f t="shared" si="25"/>
        <v>2.7950310559006212E-2</v>
      </c>
      <c r="N86" s="5">
        <f t="shared" si="19"/>
        <v>-3.0054320724320755E-2</v>
      </c>
      <c r="O86" s="6">
        <f t="shared" si="26"/>
        <v>-3.3696492574000564E-2</v>
      </c>
      <c r="P86" s="7">
        <f t="shared" si="27"/>
        <v>2.7566829832654592E-2</v>
      </c>
      <c r="Q86" s="5">
        <f t="shared" si="17"/>
        <v>16.132314088195876</v>
      </c>
      <c r="R86" s="6">
        <f t="shared" si="22"/>
        <v>12.936009702536971</v>
      </c>
      <c r="S86" s="7">
        <f t="shared" si="23"/>
        <v>7.8058820402286209</v>
      </c>
    </row>
    <row r="87" spans="1:19" x14ac:dyDescent="0.3">
      <c r="A87" s="1">
        <v>42604</v>
      </c>
      <c r="B87" s="5">
        <v>94</v>
      </c>
      <c r="C87" s="6">
        <v>56.4</v>
      </c>
      <c r="D87" s="7">
        <v>693</v>
      </c>
      <c r="E87" s="5">
        <v>20837100</v>
      </c>
      <c r="F87" s="6">
        <v>1190680</v>
      </c>
      <c r="G87" s="6">
        <v>4238</v>
      </c>
      <c r="H87" s="5">
        <f t="shared" si="16"/>
        <v>4.5432947822700038</v>
      </c>
      <c r="I87" s="6">
        <f t="shared" si="20"/>
        <v>4.0324691585040133</v>
      </c>
      <c r="J87" s="6">
        <f t="shared" si="21"/>
        <v>6.5410299991899032</v>
      </c>
      <c r="K87" s="5">
        <f t="shared" si="18"/>
        <v>0.12912912912912913</v>
      </c>
      <c r="L87" s="6">
        <f t="shared" si="24"/>
        <v>-8.7873462214411256E-3</v>
      </c>
      <c r="M87" s="7">
        <f t="shared" si="25"/>
        <v>4.6827794561933533E-2</v>
      </c>
      <c r="N87" s="5">
        <f t="shared" si="19"/>
        <v>0.12144665340945077</v>
      </c>
      <c r="O87" s="6">
        <f t="shared" si="26"/>
        <v>-8.8261826282720716E-3</v>
      </c>
      <c r="P87" s="7">
        <f t="shared" si="27"/>
        <v>4.5764443252895019E-2</v>
      </c>
      <c r="Q87" s="5">
        <f t="shared" si="17"/>
        <v>16.852245609696169</v>
      </c>
      <c r="R87" s="6">
        <f t="shared" si="22"/>
        <v>13.990035130456004</v>
      </c>
      <c r="S87" s="7">
        <f t="shared" si="23"/>
        <v>8.3518467388282449</v>
      </c>
    </row>
    <row r="88" spans="1:19" x14ac:dyDescent="0.3">
      <c r="A88" s="1">
        <v>42611</v>
      </c>
      <c r="B88" s="5">
        <v>101.95</v>
      </c>
      <c r="C88" s="6">
        <v>56</v>
      </c>
      <c r="D88" s="7">
        <v>688.5</v>
      </c>
      <c r="E88" s="5">
        <v>29136900</v>
      </c>
      <c r="F88" s="6">
        <v>1286670</v>
      </c>
      <c r="G88" s="6">
        <v>2734</v>
      </c>
      <c r="H88" s="5">
        <f t="shared" si="16"/>
        <v>4.6244824970204643</v>
      </c>
      <c r="I88" s="6">
        <f t="shared" si="20"/>
        <v>4.0253516907351496</v>
      </c>
      <c r="J88" s="6">
        <f t="shared" si="21"/>
        <v>6.5345153181687099</v>
      </c>
      <c r="K88" s="5">
        <f t="shared" si="18"/>
        <v>8.4574468085106408E-2</v>
      </c>
      <c r="L88" s="6">
        <f t="shared" si="24"/>
        <v>-7.0921985815602584E-3</v>
      </c>
      <c r="M88" s="7">
        <f t="shared" si="25"/>
        <v>-6.4935064935064939E-3</v>
      </c>
      <c r="N88" s="5">
        <f t="shared" si="19"/>
        <v>8.1187714750460285E-2</v>
      </c>
      <c r="O88" s="6">
        <f t="shared" si="26"/>
        <v>-7.1174677688639896E-3</v>
      </c>
      <c r="P88" s="7">
        <f t="shared" si="27"/>
        <v>-6.5146810211936419E-3</v>
      </c>
      <c r="Q88" s="5">
        <f t="shared" si="17"/>
        <v>17.187515970093539</v>
      </c>
      <c r="R88" s="6">
        <f t="shared" si="22"/>
        <v>14.067568043443123</v>
      </c>
      <c r="S88" s="7">
        <f t="shared" si="23"/>
        <v>7.9135210172838946</v>
      </c>
    </row>
    <row r="89" spans="1:19" x14ac:dyDescent="0.3">
      <c r="A89" s="1">
        <v>42618</v>
      </c>
      <c r="B89" s="5">
        <v>103.8</v>
      </c>
      <c r="C89" s="6">
        <v>58.85</v>
      </c>
      <c r="D89" s="7">
        <v>687.5</v>
      </c>
      <c r="E89" s="5">
        <v>16879400</v>
      </c>
      <c r="F89" s="6">
        <v>2123340</v>
      </c>
      <c r="G89" s="6">
        <v>619</v>
      </c>
      <c r="H89" s="5">
        <f t="shared" si="16"/>
        <v>4.6424659707317879</v>
      </c>
      <c r="I89" s="6">
        <f t="shared" si="20"/>
        <v>4.074991833706286</v>
      </c>
      <c r="J89" s="6">
        <f t="shared" si="21"/>
        <v>6.5330618295407268</v>
      </c>
      <c r="K89" s="5">
        <f t="shared" si="18"/>
        <v>1.8146150073565417E-2</v>
      </c>
      <c r="L89" s="6">
        <f t="shared" si="24"/>
        <v>5.089285714285717E-2</v>
      </c>
      <c r="M89" s="7">
        <f t="shared" si="25"/>
        <v>-1.4524328249818446E-3</v>
      </c>
      <c r="N89" s="5">
        <f t="shared" si="19"/>
        <v>1.7983473711323958E-2</v>
      </c>
      <c r="O89" s="6">
        <f t="shared" si="26"/>
        <v>4.9640142971136426E-2</v>
      </c>
      <c r="P89" s="7">
        <f t="shared" si="27"/>
        <v>-1.4534886279831975E-3</v>
      </c>
      <c r="Q89" s="5">
        <f t="shared" si="17"/>
        <v>16.64160450147665</v>
      </c>
      <c r="R89" s="6">
        <f t="shared" si="22"/>
        <v>14.568500878592733</v>
      </c>
      <c r="S89" s="7">
        <f t="shared" si="23"/>
        <v>6.4281052726845962</v>
      </c>
    </row>
    <row r="90" spans="1:19" x14ac:dyDescent="0.3">
      <c r="A90" s="1">
        <v>42625</v>
      </c>
      <c r="B90" s="5">
        <v>104.2</v>
      </c>
      <c r="C90" s="6">
        <v>56.9</v>
      </c>
      <c r="D90" s="7">
        <v>689</v>
      </c>
      <c r="E90" s="5">
        <v>8870200</v>
      </c>
      <c r="F90" s="6">
        <v>719040</v>
      </c>
      <c r="G90" s="6">
        <v>908</v>
      </c>
      <c r="H90" s="5">
        <f t="shared" si="16"/>
        <v>4.6463121293192664</v>
      </c>
      <c r="I90" s="6">
        <f t="shared" si="20"/>
        <v>4.0412953411322849</v>
      </c>
      <c r="J90" s="6">
        <f t="shared" si="21"/>
        <v>6.5352412710136587</v>
      </c>
      <c r="K90" s="5">
        <f t="shared" si="18"/>
        <v>3.8535645472062207E-3</v>
      </c>
      <c r="L90" s="6">
        <f t="shared" si="24"/>
        <v>-3.3135089209855612E-2</v>
      </c>
      <c r="M90" s="7">
        <f t="shared" si="25"/>
        <v>2.1818181818181819E-3</v>
      </c>
      <c r="N90" s="5">
        <f t="shared" si="19"/>
        <v>3.8461585874783148E-3</v>
      </c>
      <c r="O90" s="6">
        <f t="shared" si="26"/>
        <v>-3.3696492574000564E-2</v>
      </c>
      <c r="P90" s="7">
        <f t="shared" si="27"/>
        <v>2.1794414729323142E-3</v>
      </c>
      <c r="Q90" s="5">
        <f t="shared" si="17"/>
        <v>15.99820790194588</v>
      </c>
      <c r="R90" s="6">
        <f t="shared" si="22"/>
        <v>13.485672267979101</v>
      </c>
      <c r="S90" s="7">
        <f t="shared" si="23"/>
        <v>6.8112443786012937</v>
      </c>
    </row>
    <row r="91" spans="1:19" x14ac:dyDescent="0.3">
      <c r="A91" s="1">
        <v>42632</v>
      </c>
      <c r="B91" s="5">
        <v>114.25</v>
      </c>
      <c r="C91" s="6">
        <v>59.15</v>
      </c>
      <c r="D91" s="7">
        <v>695</v>
      </c>
      <c r="E91" s="5">
        <v>19999800</v>
      </c>
      <c r="F91" s="6">
        <v>407410</v>
      </c>
      <c r="G91" s="6">
        <v>1080</v>
      </c>
      <c r="H91" s="5">
        <f t="shared" si="16"/>
        <v>4.7383890297743143</v>
      </c>
      <c r="I91" s="6">
        <f t="shared" si="20"/>
        <v>4.0800765904243956</v>
      </c>
      <c r="J91" s="6">
        <f t="shared" si="21"/>
        <v>6.543911845564792</v>
      </c>
      <c r="K91" s="5">
        <f t="shared" si="18"/>
        <v>9.6449136276391526E-2</v>
      </c>
      <c r="L91" s="6">
        <f t="shared" si="24"/>
        <v>3.9543057996485061E-2</v>
      </c>
      <c r="M91" s="7">
        <f t="shared" si="25"/>
        <v>8.708272859216255E-3</v>
      </c>
      <c r="N91" s="5">
        <f t="shared" si="19"/>
        <v>9.2076900455047503E-2</v>
      </c>
      <c r="O91" s="6">
        <f t="shared" si="26"/>
        <v>3.8781249292110541E-2</v>
      </c>
      <c r="P91" s="7">
        <f t="shared" si="27"/>
        <v>8.6705745511335766E-3</v>
      </c>
      <c r="Q91" s="5">
        <f t="shared" si="17"/>
        <v>16.811232831468264</v>
      </c>
      <c r="R91" s="6">
        <f t="shared" si="22"/>
        <v>12.917575328374431</v>
      </c>
      <c r="S91" s="7">
        <f t="shared" si="23"/>
        <v>6.9847163201182658</v>
      </c>
    </row>
    <row r="92" spans="1:19" x14ac:dyDescent="0.3">
      <c r="A92" s="1">
        <v>42639</v>
      </c>
      <c r="B92" s="5">
        <v>116.93</v>
      </c>
      <c r="C92" s="6">
        <v>58.8</v>
      </c>
      <c r="D92" s="7">
        <v>716.5</v>
      </c>
      <c r="E92" s="5">
        <v>26043800</v>
      </c>
      <c r="F92" s="6">
        <v>342300</v>
      </c>
      <c r="G92" s="6">
        <v>11949</v>
      </c>
      <c r="H92" s="5">
        <f t="shared" si="16"/>
        <v>4.7615754651522275</v>
      </c>
      <c r="I92" s="6">
        <f t="shared" si="20"/>
        <v>4.0741418549045809</v>
      </c>
      <c r="J92" s="6">
        <f t="shared" si="21"/>
        <v>6.5743782472682266</v>
      </c>
      <c r="K92" s="5">
        <f t="shared" si="18"/>
        <v>2.3457330415754984E-2</v>
      </c>
      <c r="L92" s="6">
        <f t="shared" si="24"/>
        <v>-5.9171597633136336E-3</v>
      </c>
      <c r="M92" s="7">
        <f t="shared" si="25"/>
        <v>3.0935251798561152E-2</v>
      </c>
      <c r="N92" s="5">
        <f t="shared" si="19"/>
        <v>2.3186435377913137E-2</v>
      </c>
      <c r="O92" s="6">
        <f t="shared" si="26"/>
        <v>-5.9347355198145777E-3</v>
      </c>
      <c r="P92" s="7">
        <f t="shared" si="27"/>
        <v>3.0466401703434308E-2</v>
      </c>
      <c r="Q92" s="5">
        <f t="shared" si="17"/>
        <v>17.075290293997469</v>
      </c>
      <c r="R92" s="6">
        <f t="shared" si="22"/>
        <v>12.743442824518276</v>
      </c>
      <c r="S92" s="7">
        <f t="shared" si="23"/>
        <v>9.3884028718497543</v>
      </c>
    </row>
    <row r="93" spans="1:19" x14ac:dyDescent="0.3">
      <c r="A93" s="1">
        <v>42646</v>
      </c>
      <c r="B93" s="5">
        <v>118.77</v>
      </c>
      <c r="C93" s="6">
        <v>58.45</v>
      </c>
      <c r="D93" s="7">
        <v>715</v>
      </c>
      <c r="E93" s="5">
        <v>20452800</v>
      </c>
      <c r="F93" s="6">
        <v>180840</v>
      </c>
      <c r="G93" s="6">
        <v>3734</v>
      </c>
      <c r="H93" s="5">
        <f t="shared" si="16"/>
        <v>4.7771888497861488</v>
      </c>
      <c r="I93" s="6">
        <f t="shared" si="20"/>
        <v>4.0681716879180776</v>
      </c>
      <c r="J93" s="6">
        <f t="shared" si="21"/>
        <v>6.5722825426940075</v>
      </c>
      <c r="K93" s="5">
        <f t="shared" si="18"/>
        <v>1.5735910373727777E-2</v>
      </c>
      <c r="L93" s="6">
        <f t="shared" si="24"/>
        <v>-5.9523809523808558E-3</v>
      </c>
      <c r="M93" s="7">
        <f t="shared" si="25"/>
        <v>-2.0935101186322401E-3</v>
      </c>
      <c r="N93" s="5">
        <f t="shared" si="19"/>
        <v>1.5613384633921756E-2</v>
      </c>
      <c r="O93" s="6">
        <f t="shared" si="26"/>
        <v>-5.9701669865036841E-3</v>
      </c>
      <c r="P93" s="7">
        <f t="shared" si="27"/>
        <v>-2.0957045742188815E-3</v>
      </c>
      <c r="Q93" s="5">
        <f t="shared" si="17"/>
        <v>16.833630350395893</v>
      </c>
      <c r="R93" s="6">
        <f t="shared" si="22"/>
        <v>12.105367941408542</v>
      </c>
      <c r="S93" s="7">
        <f t="shared" si="23"/>
        <v>8.2252353241016678</v>
      </c>
    </row>
    <row r="94" spans="1:19" x14ac:dyDescent="0.3">
      <c r="A94" s="1">
        <v>42653</v>
      </c>
      <c r="B94" s="5">
        <v>116</v>
      </c>
      <c r="C94" s="6">
        <v>57.6</v>
      </c>
      <c r="D94" s="7">
        <v>719.5</v>
      </c>
      <c r="E94" s="5">
        <v>23987000</v>
      </c>
      <c r="F94" s="6">
        <v>363340</v>
      </c>
      <c r="G94" s="6">
        <v>381</v>
      </c>
      <c r="H94" s="5">
        <f t="shared" si="16"/>
        <v>4.7535901911063645</v>
      </c>
      <c r="I94" s="6">
        <f t="shared" si="20"/>
        <v>4.0535225677018456</v>
      </c>
      <c r="J94" s="6">
        <f t="shared" si="21"/>
        <v>6.5785565263274224</v>
      </c>
      <c r="K94" s="5">
        <f t="shared" si="18"/>
        <v>-2.3322387808369083E-2</v>
      </c>
      <c r="L94" s="6">
        <f t="shared" si="24"/>
        <v>-1.4542343883661272E-2</v>
      </c>
      <c r="M94" s="7">
        <f t="shared" si="25"/>
        <v>6.2937062937062941E-3</v>
      </c>
      <c r="N94" s="5">
        <f t="shared" si="19"/>
        <v>-2.3598658679784213E-2</v>
      </c>
      <c r="O94" s="6">
        <f t="shared" si="26"/>
        <v>-1.4649120216231883E-2</v>
      </c>
      <c r="P94" s="7">
        <f t="shared" si="27"/>
        <v>6.2739836334148504E-3</v>
      </c>
      <c r="Q94" s="5">
        <f t="shared" si="17"/>
        <v>16.993022574891167</v>
      </c>
      <c r="R94" s="6">
        <f t="shared" si="22"/>
        <v>12.803094313992736</v>
      </c>
      <c r="S94" s="7">
        <f t="shared" si="23"/>
        <v>5.9427993751267012</v>
      </c>
    </row>
    <row r="95" spans="1:19" x14ac:dyDescent="0.3">
      <c r="A95" s="1">
        <v>42660</v>
      </c>
      <c r="B95" s="5">
        <v>126.69</v>
      </c>
      <c r="C95" s="6">
        <v>57.25</v>
      </c>
      <c r="D95" s="7">
        <v>698.5</v>
      </c>
      <c r="E95" s="5">
        <v>20835600</v>
      </c>
      <c r="F95" s="6">
        <v>275050</v>
      </c>
      <c r="G95" s="6">
        <v>2924</v>
      </c>
      <c r="H95" s="5">
        <f t="shared" si="16"/>
        <v>4.841743157613962</v>
      </c>
      <c r="I95" s="6">
        <f t="shared" si="20"/>
        <v>4.0474276424343492</v>
      </c>
      <c r="J95" s="6">
        <f t="shared" si="21"/>
        <v>6.5489351786970165</v>
      </c>
      <c r="K95" s="5">
        <f t="shared" si="18"/>
        <v>9.2155172413793091E-2</v>
      </c>
      <c r="L95" s="6">
        <f t="shared" si="24"/>
        <v>-6.0763888888889133E-3</v>
      </c>
      <c r="M95" s="7">
        <f t="shared" si="25"/>
        <v>-2.9186935371785964E-2</v>
      </c>
      <c r="N95" s="5">
        <f t="shared" si="19"/>
        <v>8.8152966507597158E-2</v>
      </c>
      <c r="O95" s="6">
        <f t="shared" si="26"/>
        <v>-6.0949252674965875E-3</v>
      </c>
      <c r="P95" s="7">
        <f t="shared" si="27"/>
        <v>-2.9621347630405997E-2</v>
      </c>
      <c r="Q95" s="5">
        <f t="shared" si="17"/>
        <v>16.852173620120229</v>
      </c>
      <c r="R95" s="6">
        <f t="shared" si="22"/>
        <v>12.524708178303603</v>
      </c>
      <c r="S95" s="7">
        <f t="shared" si="23"/>
        <v>7.9807078208696689</v>
      </c>
    </row>
    <row r="96" spans="1:19" x14ac:dyDescent="0.3">
      <c r="A96" s="1">
        <v>42667</v>
      </c>
      <c r="B96" s="5">
        <v>129.19</v>
      </c>
      <c r="C96" s="6">
        <v>57.6</v>
      </c>
      <c r="D96" s="7">
        <v>698.5</v>
      </c>
      <c r="E96" s="5">
        <v>19742300</v>
      </c>
      <c r="F96" s="6">
        <v>622100</v>
      </c>
      <c r="G96" s="6">
        <v>148</v>
      </c>
      <c r="H96" s="5">
        <f t="shared" si="16"/>
        <v>4.8612841889722098</v>
      </c>
      <c r="I96" s="6">
        <f t="shared" si="20"/>
        <v>4.0535225677018456</v>
      </c>
      <c r="J96" s="6">
        <f t="shared" si="21"/>
        <v>6.5489351786970165</v>
      </c>
      <c r="K96" s="5">
        <f t="shared" si="18"/>
        <v>1.9733207040808273E-2</v>
      </c>
      <c r="L96" s="6">
        <f t="shared" si="24"/>
        <v>6.1135371179039553E-3</v>
      </c>
      <c r="M96" s="7">
        <f t="shared" si="25"/>
        <v>0</v>
      </c>
      <c r="N96" s="5">
        <f t="shared" si="19"/>
        <v>1.9541031358247987E-2</v>
      </c>
      <c r="O96" s="6">
        <f t="shared" si="26"/>
        <v>6.0949252674965615E-3</v>
      </c>
      <c r="P96" s="7">
        <f t="shared" si="27"/>
        <v>0</v>
      </c>
      <c r="Q96" s="5">
        <f t="shared" si="17"/>
        <v>16.798274099873282</v>
      </c>
      <c r="R96" s="6">
        <f t="shared" si="22"/>
        <v>13.340856130503111</v>
      </c>
      <c r="S96" s="7">
        <f t="shared" si="23"/>
        <v>4.9972122737641147</v>
      </c>
    </row>
    <row r="97" spans="1:19" x14ac:dyDescent="0.3">
      <c r="A97" s="1">
        <v>42674</v>
      </c>
      <c r="B97" s="5">
        <v>130.85</v>
      </c>
      <c r="C97" s="6">
        <v>56.8</v>
      </c>
      <c r="D97" s="7">
        <v>708</v>
      </c>
      <c r="E97" s="5">
        <v>22338000</v>
      </c>
      <c r="F97" s="6">
        <v>344790</v>
      </c>
      <c r="G97" s="6">
        <v>79</v>
      </c>
      <c r="H97" s="5">
        <f t="shared" si="16"/>
        <v>4.8740516289761544</v>
      </c>
      <c r="I97" s="6">
        <f t="shared" si="20"/>
        <v>4.0395363257271057</v>
      </c>
      <c r="J97" s="6">
        <f t="shared" si="21"/>
        <v>6.5624440936937196</v>
      </c>
      <c r="K97" s="5">
        <f t="shared" si="18"/>
        <v>1.2849291740846789E-2</v>
      </c>
      <c r="L97" s="6">
        <f t="shared" si="24"/>
        <v>-1.3888888888888963E-2</v>
      </c>
      <c r="M97" s="7">
        <f t="shared" si="25"/>
        <v>1.3600572655690766E-2</v>
      </c>
      <c r="N97" s="5">
        <f t="shared" si="19"/>
        <v>1.2767440003944872E-2</v>
      </c>
      <c r="O97" s="6">
        <f t="shared" si="26"/>
        <v>-1.3986241974739952E-2</v>
      </c>
      <c r="P97" s="7">
        <f t="shared" si="27"/>
        <v>1.3508914996703189E-2</v>
      </c>
      <c r="Q97" s="5">
        <f t="shared" si="17"/>
        <v>16.92179982208291</v>
      </c>
      <c r="R97" s="6">
        <f t="shared" si="22"/>
        <v>12.750690815030914</v>
      </c>
      <c r="S97" s="7">
        <f t="shared" si="23"/>
        <v>4.3694478524670215</v>
      </c>
    </row>
    <row r="98" spans="1:19" x14ac:dyDescent="0.3">
      <c r="A98" s="1">
        <v>42681</v>
      </c>
      <c r="B98" s="5">
        <v>129.6</v>
      </c>
      <c r="C98" s="6">
        <v>55.9</v>
      </c>
      <c r="D98" s="7">
        <v>708</v>
      </c>
      <c r="E98" s="5">
        <v>24252300</v>
      </c>
      <c r="F98" s="6">
        <v>827550</v>
      </c>
      <c r="G98" s="6">
        <v>816</v>
      </c>
      <c r="H98" s="5">
        <f t="shared" si="16"/>
        <v>4.8644527839181739</v>
      </c>
      <c r="I98" s="6">
        <f t="shared" si="20"/>
        <v>4.0235643801610532</v>
      </c>
      <c r="J98" s="6">
        <f t="shared" si="21"/>
        <v>6.5624440936937196</v>
      </c>
      <c r="K98" s="5">
        <f t="shared" si="18"/>
        <v>-9.5529231944975167E-3</v>
      </c>
      <c r="L98" s="6">
        <f t="shared" si="24"/>
        <v>-1.5845070422535187E-2</v>
      </c>
      <c r="M98" s="7">
        <f t="shared" si="25"/>
        <v>0</v>
      </c>
      <c r="N98" s="5">
        <f t="shared" si="19"/>
        <v>-9.5988450579805491E-3</v>
      </c>
      <c r="O98" s="6">
        <f t="shared" si="26"/>
        <v>-1.5971945566052113E-2</v>
      </c>
      <c r="P98" s="7">
        <f t="shared" si="27"/>
        <v>0</v>
      </c>
      <c r="Q98" s="5">
        <f t="shared" si="17"/>
        <v>17.004022016211053</v>
      </c>
      <c r="R98" s="6">
        <f t="shared" si="22"/>
        <v>13.626224807368686</v>
      </c>
      <c r="S98" s="7">
        <f t="shared" si="23"/>
        <v>6.7044143549641069</v>
      </c>
    </row>
    <row r="99" spans="1:19" x14ac:dyDescent="0.3">
      <c r="A99" s="1">
        <v>42688</v>
      </c>
      <c r="B99" s="5">
        <v>129.91</v>
      </c>
      <c r="C99" s="6">
        <v>55.25</v>
      </c>
      <c r="D99" s="7">
        <v>705</v>
      </c>
      <c r="E99" s="5">
        <v>10442300</v>
      </c>
      <c r="F99" s="6">
        <v>275340</v>
      </c>
      <c r="G99" s="6">
        <v>1748</v>
      </c>
      <c r="H99" s="5">
        <f t="shared" si="16"/>
        <v>4.8668419030076411</v>
      </c>
      <c r="I99" s="6">
        <f t="shared" si="20"/>
        <v>4.0118683403978626</v>
      </c>
      <c r="J99" s="6">
        <f t="shared" si="21"/>
        <v>6.5581978028122689</v>
      </c>
      <c r="K99" s="5">
        <f t="shared" si="18"/>
        <v>2.3919753086419928E-3</v>
      </c>
      <c r="L99" s="6">
        <f t="shared" si="24"/>
        <v>-1.1627906976744162E-2</v>
      </c>
      <c r="M99" s="7">
        <f t="shared" si="25"/>
        <v>-4.2372881355932203E-3</v>
      </c>
      <c r="N99" s="5">
        <f t="shared" si="19"/>
        <v>2.3891190894672889E-3</v>
      </c>
      <c r="O99" s="6">
        <f t="shared" si="26"/>
        <v>-1.1696039763191298E-2</v>
      </c>
      <c r="P99" s="7">
        <f t="shared" si="27"/>
        <v>-4.2462908814510968E-3</v>
      </c>
      <c r="Q99" s="5">
        <f t="shared" si="17"/>
        <v>16.161375422668261</v>
      </c>
      <c r="R99" s="6">
        <f t="shared" si="22"/>
        <v>12.525761976616934</v>
      </c>
      <c r="S99" s="7">
        <f t="shared" si="23"/>
        <v>7.4662275562154807</v>
      </c>
    </row>
    <row r="100" spans="1:19" x14ac:dyDescent="0.3">
      <c r="A100" s="1">
        <v>42695</v>
      </c>
      <c r="B100" s="5">
        <v>130</v>
      </c>
      <c r="C100" s="6">
        <v>56.25</v>
      </c>
      <c r="D100" s="7">
        <v>705</v>
      </c>
      <c r="E100" s="5">
        <v>12561500</v>
      </c>
      <c r="F100" s="6">
        <v>438070</v>
      </c>
      <c r="G100" s="6">
        <v>2995</v>
      </c>
      <c r="H100" s="5">
        <f t="shared" si="16"/>
        <v>4.8675344504555822</v>
      </c>
      <c r="I100" s="6">
        <f t="shared" si="20"/>
        <v>4.0298060410845293</v>
      </c>
      <c r="J100" s="6">
        <f t="shared" si="21"/>
        <v>6.5581978028122689</v>
      </c>
      <c r="K100" s="5">
        <f t="shared" si="18"/>
        <v>6.9278731429453782E-4</v>
      </c>
      <c r="L100" s="6">
        <f t="shared" si="24"/>
        <v>1.8099547511312219E-2</v>
      </c>
      <c r="M100" s="7">
        <f t="shared" si="25"/>
        <v>0</v>
      </c>
      <c r="N100" s="5">
        <f t="shared" si="19"/>
        <v>6.9254744794099024E-4</v>
      </c>
      <c r="O100" s="6">
        <f t="shared" si="26"/>
        <v>1.7937700686667252E-2</v>
      </c>
      <c r="P100" s="7">
        <f t="shared" si="27"/>
        <v>0</v>
      </c>
      <c r="Q100" s="5">
        <f t="shared" si="17"/>
        <v>16.346147138625113</v>
      </c>
      <c r="R100" s="6">
        <f t="shared" si="22"/>
        <v>12.990133993940749</v>
      </c>
      <c r="S100" s="7">
        <f t="shared" si="23"/>
        <v>8.0046995105495498</v>
      </c>
    </row>
    <row r="101" spans="1:19" x14ac:dyDescent="0.3">
      <c r="A101" s="1">
        <v>42702</v>
      </c>
      <c r="B101" s="5">
        <v>135.9</v>
      </c>
      <c r="C101" s="6">
        <v>55.95</v>
      </c>
      <c r="D101" s="7">
        <v>711</v>
      </c>
      <c r="E101" s="5">
        <v>33075800</v>
      </c>
      <c r="F101" s="6">
        <v>937980</v>
      </c>
      <c r="G101" s="6">
        <v>2380</v>
      </c>
      <c r="H101" s="5">
        <f t="shared" si="16"/>
        <v>4.9119193211570984</v>
      </c>
      <c r="I101" s="6">
        <f t="shared" si="20"/>
        <v>4.0244584347579346</v>
      </c>
      <c r="J101" s="6">
        <f t="shared" si="21"/>
        <v>6.5666724298032406</v>
      </c>
      <c r="K101" s="5">
        <f t="shared" si="18"/>
        <v>4.5384615384615426E-2</v>
      </c>
      <c r="L101" s="6">
        <f t="shared" si="24"/>
        <v>-5.3333333333332828E-3</v>
      </c>
      <c r="M101" s="7">
        <f t="shared" si="25"/>
        <v>8.5106382978723406E-3</v>
      </c>
      <c r="N101" s="5">
        <f t="shared" si="19"/>
        <v>4.4384870701515582E-2</v>
      </c>
      <c r="O101" s="6">
        <f t="shared" si="26"/>
        <v>-5.3476063265952417E-3</v>
      </c>
      <c r="P101" s="7">
        <f t="shared" si="27"/>
        <v>8.4746269909722356E-3</v>
      </c>
      <c r="Q101" s="5">
        <f t="shared" si="17"/>
        <v>17.314312455125542</v>
      </c>
      <c r="R101" s="6">
        <f t="shared" si="22"/>
        <v>13.751483905799425</v>
      </c>
      <c r="S101" s="7">
        <f t="shared" si="23"/>
        <v>7.77485576666552</v>
      </c>
    </row>
    <row r="102" spans="1:19" x14ac:dyDescent="0.3">
      <c r="A102" s="1">
        <v>42709</v>
      </c>
      <c r="B102" s="5">
        <v>147.68</v>
      </c>
      <c r="C102" s="6">
        <v>61.8</v>
      </c>
      <c r="D102" s="7">
        <v>706</v>
      </c>
      <c r="E102" s="5">
        <v>26737300</v>
      </c>
      <c r="F102" s="6">
        <v>1330470</v>
      </c>
      <c r="G102" s="6">
        <v>603</v>
      </c>
      <c r="H102" s="5">
        <f t="shared" si="16"/>
        <v>4.9950477707545424</v>
      </c>
      <c r="I102" s="6">
        <f t="shared" si="20"/>
        <v>4.1239033644636454</v>
      </c>
      <c r="J102" s="6">
        <f t="shared" si="21"/>
        <v>6.5596152374932419</v>
      </c>
      <c r="K102" s="5">
        <f t="shared" si="18"/>
        <v>8.6681383370125098E-2</v>
      </c>
      <c r="L102" s="6">
        <f t="shared" si="24"/>
        <v>0.10455764075067013</v>
      </c>
      <c r="M102" s="7">
        <f t="shared" si="25"/>
        <v>-7.0323488045007029E-3</v>
      </c>
      <c r="N102" s="5">
        <f t="shared" si="19"/>
        <v>8.3128449597443907E-2</v>
      </c>
      <c r="O102" s="6">
        <f t="shared" si="26"/>
        <v>9.9444929705710713E-2</v>
      </c>
      <c r="P102" s="7">
        <f t="shared" si="27"/>
        <v>-7.057192309998751E-3</v>
      </c>
      <c r="Q102" s="5">
        <f t="shared" si="17"/>
        <v>17.10157015221392</v>
      </c>
      <c r="R102" s="6">
        <f t="shared" si="22"/>
        <v>14.101042821231355</v>
      </c>
      <c r="S102" s="7">
        <f t="shared" si="23"/>
        <v>6.4019171967271857</v>
      </c>
    </row>
    <row r="103" spans="1:19" x14ac:dyDescent="0.3">
      <c r="A103" s="1">
        <v>42716</v>
      </c>
      <c r="B103" s="5">
        <v>149.80000000000001</v>
      </c>
      <c r="C103" s="6">
        <v>67</v>
      </c>
      <c r="D103" s="7">
        <v>708</v>
      </c>
      <c r="E103" s="5">
        <v>31183900</v>
      </c>
      <c r="F103" s="6">
        <v>1118320</v>
      </c>
      <c r="G103" s="6">
        <v>1227</v>
      </c>
      <c r="H103" s="5">
        <f t="shared" si="16"/>
        <v>5.0093010710831196</v>
      </c>
      <c r="I103" s="6">
        <f t="shared" si="20"/>
        <v>4.2046926193909657</v>
      </c>
      <c r="J103" s="6">
        <f t="shared" si="21"/>
        <v>6.5624440936937196</v>
      </c>
      <c r="K103" s="5">
        <f t="shared" si="18"/>
        <v>1.4355362946912273E-2</v>
      </c>
      <c r="L103" s="6">
        <f t="shared" si="24"/>
        <v>8.4142394822006528E-2</v>
      </c>
      <c r="M103" s="7">
        <f t="shared" si="25"/>
        <v>2.8328611898016999E-3</v>
      </c>
      <c r="N103" s="5">
        <f t="shared" si="19"/>
        <v>1.4253300328577032E-2</v>
      </c>
      <c r="O103" s="6">
        <f t="shared" si="26"/>
        <v>8.0789254927321072E-2</v>
      </c>
      <c r="P103" s="7">
        <f t="shared" si="27"/>
        <v>2.828856200477623E-3</v>
      </c>
      <c r="Q103" s="5">
        <f t="shared" si="17"/>
        <v>17.255412493951635</v>
      </c>
      <c r="R103" s="6">
        <f t="shared" si="22"/>
        <v>13.927338117145011</v>
      </c>
      <c r="S103" s="7">
        <f t="shared" si="23"/>
        <v>7.1123274447109113</v>
      </c>
    </row>
    <row r="104" spans="1:19" x14ac:dyDescent="0.3">
      <c r="A104" s="1">
        <v>42723</v>
      </c>
      <c r="B104" s="5">
        <v>153.30000000000001</v>
      </c>
      <c r="C104" s="6">
        <v>65</v>
      </c>
      <c r="D104" s="7">
        <v>750</v>
      </c>
      <c r="E104" s="5">
        <v>19735600</v>
      </c>
      <c r="F104" s="6">
        <v>631980</v>
      </c>
      <c r="G104" s="6">
        <v>9171</v>
      </c>
      <c r="H104" s="5">
        <f t="shared" si="16"/>
        <v>5.0323967858777685</v>
      </c>
      <c r="I104" s="6">
        <f t="shared" si="20"/>
        <v>4.1743872698956368</v>
      </c>
      <c r="J104" s="6">
        <f t="shared" si="21"/>
        <v>6.620073206530356</v>
      </c>
      <c r="K104" s="5">
        <f t="shared" si="18"/>
        <v>2.336448598130841E-2</v>
      </c>
      <c r="L104" s="6">
        <f t="shared" si="24"/>
        <v>-2.9850746268656716E-2</v>
      </c>
      <c r="M104" s="7">
        <f t="shared" si="25"/>
        <v>5.9322033898305086E-2</v>
      </c>
      <c r="N104" s="5">
        <f t="shared" si="19"/>
        <v>2.3095714794649395E-2</v>
      </c>
      <c r="O104" s="6">
        <f t="shared" si="26"/>
        <v>-3.0305349495328922E-2</v>
      </c>
      <c r="P104" s="7">
        <f t="shared" si="27"/>
        <v>5.7629112836636423E-2</v>
      </c>
      <c r="Q104" s="5">
        <f t="shared" si="17"/>
        <v>16.797934669454527</v>
      </c>
      <c r="R104" s="6">
        <f t="shared" si="22"/>
        <v>13.356613027058643</v>
      </c>
      <c r="S104" s="7">
        <f t="shared" si="23"/>
        <v>9.1238016105589441</v>
      </c>
    </row>
    <row r="105" spans="1:19" x14ac:dyDescent="0.3">
      <c r="A105" s="1">
        <v>42730</v>
      </c>
      <c r="B105" s="5">
        <v>152.85</v>
      </c>
      <c r="C105" s="6">
        <v>66.8</v>
      </c>
      <c r="D105" s="7">
        <v>749.5</v>
      </c>
      <c r="E105" s="5">
        <v>8992600</v>
      </c>
      <c r="F105" s="6">
        <v>275210</v>
      </c>
      <c r="G105" s="6">
        <v>2343</v>
      </c>
      <c r="H105" s="5">
        <f t="shared" si="16"/>
        <v>5.0294570483368437</v>
      </c>
      <c r="I105" s="6">
        <f t="shared" si="20"/>
        <v>4.2017030805426003</v>
      </c>
      <c r="J105" s="6">
        <f t="shared" si="21"/>
        <v>6.6194063175426523</v>
      </c>
      <c r="K105" s="5">
        <f t="shared" si="18"/>
        <v>-2.9354207436400326E-3</v>
      </c>
      <c r="L105" s="6">
        <f t="shared" si="24"/>
        <v>2.7692307692307648E-2</v>
      </c>
      <c r="M105" s="7">
        <f t="shared" si="25"/>
        <v>-6.6666666666666664E-4</v>
      </c>
      <c r="N105" s="5">
        <f t="shared" si="19"/>
        <v>-2.9397375409250691E-3</v>
      </c>
      <c r="O105" s="6">
        <f t="shared" si="26"/>
        <v>2.7315810646962924E-2</v>
      </c>
      <c r="P105" s="7">
        <f t="shared" si="27"/>
        <v>-6.6688898770376765E-4</v>
      </c>
      <c r="Q105" s="5">
        <f t="shared" si="17"/>
        <v>16.011912574868177</v>
      </c>
      <c r="R105" s="6">
        <f t="shared" si="22"/>
        <v>12.525289721590447</v>
      </c>
      <c r="S105" s="7">
        <f t="shared" si="23"/>
        <v>7.7591874385077952</v>
      </c>
    </row>
    <row r="106" spans="1:19" x14ac:dyDescent="0.3">
      <c r="A106" s="1">
        <v>42737</v>
      </c>
      <c r="B106" s="5">
        <v>146.31</v>
      </c>
      <c r="C106" s="6">
        <v>68.95</v>
      </c>
      <c r="D106" s="7">
        <v>750</v>
      </c>
      <c r="E106" s="5">
        <v>13453400</v>
      </c>
      <c r="F106" s="6">
        <v>197520</v>
      </c>
      <c r="G106" s="6">
        <v>1814</v>
      </c>
      <c r="H106" s="5">
        <f t="shared" si="16"/>
        <v>4.9857276583900711</v>
      </c>
      <c r="I106" s="6">
        <f t="shared" si="20"/>
        <v>4.2333816042393106</v>
      </c>
      <c r="J106" s="6">
        <f t="shared" si="21"/>
        <v>6.620073206530356</v>
      </c>
      <c r="K106" s="5">
        <f t="shared" si="18"/>
        <v>-4.2787046123650585E-2</v>
      </c>
      <c r="L106" s="6">
        <f t="shared" si="24"/>
        <v>3.2185628742515057E-2</v>
      </c>
      <c r="M106" s="7">
        <f t="shared" si="25"/>
        <v>6.6711140760506999E-4</v>
      </c>
      <c r="N106" s="5">
        <f t="shared" si="19"/>
        <v>-4.3729389946772536E-2</v>
      </c>
      <c r="O106" s="6">
        <f t="shared" si="26"/>
        <v>3.1678523696710877E-2</v>
      </c>
      <c r="P106" s="7">
        <f t="shared" si="27"/>
        <v>6.6688898770377427E-4</v>
      </c>
      <c r="Q106" s="5">
        <f t="shared" si="17"/>
        <v>16.414742420170683</v>
      </c>
      <c r="R106" s="6">
        <f t="shared" si="22"/>
        <v>12.193595124019062</v>
      </c>
      <c r="S106" s="7">
        <f t="shared" si="23"/>
        <v>7.5032896306750816</v>
      </c>
    </row>
    <row r="107" spans="1:19" x14ac:dyDescent="0.3">
      <c r="A107" s="1">
        <v>42744</v>
      </c>
      <c r="B107" s="5">
        <v>156.9</v>
      </c>
      <c r="C107" s="6">
        <v>74.7</v>
      </c>
      <c r="D107" s="7">
        <v>741</v>
      </c>
      <c r="E107" s="5">
        <v>30270300</v>
      </c>
      <c r="F107" s="6">
        <v>573690</v>
      </c>
      <c r="G107" s="6">
        <v>299</v>
      </c>
      <c r="H107" s="5">
        <f t="shared" si="16"/>
        <v>5.0556086597389873</v>
      </c>
      <c r="I107" s="6">
        <f t="shared" si="20"/>
        <v>4.3134800921387715</v>
      </c>
      <c r="J107" s="6">
        <f t="shared" si="21"/>
        <v>6.6080006252960866</v>
      </c>
      <c r="K107" s="5">
        <f t="shared" si="18"/>
        <v>7.2380561820791486E-2</v>
      </c>
      <c r="L107" s="6">
        <f t="shared" si="24"/>
        <v>8.3393763596809278E-2</v>
      </c>
      <c r="M107" s="7">
        <f t="shared" si="25"/>
        <v>-1.2E-2</v>
      </c>
      <c r="N107" s="5">
        <f t="shared" si="19"/>
        <v>6.9881001348916061E-2</v>
      </c>
      <c r="O107" s="6">
        <f t="shared" si="26"/>
        <v>8.0098487899460905E-2</v>
      </c>
      <c r="P107" s="7">
        <f t="shared" si="27"/>
        <v>-1.2072581234269249E-2</v>
      </c>
      <c r="Q107" s="5">
        <f t="shared" si="17"/>
        <v>17.225677591751566</v>
      </c>
      <c r="R107" s="6">
        <f t="shared" si="22"/>
        <v>13.25984445972513</v>
      </c>
      <c r="S107" s="7">
        <f t="shared" si="23"/>
        <v>5.7004435733906869</v>
      </c>
    </row>
    <row r="108" spans="1:19" x14ac:dyDescent="0.3">
      <c r="A108" s="1">
        <v>42751</v>
      </c>
      <c r="B108" s="5">
        <v>160.5</v>
      </c>
      <c r="C108" s="6">
        <v>70.349999999999994</v>
      </c>
      <c r="D108" s="7">
        <v>755</v>
      </c>
      <c r="E108" s="5">
        <v>21134500</v>
      </c>
      <c r="F108" s="6">
        <v>1023830</v>
      </c>
      <c r="G108" s="6">
        <v>197</v>
      </c>
      <c r="H108" s="5">
        <f t="shared" si="16"/>
        <v>5.0782939425700704</v>
      </c>
      <c r="I108" s="6">
        <f t="shared" si="20"/>
        <v>4.2534827835603979</v>
      </c>
      <c r="J108" s="6">
        <f t="shared" si="21"/>
        <v>6.6267177492490248</v>
      </c>
      <c r="K108" s="5">
        <f t="shared" si="18"/>
        <v>2.2944550669216024E-2</v>
      </c>
      <c r="L108" s="6">
        <f t="shared" si="24"/>
        <v>-5.8232931726907744E-2</v>
      </c>
      <c r="M108" s="7">
        <f t="shared" si="25"/>
        <v>1.8893387314439947E-2</v>
      </c>
      <c r="N108" s="5">
        <f t="shared" si="19"/>
        <v>2.2685282831083665E-2</v>
      </c>
      <c r="O108" s="6">
        <f t="shared" si="26"/>
        <v>-5.9997308578373619E-2</v>
      </c>
      <c r="P108" s="7">
        <f t="shared" si="27"/>
        <v>1.8717123952937773E-2</v>
      </c>
      <c r="Q108" s="5">
        <f t="shared" si="17"/>
        <v>16.86641733426292</v>
      </c>
      <c r="R108" s="6">
        <f t="shared" si="22"/>
        <v>13.83906105517447</v>
      </c>
      <c r="S108" s="7">
        <f t="shared" si="23"/>
        <v>5.2832037287379885</v>
      </c>
    </row>
    <row r="109" spans="1:19" x14ac:dyDescent="0.3">
      <c r="A109" s="1">
        <v>42758</v>
      </c>
      <c r="B109" s="5">
        <v>168.5</v>
      </c>
      <c r="C109" s="6">
        <v>74.849999999999994</v>
      </c>
      <c r="D109" s="7">
        <v>762</v>
      </c>
      <c r="E109" s="5">
        <v>16426100</v>
      </c>
      <c r="F109" s="6">
        <v>489500</v>
      </c>
      <c r="G109" s="6">
        <v>780</v>
      </c>
      <c r="H109" s="5">
        <f t="shared" si="16"/>
        <v>5.1269357497924162</v>
      </c>
      <c r="I109" s="6">
        <f t="shared" si="20"/>
        <v>4.3154861108656375</v>
      </c>
      <c r="J109" s="6">
        <f t="shared" si="21"/>
        <v>6.6359465556866466</v>
      </c>
      <c r="K109" s="5">
        <f t="shared" si="18"/>
        <v>4.9844236760124609E-2</v>
      </c>
      <c r="L109" s="6">
        <f t="shared" si="24"/>
        <v>6.3965884861407252E-2</v>
      </c>
      <c r="M109" s="7">
        <f t="shared" si="25"/>
        <v>9.2715231788079479E-3</v>
      </c>
      <c r="N109" s="5">
        <f t="shared" si="19"/>
        <v>4.8641807222345866E-2</v>
      </c>
      <c r="O109" s="6">
        <f t="shared" si="26"/>
        <v>6.2003327305239352E-2</v>
      </c>
      <c r="P109" s="7">
        <f t="shared" si="27"/>
        <v>9.228806437621485E-3</v>
      </c>
      <c r="Q109" s="5">
        <f t="shared" si="17"/>
        <v>16.614382091173155</v>
      </c>
      <c r="R109" s="6">
        <f t="shared" si="22"/>
        <v>13.101139740952702</v>
      </c>
      <c r="S109" s="7">
        <f t="shared" si="23"/>
        <v>6.6592939196836376</v>
      </c>
    </row>
    <row r="110" spans="1:19" x14ac:dyDescent="0.3">
      <c r="A110" s="1">
        <v>42765</v>
      </c>
      <c r="B110" s="5">
        <v>178.5</v>
      </c>
      <c r="C110" s="6">
        <v>74.650000000000006</v>
      </c>
      <c r="D110" s="7">
        <v>768.5</v>
      </c>
      <c r="E110" s="5">
        <v>18426700</v>
      </c>
      <c r="F110" s="6">
        <v>421840</v>
      </c>
      <c r="G110" s="6">
        <v>584</v>
      </c>
      <c r="H110" s="5">
        <f t="shared" si="16"/>
        <v>5.1845886012196933</v>
      </c>
      <c r="I110" s="6">
        <f t="shared" si="20"/>
        <v>4.312810523985199</v>
      </c>
      <c r="J110" s="6">
        <f t="shared" si="21"/>
        <v>6.6444405629786507</v>
      </c>
      <c r="K110" s="5">
        <f t="shared" si="18"/>
        <v>5.9347181008902079E-2</v>
      </c>
      <c r="L110" s="6">
        <f t="shared" si="24"/>
        <v>-2.6720106880426006E-3</v>
      </c>
      <c r="M110" s="7">
        <f t="shared" si="25"/>
        <v>8.5301837270341206E-3</v>
      </c>
      <c r="N110" s="5">
        <f t="shared" si="19"/>
        <v>5.7652851427277399E-2</v>
      </c>
      <c r="O110" s="6">
        <f t="shared" si="26"/>
        <v>-2.6755868804377884E-3</v>
      </c>
      <c r="P110" s="7">
        <f t="shared" si="27"/>
        <v>8.494007292004337E-3</v>
      </c>
      <c r="Q110" s="5">
        <f t="shared" si="17"/>
        <v>16.729311257726447</v>
      </c>
      <c r="R110" s="6">
        <f t="shared" si="22"/>
        <v>12.952381374204352</v>
      </c>
      <c r="S110" s="7">
        <f t="shared" si="23"/>
        <v>6.3699009828282271</v>
      </c>
    </row>
    <row r="111" spans="1:19" x14ac:dyDescent="0.3">
      <c r="A111" s="1">
        <v>42772</v>
      </c>
      <c r="B111" s="5">
        <v>179.5</v>
      </c>
      <c r="C111" s="6">
        <v>71.900000000000006</v>
      </c>
      <c r="D111" s="7">
        <v>766</v>
      </c>
      <c r="E111" s="5">
        <v>19525300</v>
      </c>
      <c r="F111" s="6">
        <v>541190</v>
      </c>
      <c r="G111" s="6">
        <v>1556</v>
      </c>
      <c r="H111" s="5">
        <f t="shared" si="16"/>
        <v>5.1901752079283332</v>
      </c>
      <c r="I111" s="6">
        <f t="shared" si="20"/>
        <v>4.2752762647270011</v>
      </c>
      <c r="J111" s="6">
        <f t="shared" si="21"/>
        <v>6.6411821697405911</v>
      </c>
      <c r="K111" s="5">
        <f t="shared" si="18"/>
        <v>5.6022408963585435E-3</v>
      </c>
      <c r="L111" s="6">
        <f t="shared" si="24"/>
        <v>-3.6838580040187537E-2</v>
      </c>
      <c r="M111" s="7">
        <f t="shared" si="25"/>
        <v>-3.2530904359141183E-3</v>
      </c>
      <c r="N111" s="5">
        <f t="shared" si="19"/>
        <v>5.5866067086397762E-3</v>
      </c>
      <c r="O111" s="6">
        <f t="shared" si="26"/>
        <v>-3.7534259258198435E-2</v>
      </c>
      <c r="P111" s="7">
        <f t="shared" si="27"/>
        <v>-3.2583932380592863E-3</v>
      </c>
      <c r="Q111" s="5">
        <f t="shared" si="17"/>
        <v>16.787221618488758</v>
      </c>
      <c r="R111" s="6">
        <f t="shared" si="22"/>
        <v>13.201525697650558</v>
      </c>
      <c r="S111" s="7">
        <f t="shared" si="23"/>
        <v>7.3498737047383367</v>
      </c>
    </row>
    <row r="112" spans="1:19" x14ac:dyDescent="0.3">
      <c r="A112" s="1">
        <v>42779</v>
      </c>
      <c r="B112" s="5">
        <v>173.1</v>
      </c>
      <c r="C112" s="6">
        <v>70.95</v>
      </c>
      <c r="D112" s="7">
        <v>760</v>
      </c>
      <c r="E112" s="5">
        <v>13702400</v>
      </c>
      <c r="F112" s="6">
        <v>739810</v>
      </c>
      <c r="G112" s="6">
        <v>508</v>
      </c>
      <c r="H112" s="5">
        <f t="shared" si="16"/>
        <v>5.1538694621821639</v>
      </c>
      <c r="I112" s="6">
        <f t="shared" si="20"/>
        <v>4.2619754036060513</v>
      </c>
      <c r="J112" s="6">
        <f t="shared" si="21"/>
        <v>6.633318433280377</v>
      </c>
      <c r="K112" s="5">
        <f t="shared" si="18"/>
        <v>-3.5654596100278581E-2</v>
      </c>
      <c r="L112" s="6">
        <f t="shared" si="24"/>
        <v>-1.3212795549374169E-2</v>
      </c>
      <c r="M112" s="7">
        <f t="shared" si="25"/>
        <v>-7.832898172323759E-3</v>
      </c>
      <c r="N112" s="5">
        <f t="shared" si="19"/>
        <v>-3.6305745746169987E-2</v>
      </c>
      <c r="O112" s="6">
        <f t="shared" si="26"/>
        <v>-1.3300861120949366E-2</v>
      </c>
      <c r="P112" s="7">
        <f t="shared" si="27"/>
        <v>-7.8637364602145762E-3</v>
      </c>
      <c r="Q112" s="5">
        <f t="shared" si="17"/>
        <v>16.433081557937445</v>
      </c>
      <c r="R112" s="6">
        <f t="shared" si="22"/>
        <v>13.514148675455937</v>
      </c>
      <c r="S112" s="7">
        <f t="shared" si="23"/>
        <v>6.230481447578482</v>
      </c>
    </row>
    <row r="113" spans="1:19" x14ac:dyDescent="0.3">
      <c r="A113" s="1">
        <v>42786</v>
      </c>
      <c r="B113" s="5">
        <v>167</v>
      </c>
      <c r="C113" s="6">
        <v>67.75</v>
      </c>
      <c r="D113" s="7">
        <v>760</v>
      </c>
      <c r="E113" s="5">
        <v>7274200</v>
      </c>
      <c r="F113" s="6">
        <v>548630</v>
      </c>
      <c r="G113" s="6">
        <v>661</v>
      </c>
      <c r="H113" s="5">
        <f t="shared" si="16"/>
        <v>5.1179938124167554</v>
      </c>
      <c r="I113" s="6">
        <f t="shared" si="20"/>
        <v>4.2158244597598102</v>
      </c>
      <c r="J113" s="6">
        <f t="shared" si="21"/>
        <v>6.633318433280377</v>
      </c>
      <c r="K113" s="5">
        <f t="shared" si="18"/>
        <v>-3.5239745811669526E-2</v>
      </c>
      <c r="L113" s="6">
        <f t="shared" si="24"/>
        <v>-4.5102184637068395E-2</v>
      </c>
      <c r="M113" s="7">
        <f t="shared" si="25"/>
        <v>0</v>
      </c>
      <c r="N113" s="5">
        <f t="shared" si="19"/>
        <v>-3.5875649765408461E-2</v>
      </c>
      <c r="O113" s="6">
        <f t="shared" si="26"/>
        <v>-4.6150943846241417E-2</v>
      </c>
      <c r="P113" s="7">
        <f t="shared" si="27"/>
        <v>0</v>
      </c>
      <c r="Q113" s="5">
        <f t="shared" si="17"/>
        <v>15.799844399339428</v>
      </c>
      <c r="R113" s="6">
        <f t="shared" si="22"/>
        <v>13.21517954064233</v>
      </c>
      <c r="S113" s="7">
        <f t="shared" si="23"/>
        <v>6.4937538398516859</v>
      </c>
    </row>
    <row r="114" spans="1:19" x14ac:dyDescent="0.3">
      <c r="A114" s="1">
        <v>42793</v>
      </c>
      <c r="B114" s="5">
        <v>168.85</v>
      </c>
      <c r="C114" s="6">
        <v>63.65</v>
      </c>
      <c r="D114" s="7">
        <v>754.5</v>
      </c>
      <c r="E114" s="5">
        <v>29904400</v>
      </c>
      <c r="F114" s="6">
        <v>661220</v>
      </c>
      <c r="G114" s="6">
        <v>1849</v>
      </c>
      <c r="H114" s="5">
        <f t="shared" si="16"/>
        <v>5.1290107468315771</v>
      </c>
      <c r="I114" s="6">
        <f t="shared" si="20"/>
        <v>4.1533993250034156</v>
      </c>
      <c r="J114" s="6">
        <f t="shared" si="21"/>
        <v>6.6260552782079039</v>
      </c>
      <c r="K114" s="5">
        <f t="shared" si="18"/>
        <v>1.1077844311377212E-2</v>
      </c>
      <c r="L114" s="6">
        <f t="shared" si="24"/>
        <v>-6.051660516605168E-2</v>
      </c>
      <c r="M114" s="7">
        <f t="shared" si="25"/>
        <v>-7.2368421052631578E-3</v>
      </c>
      <c r="N114" s="5">
        <f t="shared" si="19"/>
        <v>1.1016934414821612E-2</v>
      </c>
      <c r="O114" s="6">
        <f t="shared" si="26"/>
        <v>-6.2425134756394829E-2</v>
      </c>
      <c r="P114" s="7">
        <f t="shared" si="27"/>
        <v>-7.2631550724732248E-3</v>
      </c>
      <c r="Q114" s="5">
        <f t="shared" si="17"/>
        <v>17.213516184724995</v>
      </c>
      <c r="R114" s="6">
        <f t="shared" si="22"/>
        <v>13.401841892505422</v>
      </c>
      <c r="S114" s="7">
        <f t="shared" si="23"/>
        <v>7.5224002313871248</v>
      </c>
    </row>
    <row r="115" spans="1:19" x14ac:dyDescent="0.3">
      <c r="A115" s="1">
        <v>42800</v>
      </c>
      <c r="B115" s="5">
        <v>149.19999999999999</v>
      </c>
      <c r="C115" s="6">
        <v>59.4</v>
      </c>
      <c r="D115" s="7">
        <v>743</v>
      </c>
      <c r="E115" s="5">
        <v>19124800</v>
      </c>
      <c r="F115" s="6">
        <v>829550</v>
      </c>
      <c r="G115" s="6">
        <v>2657</v>
      </c>
      <c r="H115" s="5">
        <f t="shared" si="16"/>
        <v>5.0052876877696608</v>
      </c>
      <c r="I115" s="6">
        <f t="shared" si="20"/>
        <v>4.0842942263685993</v>
      </c>
      <c r="J115" s="6">
        <f t="shared" si="21"/>
        <v>6.6106960447177592</v>
      </c>
      <c r="K115" s="5">
        <f t="shared" si="18"/>
        <v>-0.11637548119632814</v>
      </c>
      <c r="L115" s="6">
        <f t="shared" si="24"/>
        <v>-6.6771406127258445E-2</v>
      </c>
      <c r="M115" s="7">
        <f t="shared" si="25"/>
        <v>-1.5241882041086813E-2</v>
      </c>
      <c r="N115" s="5">
        <f t="shared" si="19"/>
        <v>-0.12372305906191625</v>
      </c>
      <c r="O115" s="6">
        <f t="shared" si="26"/>
        <v>-6.9105098634816245E-2</v>
      </c>
      <c r="P115" s="7">
        <f t="shared" si="27"/>
        <v>-1.5359233490144395E-2</v>
      </c>
      <c r="Q115" s="5">
        <f t="shared" si="17"/>
        <v>16.766496480105854</v>
      </c>
      <c r="R115" s="6">
        <f t="shared" si="22"/>
        <v>13.628638664071502</v>
      </c>
      <c r="S115" s="7">
        <f t="shared" si="23"/>
        <v>7.8849529457598138</v>
      </c>
    </row>
    <row r="116" spans="1:19" x14ac:dyDescent="0.3">
      <c r="A116" s="1">
        <v>42807</v>
      </c>
      <c r="B116" s="5">
        <v>161.55000000000001</v>
      </c>
      <c r="C116" s="6">
        <v>60.8</v>
      </c>
      <c r="D116" s="7">
        <v>740</v>
      </c>
      <c r="E116" s="5">
        <v>21601600</v>
      </c>
      <c r="F116" s="6">
        <v>1233710</v>
      </c>
      <c r="G116" s="6">
        <v>516</v>
      </c>
      <c r="H116" s="5">
        <f t="shared" si="16"/>
        <v>5.0848146922705073</v>
      </c>
      <c r="I116" s="6">
        <f t="shared" si="20"/>
        <v>4.1075897889721213</v>
      </c>
      <c r="J116" s="6">
        <f t="shared" si="21"/>
        <v>6.6066501861982152</v>
      </c>
      <c r="K116" s="5">
        <f t="shared" si="18"/>
        <v>8.2774798927614093E-2</v>
      </c>
      <c r="L116" s="6">
        <f t="shared" si="24"/>
        <v>2.3569023569023545E-2</v>
      </c>
      <c r="M116" s="7">
        <f t="shared" si="25"/>
        <v>-4.0376850605652759E-3</v>
      </c>
      <c r="N116" s="5">
        <f t="shared" si="19"/>
        <v>7.9527004500847015E-2</v>
      </c>
      <c r="O116" s="6">
        <f t="shared" si="26"/>
        <v>2.3295562603522082E-2</v>
      </c>
      <c r="P116" s="7">
        <f t="shared" si="27"/>
        <v>-4.0458585195436835E-3</v>
      </c>
      <c r="Q116" s="5">
        <f t="shared" si="17"/>
        <v>16.88827794398512</v>
      </c>
      <c r="R116" s="6">
        <f t="shared" si="22"/>
        <v>14.025536447725012</v>
      </c>
      <c r="S116" s="7">
        <f t="shared" si="23"/>
        <v>6.2461067654815627</v>
      </c>
    </row>
    <row r="117" spans="1:19" x14ac:dyDescent="0.3">
      <c r="A117" s="1">
        <v>42814</v>
      </c>
      <c r="B117" s="5">
        <v>167.6</v>
      </c>
      <c r="C117" s="6">
        <v>66.900000000000006</v>
      </c>
      <c r="D117" s="7">
        <v>743.5</v>
      </c>
      <c r="E117" s="5">
        <v>12538500</v>
      </c>
      <c r="F117" s="6">
        <v>525190</v>
      </c>
      <c r="G117" s="6">
        <v>31</v>
      </c>
      <c r="H117" s="5">
        <f t="shared" si="16"/>
        <v>5.1215801880479823</v>
      </c>
      <c r="I117" s="6">
        <f t="shared" si="20"/>
        <v>4.203198967134183</v>
      </c>
      <c r="J117" s="6">
        <f t="shared" si="21"/>
        <v>6.6113687659002096</v>
      </c>
      <c r="K117" s="5">
        <f t="shared" si="18"/>
        <v>3.7449705973382742E-2</v>
      </c>
      <c r="L117" s="6">
        <f t="shared" si="24"/>
        <v>0.1003289473684212</v>
      </c>
      <c r="M117" s="7">
        <f t="shared" si="25"/>
        <v>4.72972972972973E-3</v>
      </c>
      <c r="N117" s="5">
        <f t="shared" si="19"/>
        <v>3.676549577747526E-2</v>
      </c>
      <c r="O117" s="6">
        <f t="shared" si="26"/>
        <v>9.5609178162061617E-2</v>
      </c>
      <c r="P117" s="7">
        <f t="shared" si="27"/>
        <v>4.718579701994333E-3</v>
      </c>
      <c r="Q117" s="5">
        <f t="shared" si="17"/>
        <v>16.344314468789456</v>
      </c>
      <c r="R117" s="6">
        <f t="shared" si="22"/>
        <v>13.171515380863934</v>
      </c>
      <c r="S117" s="7">
        <f t="shared" si="23"/>
        <v>3.4339872044851463</v>
      </c>
    </row>
    <row r="118" spans="1:19" x14ac:dyDescent="0.3">
      <c r="A118" s="1">
        <v>42821</v>
      </c>
      <c r="B118" s="5">
        <v>168</v>
      </c>
      <c r="C118" s="6">
        <v>60.85</v>
      </c>
      <c r="D118" s="7">
        <v>737</v>
      </c>
      <c r="E118" s="5">
        <v>9646700</v>
      </c>
      <c r="F118" s="6">
        <v>657330</v>
      </c>
      <c r="G118" s="6">
        <v>485</v>
      </c>
      <c r="H118" s="5">
        <f t="shared" si="16"/>
        <v>5.1239639794032588</v>
      </c>
      <c r="I118" s="6">
        <f t="shared" si="20"/>
        <v>4.1084118194335364</v>
      </c>
      <c r="J118" s="6">
        <f t="shared" si="21"/>
        <v>6.6025878921893364</v>
      </c>
      <c r="K118" s="5">
        <f t="shared" si="18"/>
        <v>2.386634844868769E-3</v>
      </c>
      <c r="L118" s="6">
        <f t="shared" si="24"/>
        <v>-9.0433482810164487E-2</v>
      </c>
      <c r="M118" s="7">
        <f t="shared" si="25"/>
        <v>-8.7424344317417624E-3</v>
      </c>
      <c r="N118" s="5">
        <f t="shared" si="19"/>
        <v>2.3837913552761975E-3</v>
      </c>
      <c r="O118" s="6">
        <f t="shared" si="26"/>
        <v>-9.4787147700646668E-2</v>
      </c>
      <c r="P118" s="7">
        <f t="shared" si="27"/>
        <v>-8.7808737108731171E-3</v>
      </c>
      <c r="Q118" s="5">
        <f t="shared" si="17"/>
        <v>16.082126445918551</v>
      </c>
      <c r="R118" s="6">
        <f t="shared" si="22"/>
        <v>13.395941454469837</v>
      </c>
      <c r="S118" s="7">
        <f t="shared" si="23"/>
        <v>6.1841488909374833</v>
      </c>
    </row>
    <row r="119" spans="1:19" x14ac:dyDescent="0.3">
      <c r="A119" s="1">
        <v>42828</v>
      </c>
      <c r="B119" s="5">
        <v>171.9</v>
      </c>
      <c r="C119" s="6">
        <v>61.7</v>
      </c>
      <c r="D119" s="7">
        <v>737</v>
      </c>
      <c r="E119" s="5">
        <v>13870000</v>
      </c>
      <c r="F119" s="6">
        <v>885850</v>
      </c>
      <c r="G119" s="6">
        <v>117</v>
      </c>
      <c r="H119" s="5">
        <f t="shared" si="16"/>
        <v>5.146912912388804</v>
      </c>
      <c r="I119" s="6">
        <f t="shared" si="20"/>
        <v>4.1222839309113422</v>
      </c>
      <c r="J119" s="6">
        <f t="shared" si="21"/>
        <v>6.6025878921893364</v>
      </c>
      <c r="K119" s="5">
        <f t="shared" si="18"/>
        <v>2.321428571428575E-2</v>
      </c>
      <c r="L119" s="6">
        <f t="shared" si="24"/>
        <v>1.396877567789649E-2</v>
      </c>
      <c r="M119" s="7">
        <f t="shared" si="25"/>
        <v>0</v>
      </c>
      <c r="N119" s="5">
        <f t="shared" si="19"/>
        <v>2.2948932985544783E-2</v>
      </c>
      <c r="O119" s="6">
        <f t="shared" si="26"/>
        <v>1.3872111477806044E-2</v>
      </c>
      <c r="P119" s="7">
        <f t="shared" si="27"/>
        <v>0</v>
      </c>
      <c r="Q119" s="5">
        <f t="shared" si="17"/>
        <v>16.445238792291015</v>
      </c>
      <c r="R119" s="6">
        <f t="shared" si="22"/>
        <v>13.694302915028583</v>
      </c>
      <c r="S119" s="7">
        <f t="shared" si="23"/>
        <v>4.7621739347977563</v>
      </c>
    </row>
    <row r="120" spans="1:19" x14ac:dyDescent="0.3">
      <c r="A120" s="1">
        <v>42835</v>
      </c>
      <c r="B120" s="5">
        <v>161.75</v>
      </c>
      <c r="C120" s="6">
        <v>58.85</v>
      </c>
      <c r="D120" s="7">
        <v>722</v>
      </c>
      <c r="E120" s="5">
        <v>17794800</v>
      </c>
      <c r="F120" s="6">
        <v>1193300</v>
      </c>
      <c r="G120" s="6">
        <v>3709</v>
      </c>
      <c r="H120" s="5">
        <f t="shared" si="16"/>
        <v>5.0860519333810101</v>
      </c>
      <c r="I120" s="6">
        <f t="shared" si="20"/>
        <v>4.074991833706286</v>
      </c>
      <c r="J120" s="6">
        <f t="shared" si="21"/>
        <v>6.5820251388928259</v>
      </c>
      <c r="K120" s="5">
        <f t="shared" si="18"/>
        <v>-5.9045956951716147E-2</v>
      </c>
      <c r="L120" s="6">
        <f t="shared" si="24"/>
        <v>-4.6191247974068095E-2</v>
      </c>
      <c r="M120" s="7">
        <f t="shared" si="25"/>
        <v>-2.0352781546811399E-2</v>
      </c>
      <c r="N120" s="5">
        <f t="shared" si="19"/>
        <v>-6.0860979007793616E-2</v>
      </c>
      <c r="O120" s="6">
        <f t="shared" si="26"/>
        <v>-4.7292097205056373E-2</v>
      </c>
      <c r="P120" s="7">
        <f t="shared" si="27"/>
        <v>-2.0562753296510392E-2</v>
      </c>
      <c r="Q120" s="5">
        <f t="shared" si="17"/>
        <v>16.694416837751159</v>
      </c>
      <c r="R120" s="6">
        <f t="shared" si="22"/>
        <v>13.992233136357747</v>
      </c>
      <c r="S120" s="7">
        <f t="shared" si="23"/>
        <v>8.2185175774895907</v>
      </c>
    </row>
    <row r="121" spans="1:19" x14ac:dyDescent="0.3">
      <c r="A121" s="1">
        <v>42842</v>
      </c>
      <c r="B121" s="5">
        <v>167.35</v>
      </c>
      <c r="C121" s="6">
        <v>60.35</v>
      </c>
      <c r="D121" s="7">
        <v>735</v>
      </c>
      <c r="E121" s="5">
        <v>10432300</v>
      </c>
      <c r="F121" s="6">
        <v>815820</v>
      </c>
      <c r="G121" s="6">
        <v>7372</v>
      </c>
      <c r="H121" s="5">
        <f t="shared" si="16"/>
        <v>5.1200874276573352</v>
      </c>
      <c r="I121" s="6">
        <f t="shared" si="20"/>
        <v>4.1001609475435403</v>
      </c>
      <c r="J121" s="6">
        <f t="shared" si="21"/>
        <v>6.5998704992128365</v>
      </c>
      <c r="K121" s="5">
        <f t="shared" si="18"/>
        <v>3.4621329211746488E-2</v>
      </c>
      <c r="L121" s="6">
        <f t="shared" si="24"/>
        <v>2.5488530161427356E-2</v>
      </c>
      <c r="M121" s="7">
        <f t="shared" si="25"/>
        <v>1.8005540166204988E-2</v>
      </c>
      <c r="N121" s="5">
        <f t="shared" si="19"/>
        <v>3.4035494276325691E-2</v>
      </c>
      <c r="O121" s="6">
        <f t="shared" si="26"/>
        <v>2.5169113837254807E-2</v>
      </c>
      <c r="P121" s="7">
        <f t="shared" si="27"/>
        <v>1.7845360320010387E-2</v>
      </c>
      <c r="Q121" s="5">
        <f t="shared" si="17"/>
        <v>16.160417320403788</v>
      </c>
      <c r="R121" s="6">
        <f t="shared" si="22"/>
        <v>13.611949021377786</v>
      </c>
      <c r="S121" s="7">
        <f t="shared" si="23"/>
        <v>8.9054443187897139</v>
      </c>
    </row>
    <row r="122" spans="1:19" x14ac:dyDescent="0.3">
      <c r="A122" s="1">
        <v>42849</v>
      </c>
      <c r="B122" s="5">
        <v>175.75</v>
      </c>
      <c r="C122" s="6">
        <v>63.35</v>
      </c>
      <c r="D122" s="7">
        <v>742</v>
      </c>
      <c r="E122" s="5">
        <v>13692600</v>
      </c>
      <c r="F122" s="6">
        <v>2116230</v>
      </c>
      <c r="G122" s="6">
        <v>2071</v>
      </c>
      <c r="H122" s="5">
        <f t="shared" si="16"/>
        <v>5.1690625306907743</v>
      </c>
      <c r="I122" s="6">
        <f t="shared" si="20"/>
        <v>4.1486749067671482</v>
      </c>
      <c r="J122" s="6">
        <f t="shared" si="21"/>
        <v>6.6093492431673804</v>
      </c>
      <c r="K122" s="5">
        <f t="shared" si="18"/>
        <v>5.0194203764565321E-2</v>
      </c>
      <c r="L122" s="6">
        <f t="shared" si="24"/>
        <v>4.9710024855012427E-2</v>
      </c>
      <c r="M122" s="7">
        <f t="shared" si="25"/>
        <v>9.5238095238095247E-3</v>
      </c>
      <c r="N122" s="5">
        <f t="shared" si="19"/>
        <v>4.8975103033438681E-2</v>
      </c>
      <c r="O122" s="6">
        <f t="shared" si="26"/>
        <v>4.8513959223607538E-2</v>
      </c>
      <c r="P122" s="7">
        <f t="shared" si="27"/>
        <v>9.4787439545437387E-3</v>
      </c>
      <c r="Q122" s="5">
        <f t="shared" si="17"/>
        <v>16.432366098881559</v>
      </c>
      <c r="R122" s="6">
        <f t="shared" si="22"/>
        <v>14.565146761705556</v>
      </c>
      <c r="S122" s="7">
        <f t="shared" si="23"/>
        <v>7.6357868613955846</v>
      </c>
    </row>
    <row r="123" spans="1:19" x14ac:dyDescent="0.3">
      <c r="A123" s="1">
        <v>42856</v>
      </c>
      <c r="B123" s="5">
        <v>187.6</v>
      </c>
      <c r="C123" s="6">
        <v>62</v>
      </c>
      <c r="D123" s="7">
        <v>741</v>
      </c>
      <c r="E123" s="5">
        <v>15250200</v>
      </c>
      <c r="F123" s="6">
        <v>261040</v>
      </c>
      <c r="G123" s="6">
        <v>2189</v>
      </c>
      <c r="H123" s="5">
        <f t="shared" si="16"/>
        <v>5.2343120365721241</v>
      </c>
      <c r="I123" s="6">
        <f t="shared" si="20"/>
        <v>4.1271343850450917</v>
      </c>
      <c r="J123" s="6">
        <f t="shared" si="21"/>
        <v>6.6080006252960866</v>
      </c>
      <c r="K123" s="5">
        <f t="shared" si="18"/>
        <v>6.7425320056898969E-2</v>
      </c>
      <c r="L123" s="6">
        <f t="shared" si="24"/>
        <v>-2.1310181531176028E-2</v>
      </c>
      <c r="M123" s="7">
        <f t="shared" si="25"/>
        <v>-1.3477088948787063E-3</v>
      </c>
      <c r="N123" s="5">
        <f t="shared" si="19"/>
        <v>6.5249505881350062E-2</v>
      </c>
      <c r="O123" s="6">
        <f t="shared" si="26"/>
        <v>-2.1540521722056529E-2</v>
      </c>
      <c r="P123" s="7">
        <f t="shared" si="27"/>
        <v>-1.3486178712935292E-3</v>
      </c>
      <c r="Q123" s="5">
        <f t="shared" si="17"/>
        <v>16.540103175685797</v>
      </c>
      <c r="R123" s="6">
        <f t="shared" si="22"/>
        <v>12.472428931267203</v>
      </c>
      <c r="S123" s="7">
        <f t="shared" si="23"/>
        <v>7.6912000975228629</v>
      </c>
    </row>
    <row r="124" spans="1:19" x14ac:dyDescent="0.3">
      <c r="A124" s="1">
        <v>42863</v>
      </c>
      <c r="B124" s="5">
        <v>184.15</v>
      </c>
      <c r="C124" s="6">
        <v>63.9</v>
      </c>
      <c r="D124" s="7">
        <v>742</v>
      </c>
      <c r="E124" s="5">
        <v>11883700</v>
      </c>
      <c r="F124" s="6">
        <v>319620</v>
      </c>
      <c r="G124" s="6">
        <v>153</v>
      </c>
      <c r="H124" s="5">
        <f t="shared" si="16"/>
        <v>5.2157506428910745</v>
      </c>
      <c r="I124" s="6">
        <f t="shared" si="20"/>
        <v>4.1573193613834887</v>
      </c>
      <c r="J124" s="6">
        <f t="shared" si="21"/>
        <v>6.6093492431673804</v>
      </c>
      <c r="K124" s="5">
        <f t="shared" si="18"/>
        <v>-1.8390191897654524E-2</v>
      </c>
      <c r="L124" s="6">
        <f t="shared" si="24"/>
        <v>3.0645161290322558E-2</v>
      </c>
      <c r="M124" s="7">
        <f t="shared" si="25"/>
        <v>1.3495276653171389E-3</v>
      </c>
      <c r="N124" s="5">
        <f t="shared" si="19"/>
        <v>-1.8561393681049969E-2</v>
      </c>
      <c r="O124" s="6">
        <f t="shared" si="26"/>
        <v>3.0184976338397451E-2</v>
      </c>
      <c r="P124" s="7">
        <f t="shared" si="27"/>
        <v>1.348617871293463E-3</v>
      </c>
      <c r="Q124" s="5">
        <f t="shared" si="17"/>
        <v>16.290678271220418</v>
      </c>
      <c r="R124" s="6">
        <f t="shared" si="22"/>
        <v>12.674888069139099</v>
      </c>
      <c r="S124" s="7">
        <f t="shared" si="23"/>
        <v>5.0304379213924353</v>
      </c>
    </row>
    <row r="125" spans="1:19" x14ac:dyDescent="0.3">
      <c r="A125" s="1">
        <v>42870</v>
      </c>
      <c r="B125" s="5">
        <v>189.1</v>
      </c>
      <c r="C125" s="6">
        <v>61.25</v>
      </c>
      <c r="D125" s="7">
        <v>744</v>
      </c>
      <c r="E125" s="5">
        <v>17648300</v>
      </c>
      <c r="F125" s="6">
        <v>588030</v>
      </c>
      <c r="G125" s="6">
        <v>169</v>
      </c>
      <c r="H125" s="5">
        <f t="shared" si="16"/>
        <v>5.2422759756644117</v>
      </c>
      <c r="I125" s="6">
        <f t="shared" si="20"/>
        <v>4.1149638494248366</v>
      </c>
      <c r="J125" s="6">
        <f t="shared" si="21"/>
        <v>6.6120410348330916</v>
      </c>
      <c r="K125" s="5">
        <f t="shared" si="18"/>
        <v>2.6880260657072975E-2</v>
      </c>
      <c r="L125" s="6">
        <f t="shared" si="24"/>
        <v>-4.1471048513302015E-2</v>
      </c>
      <c r="M125" s="7">
        <f t="shared" si="25"/>
        <v>2.6954177897574125E-3</v>
      </c>
      <c r="N125" s="5">
        <f t="shared" si="19"/>
        <v>2.6525332773337518E-2</v>
      </c>
      <c r="O125" s="6">
        <f t="shared" si="26"/>
        <v>-4.2355511958652683E-2</v>
      </c>
      <c r="P125" s="7">
        <f t="shared" si="27"/>
        <v>2.691791665711353E-3</v>
      </c>
      <c r="Q125" s="5">
        <f t="shared" si="17"/>
        <v>16.686150019424318</v>
      </c>
      <c r="R125" s="6">
        <f t="shared" si="22"/>
        <v>13.284533245987431</v>
      </c>
      <c r="S125" s="7">
        <f t="shared" si="23"/>
        <v>5.1298987149230735</v>
      </c>
    </row>
    <row r="126" spans="1:19" x14ac:dyDescent="0.3">
      <c r="A126" s="1">
        <v>42877</v>
      </c>
      <c r="B126" s="5">
        <v>190.1</v>
      </c>
      <c r="C126" s="6">
        <v>61.95</v>
      </c>
      <c r="D126" s="7">
        <v>748</v>
      </c>
      <c r="E126" s="5">
        <v>15613900</v>
      </c>
      <c r="F126" s="6">
        <v>636820</v>
      </c>
      <c r="G126" s="6">
        <v>1836</v>
      </c>
      <c r="H126" s="5">
        <f t="shared" si="16"/>
        <v>5.2475502494943838</v>
      </c>
      <c r="I126" s="6">
        <f t="shared" si="20"/>
        <v>4.1263276080751519</v>
      </c>
      <c r="J126" s="6">
        <f t="shared" si="21"/>
        <v>6.6174029779744776</v>
      </c>
      <c r="K126" s="5">
        <f t="shared" si="18"/>
        <v>5.2882072977260709E-3</v>
      </c>
      <c r="L126" s="6">
        <f t="shared" si="24"/>
        <v>1.1428571428571475E-2</v>
      </c>
      <c r="M126" s="7">
        <f t="shared" si="25"/>
        <v>5.3763440860215058E-3</v>
      </c>
      <c r="N126" s="5">
        <f t="shared" si="19"/>
        <v>5.2742738299716516E-3</v>
      </c>
      <c r="O126" s="6">
        <f t="shared" si="26"/>
        <v>1.1363758650315223E-2</v>
      </c>
      <c r="P126" s="7">
        <f t="shared" si="27"/>
        <v>5.3619431413853731E-3</v>
      </c>
      <c r="Q126" s="5">
        <f t="shared" si="17"/>
        <v>16.56367210113309</v>
      </c>
      <c r="R126" s="6">
        <f t="shared" si="22"/>
        <v>13.364242320054295</v>
      </c>
      <c r="S126" s="7">
        <f t="shared" si="23"/>
        <v>7.5153445711804361</v>
      </c>
    </row>
    <row r="127" spans="1:19" x14ac:dyDescent="0.3">
      <c r="A127" s="1">
        <v>42884</v>
      </c>
      <c r="B127" s="5">
        <v>185.8</v>
      </c>
      <c r="C127" s="6">
        <v>60.55</v>
      </c>
      <c r="D127" s="7">
        <v>741</v>
      </c>
      <c r="E127" s="5">
        <v>15167100</v>
      </c>
      <c r="F127" s="6">
        <v>442000</v>
      </c>
      <c r="G127" s="6">
        <v>1145</v>
      </c>
      <c r="H127" s="5">
        <f t="shared" si="16"/>
        <v>5.2246708263797386</v>
      </c>
      <c r="I127" s="6">
        <f t="shared" si="20"/>
        <v>4.1034694699991014</v>
      </c>
      <c r="J127" s="6">
        <f t="shared" si="21"/>
        <v>6.6080006252960866</v>
      </c>
      <c r="K127" s="5">
        <f t="shared" si="18"/>
        <v>-2.2619673855865247E-2</v>
      </c>
      <c r="L127" s="6">
        <f t="shared" si="24"/>
        <v>-2.2598870056497265E-2</v>
      </c>
      <c r="M127" s="7">
        <f t="shared" si="25"/>
        <v>-9.3582887700534752E-3</v>
      </c>
      <c r="N127" s="5">
        <f t="shared" si="19"/>
        <v>-2.2879423114645275E-2</v>
      </c>
      <c r="O127" s="6">
        <f t="shared" si="26"/>
        <v>-2.2858138076050322E-2</v>
      </c>
      <c r="P127" s="7">
        <f t="shared" si="27"/>
        <v>-9.4023526783903934E-3</v>
      </c>
      <c r="Q127" s="5">
        <f t="shared" si="17"/>
        <v>16.534639166273486</v>
      </c>
      <c r="R127" s="6">
        <f t="shared" si="22"/>
        <v>12.999065161059836</v>
      </c>
      <c r="S127" s="7">
        <f t="shared" si="23"/>
        <v>7.0431599159883405</v>
      </c>
    </row>
    <row r="128" spans="1:19" x14ac:dyDescent="0.3">
      <c r="A128" s="1">
        <v>42891</v>
      </c>
      <c r="B128" s="5">
        <v>192.85</v>
      </c>
      <c r="C128" s="6">
        <v>59</v>
      </c>
      <c r="D128" s="7">
        <v>743</v>
      </c>
      <c r="E128" s="5">
        <v>11302800</v>
      </c>
      <c r="F128" s="6">
        <v>180770</v>
      </c>
      <c r="G128" s="6">
        <v>2094</v>
      </c>
      <c r="H128" s="5">
        <f t="shared" si="16"/>
        <v>5.261912684654237</v>
      </c>
      <c r="I128" s="6">
        <f t="shared" si="20"/>
        <v>4.0775374439057197</v>
      </c>
      <c r="J128" s="6">
        <f t="shared" si="21"/>
        <v>6.6106960447177592</v>
      </c>
      <c r="K128" s="5">
        <f t="shared" si="18"/>
        <v>3.7944025834230261E-2</v>
      </c>
      <c r="L128" s="6">
        <f t="shared" si="24"/>
        <v>-2.5598678777869484E-2</v>
      </c>
      <c r="M128" s="7">
        <f t="shared" si="25"/>
        <v>2.6990553306342779E-3</v>
      </c>
      <c r="N128" s="5">
        <f t="shared" si="19"/>
        <v>3.7241858274498593E-2</v>
      </c>
      <c r="O128" s="6">
        <f t="shared" si="26"/>
        <v>-2.5932026093381754E-2</v>
      </c>
      <c r="P128" s="7">
        <f t="shared" si="27"/>
        <v>2.6954194216723027E-3</v>
      </c>
      <c r="Q128" s="5">
        <f t="shared" si="17"/>
        <v>16.240561040598909</v>
      </c>
      <c r="R128" s="6">
        <f t="shared" si="22"/>
        <v>12.1049807839689</v>
      </c>
      <c r="S128" s="7">
        <f t="shared" si="23"/>
        <v>7.6468313914304824</v>
      </c>
    </row>
    <row r="129" spans="1:19" x14ac:dyDescent="0.3">
      <c r="A129" s="1">
        <v>42898</v>
      </c>
      <c r="B129" s="5">
        <v>174.65</v>
      </c>
      <c r="C129" s="6">
        <v>58</v>
      </c>
      <c r="D129" s="7">
        <v>742.5</v>
      </c>
      <c r="E129" s="5">
        <v>21856900</v>
      </c>
      <c r="F129" s="6">
        <v>332440</v>
      </c>
      <c r="G129" s="6">
        <v>59</v>
      </c>
      <c r="H129" s="5">
        <f t="shared" si="16"/>
        <v>5.1627839712528409</v>
      </c>
      <c r="I129" s="6">
        <f t="shared" si="20"/>
        <v>4.0604430105464191</v>
      </c>
      <c r="J129" s="6">
        <f t="shared" si="21"/>
        <v>6.6100228706768549</v>
      </c>
      <c r="K129" s="5">
        <f t="shared" si="18"/>
        <v>-9.437386569872952E-2</v>
      </c>
      <c r="L129" s="6">
        <f t="shared" si="24"/>
        <v>-1.6949152542372881E-2</v>
      </c>
      <c r="M129" s="7">
        <f t="shared" si="25"/>
        <v>-6.7294751009421266E-4</v>
      </c>
      <c r="N129" s="5">
        <f t="shared" si="19"/>
        <v>-9.9128713401395757E-2</v>
      </c>
      <c r="O129" s="6">
        <f t="shared" si="26"/>
        <v>-1.7094433359300068E-2</v>
      </c>
      <c r="P129" s="7">
        <f t="shared" si="27"/>
        <v>-6.7317404090443719E-4</v>
      </c>
      <c r="Q129" s="5">
        <f t="shared" si="17"/>
        <v>16.900027219128557</v>
      </c>
      <c r="R129" s="6">
        <f t="shared" si="22"/>
        <v>12.714214671666962</v>
      </c>
      <c r="S129" s="7">
        <f t="shared" si="23"/>
        <v>4.0775374439057197</v>
      </c>
    </row>
    <row r="130" spans="1:19" x14ac:dyDescent="0.3">
      <c r="A130" s="1">
        <v>42905</v>
      </c>
      <c r="B130" s="5">
        <v>191.35</v>
      </c>
      <c r="C130" s="6">
        <v>57.4</v>
      </c>
      <c r="D130" s="7">
        <v>742</v>
      </c>
      <c r="E130" s="5">
        <v>27388000</v>
      </c>
      <c r="F130" s="6">
        <v>253480</v>
      </c>
      <c r="G130" s="6">
        <v>8250</v>
      </c>
      <c r="H130" s="5">
        <f t="shared" si="16"/>
        <v>5.2541042118717112</v>
      </c>
      <c r="I130" s="6">
        <f t="shared" si="20"/>
        <v>4.0500443033255209</v>
      </c>
      <c r="J130" s="6">
        <f t="shared" si="21"/>
        <v>6.6093492431673804</v>
      </c>
      <c r="K130" s="5">
        <f t="shared" si="18"/>
        <v>9.5619811050672701E-2</v>
      </c>
      <c r="L130" s="6">
        <f t="shared" si="24"/>
        <v>-1.0344827586206921E-2</v>
      </c>
      <c r="M130" s="7">
        <f t="shared" si="25"/>
        <v>-6.7340067340067344E-4</v>
      </c>
      <c r="N130" s="5">
        <f t="shared" si="19"/>
        <v>9.1320240618870258E-2</v>
      </c>
      <c r="O130" s="6">
        <f t="shared" si="26"/>
        <v>-1.0398707220898622E-2</v>
      </c>
      <c r="P130" s="7">
        <f t="shared" si="27"/>
        <v>-6.7362750947427613E-4</v>
      </c>
      <c r="Q130" s="5">
        <f t="shared" si="17"/>
        <v>17.125615519223089</v>
      </c>
      <c r="R130" s="6">
        <f t="shared" si="22"/>
        <v>12.443040203437453</v>
      </c>
      <c r="S130" s="7">
        <f t="shared" si="23"/>
        <v>9.0179684793287258</v>
      </c>
    </row>
    <row r="131" spans="1:19" x14ac:dyDescent="0.3">
      <c r="A131" s="1">
        <v>42912</v>
      </c>
      <c r="B131" s="5">
        <v>195.3</v>
      </c>
      <c r="C131" s="6">
        <v>57.4</v>
      </c>
      <c r="D131" s="7">
        <v>742.5</v>
      </c>
      <c r="E131" s="5">
        <v>14760800</v>
      </c>
      <c r="F131" s="6">
        <v>593380</v>
      </c>
      <c r="G131" s="6">
        <v>480</v>
      </c>
      <c r="H131" s="5">
        <f t="shared" ref="H131:H194" si="28">LN(B131)</f>
        <v>5.2745368378826329</v>
      </c>
      <c r="I131" s="6">
        <f t="shared" si="20"/>
        <v>4.0500443033255209</v>
      </c>
      <c r="J131" s="6">
        <f t="shared" si="21"/>
        <v>6.6100228706768549</v>
      </c>
      <c r="K131" s="5">
        <f t="shared" si="18"/>
        <v>2.0642801149725724E-2</v>
      </c>
      <c r="L131" s="6">
        <f t="shared" si="24"/>
        <v>0</v>
      </c>
      <c r="M131" s="7">
        <f t="shared" si="25"/>
        <v>6.7385444743935314E-4</v>
      </c>
      <c r="N131" s="5">
        <f t="shared" si="19"/>
        <v>2.0432626010922068E-2</v>
      </c>
      <c r="O131" s="6">
        <f t="shared" si="26"/>
        <v>0</v>
      </c>
      <c r="P131" s="7">
        <f t="shared" si="27"/>
        <v>6.7362750947427428E-4</v>
      </c>
      <c r="Q131" s="5">
        <f t="shared" ref="Q131:Q194" si="29">LN(E131)</f>
        <v>16.50748557620981</v>
      </c>
      <c r="R131" s="6">
        <f t="shared" si="22"/>
        <v>13.293590282192669</v>
      </c>
      <c r="S131" s="7">
        <f t="shared" si="23"/>
        <v>6.1737861039019366</v>
      </c>
    </row>
    <row r="132" spans="1:19" x14ac:dyDescent="0.3">
      <c r="A132" s="1">
        <v>42919</v>
      </c>
      <c r="B132" s="5">
        <v>213</v>
      </c>
      <c r="C132" s="6">
        <v>59.9</v>
      </c>
      <c r="D132" s="7">
        <v>745</v>
      </c>
      <c r="E132" s="5">
        <v>27092700</v>
      </c>
      <c r="F132" s="6">
        <v>1105410</v>
      </c>
      <c r="G132" s="6">
        <v>512</v>
      </c>
      <c r="H132" s="5">
        <f t="shared" si="28"/>
        <v>5.3612921657094255</v>
      </c>
      <c r="I132" s="6">
        <f t="shared" si="20"/>
        <v>4.0926765051214034</v>
      </c>
      <c r="J132" s="6">
        <f t="shared" si="21"/>
        <v>6.6133842183795597</v>
      </c>
      <c r="K132" s="5">
        <f t="shared" ref="K132:K195" si="30">(B132-B131)/B131</f>
        <v>9.0629800307219593E-2</v>
      </c>
      <c r="L132" s="6">
        <f t="shared" si="24"/>
        <v>4.3554006968641118E-2</v>
      </c>
      <c r="M132" s="7">
        <f t="shared" si="25"/>
        <v>3.3670033670033669E-3</v>
      </c>
      <c r="N132" s="5">
        <f t="shared" ref="N132:N195" si="31">LN(B132/B131)</f>
        <v>8.6755327826791878E-2</v>
      </c>
      <c r="O132" s="6">
        <f t="shared" si="26"/>
        <v>4.263220179588291E-2</v>
      </c>
      <c r="P132" s="7">
        <f t="shared" si="27"/>
        <v>3.3613477027049274E-3</v>
      </c>
      <c r="Q132" s="5">
        <f t="shared" si="29"/>
        <v>17.114774876868861</v>
      </c>
      <c r="R132" s="6">
        <f t="shared" si="22"/>
        <v>13.915726864839385</v>
      </c>
      <c r="S132" s="7">
        <f t="shared" si="23"/>
        <v>6.2383246250395077</v>
      </c>
    </row>
    <row r="133" spans="1:19" x14ac:dyDescent="0.3">
      <c r="A133" s="1">
        <v>42926</v>
      </c>
      <c r="B133" s="5">
        <v>212.8</v>
      </c>
      <c r="C133" s="6">
        <v>61.45</v>
      </c>
      <c r="D133" s="7">
        <v>738</v>
      </c>
      <c r="E133" s="5">
        <v>32048100</v>
      </c>
      <c r="F133" s="6">
        <v>634800</v>
      </c>
      <c r="G133" s="6">
        <v>431</v>
      </c>
      <c r="H133" s="5">
        <f t="shared" si="28"/>
        <v>5.3603527574674894</v>
      </c>
      <c r="I133" s="6">
        <f t="shared" si="20"/>
        <v>4.118223836012044</v>
      </c>
      <c r="J133" s="6">
        <f t="shared" si="21"/>
        <v>6.6039438246004725</v>
      </c>
      <c r="K133" s="5">
        <f t="shared" si="30"/>
        <v>-9.3896713615018138E-4</v>
      </c>
      <c r="L133" s="6">
        <f t="shared" si="24"/>
        <v>2.5876460767946651E-2</v>
      </c>
      <c r="M133" s="7">
        <f t="shared" si="25"/>
        <v>-9.3959731543624154E-3</v>
      </c>
      <c r="N133" s="5">
        <f t="shared" si="31"/>
        <v>-9.3940824193571861E-4</v>
      </c>
      <c r="O133" s="6">
        <f t="shared" si="26"/>
        <v>2.5547330890640277E-2</v>
      </c>
      <c r="P133" s="7">
        <f t="shared" si="27"/>
        <v>-9.4403937790870727E-3</v>
      </c>
      <c r="Q133" s="5">
        <f t="shared" si="29"/>
        <v>17.282748457202388</v>
      </c>
      <c r="R133" s="6">
        <f t="shared" si="22"/>
        <v>13.361065267634391</v>
      </c>
      <c r="S133" s="7">
        <f t="shared" si="23"/>
        <v>6.0661080901037474</v>
      </c>
    </row>
    <row r="134" spans="1:19" x14ac:dyDescent="0.3">
      <c r="A134" s="1">
        <v>42933</v>
      </c>
      <c r="B134" s="5">
        <v>208.5</v>
      </c>
      <c r="C134" s="6">
        <v>59.05</v>
      </c>
      <c r="D134" s="7">
        <v>742.5</v>
      </c>
      <c r="E134" s="5">
        <v>24428600</v>
      </c>
      <c r="F134" s="6">
        <v>469340</v>
      </c>
      <c r="G134" s="6">
        <v>347</v>
      </c>
      <c r="H134" s="5">
        <f t="shared" si="28"/>
        <v>5.3399390412388561</v>
      </c>
      <c r="I134" s="6">
        <f t="shared" si="20"/>
        <v>4.0783845426433709</v>
      </c>
      <c r="J134" s="6">
        <f t="shared" si="21"/>
        <v>6.6100228706768549</v>
      </c>
      <c r="K134" s="5">
        <f t="shared" si="30"/>
        <v>-2.0206766917293284E-2</v>
      </c>
      <c r="L134" s="6">
        <f t="shared" si="24"/>
        <v>-3.9056143205858512E-2</v>
      </c>
      <c r="M134" s="7">
        <f t="shared" si="25"/>
        <v>6.0975609756097563E-3</v>
      </c>
      <c r="N134" s="5">
        <f t="shared" si="31"/>
        <v>-2.0413716228633232E-2</v>
      </c>
      <c r="O134" s="6">
        <f t="shared" si="26"/>
        <v>-3.9839293368672583E-2</v>
      </c>
      <c r="P134" s="7">
        <f t="shared" si="27"/>
        <v>6.0790460763821925E-3</v>
      </c>
      <c r="Q134" s="5">
        <f t="shared" si="29"/>
        <v>17.01126513500158</v>
      </c>
      <c r="R134" s="6">
        <f t="shared" si="22"/>
        <v>13.059082731476586</v>
      </c>
      <c r="S134" s="7">
        <f t="shared" si="23"/>
        <v>5.8493247799468593</v>
      </c>
    </row>
    <row r="135" spans="1:19" x14ac:dyDescent="0.3">
      <c r="A135" s="1">
        <v>42940</v>
      </c>
      <c r="B135" s="5">
        <v>203.35</v>
      </c>
      <c r="C135" s="6">
        <v>55.95</v>
      </c>
      <c r="D135" s="7">
        <v>642</v>
      </c>
      <c r="E135" s="5">
        <v>16119500</v>
      </c>
      <c r="F135" s="6">
        <v>1238740</v>
      </c>
      <c r="G135" s="6">
        <v>9563</v>
      </c>
      <c r="H135" s="5">
        <f t="shared" si="28"/>
        <v>5.3149286323532339</v>
      </c>
      <c r="I135" s="6">
        <f t="shared" si="20"/>
        <v>4.0244584347579346</v>
      </c>
      <c r="J135" s="6">
        <f t="shared" si="21"/>
        <v>6.4645883036899612</v>
      </c>
      <c r="K135" s="5">
        <f t="shared" si="30"/>
        <v>-2.4700239808153505E-2</v>
      </c>
      <c r="L135" s="6">
        <f t="shared" si="24"/>
        <v>-5.2497883149872894E-2</v>
      </c>
      <c r="M135" s="7">
        <f t="shared" si="25"/>
        <v>-0.13535353535353536</v>
      </c>
      <c r="N135" s="5">
        <f t="shared" si="31"/>
        <v>-2.5010408885622625E-2</v>
      </c>
      <c r="O135" s="6">
        <f t="shared" si="26"/>
        <v>-5.3926107885436995E-2</v>
      </c>
      <c r="P135" s="7">
        <f t="shared" si="27"/>
        <v>-0.1454345669868935</v>
      </c>
      <c r="Q135" s="5">
        <f t="shared" si="29"/>
        <v>16.595540277191979</v>
      </c>
      <c r="R135" s="6">
        <f t="shared" si="22"/>
        <v>14.029605291939866</v>
      </c>
      <c r="S135" s="7">
        <f t="shared" si="23"/>
        <v>9.1656567643495421</v>
      </c>
    </row>
    <row r="136" spans="1:19" x14ac:dyDescent="0.3">
      <c r="A136" s="1">
        <v>42947</v>
      </c>
      <c r="B136" s="5">
        <v>205.45</v>
      </c>
      <c r="C136" s="6">
        <v>58.3</v>
      </c>
      <c r="D136" s="7">
        <v>598.5</v>
      </c>
      <c r="E136" s="5">
        <v>14081100</v>
      </c>
      <c r="F136" s="6">
        <v>1033610</v>
      </c>
      <c r="G136" s="6">
        <v>11987</v>
      </c>
      <c r="H136" s="5">
        <f t="shared" si="28"/>
        <v>5.3252026953294189</v>
      </c>
      <c r="I136" s="6">
        <f t="shared" si="20"/>
        <v>4.0656020933564463</v>
      </c>
      <c r="J136" s="6">
        <f t="shared" si="21"/>
        <v>6.3944265249980274</v>
      </c>
      <c r="K136" s="5">
        <f t="shared" si="30"/>
        <v>1.0327022375215119E-2</v>
      </c>
      <c r="L136" s="6">
        <f t="shared" si="24"/>
        <v>4.2001787310098196E-2</v>
      </c>
      <c r="M136" s="7">
        <f t="shared" si="25"/>
        <v>-6.7757009345794386E-2</v>
      </c>
      <c r="N136" s="5">
        <f t="shared" si="31"/>
        <v>1.0274062976185284E-2</v>
      </c>
      <c r="O136" s="6">
        <f t="shared" si="26"/>
        <v>4.1143658598512337E-2</v>
      </c>
      <c r="P136" s="7">
        <f t="shared" si="27"/>
        <v>-7.016177869193338E-2</v>
      </c>
      <c r="Q136" s="5">
        <f t="shared" si="29"/>
        <v>16.46034403064257</v>
      </c>
      <c r="R136" s="6">
        <f t="shared" si="22"/>
        <v>13.848568086886273</v>
      </c>
      <c r="S136" s="7">
        <f t="shared" si="23"/>
        <v>9.3915780082070999</v>
      </c>
    </row>
    <row r="137" spans="1:19" x14ac:dyDescent="0.3">
      <c r="A137" s="1">
        <v>42954</v>
      </c>
      <c r="B137" s="5">
        <v>202.9</v>
      </c>
      <c r="C137" s="6">
        <v>56.15</v>
      </c>
      <c r="D137" s="7">
        <v>600</v>
      </c>
      <c r="E137" s="5">
        <v>11936300</v>
      </c>
      <c r="F137" s="6">
        <v>1272830</v>
      </c>
      <c r="G137" s="6">
        <v>4287</v>
      </c>
      <c r="H137" s="5">
        <f t="shared" si="28"/>
        <v>5.3127132468317688</v>
      </c>
      <c r="I137" s="6">
        <f t="shared" si="20"/>
        <v>4.0280266811844525</v>
      </c>
      <c r="J137" s="6">
        <f t="shared" si="21"/>
        <v>6.3969296552161463</v>
      </c>
      <c r="K137" s="5">
        <f t="shared" si="30"/>
        <v>-1.2411779021659689E-2</v>
      </c>
      <c r="L137" s="6">
        <f t="shared" si="24"/>
        <v>-3.6878216123499119E-2</v>
      </c>
      <c r="M137" s="7">
        <f t="shared" si="25"/>
        <v>2.5062656641604009E-3</v>
      </c>
      <c r="N137" s="5">
        <f t="shared" si="31"/>
        <v>-1.2489448497649614E-2</v>
      </c>
      <c r="O137" s="6">
        <f t="shared" si="26"/>
        <v>-3.7575412171994539E-2</v>
      </c>
      <c r="P137" s="7">
        <f t="shared" si="27"/>
        <v>2.5031302181184748E-3</v>
      </c>
      <c r="Q137" s="5">
        <f t="shared" si="29"/>
        <v>16.295094735158081</v>
      </c>
      <c r="R137" s="6">
        <f t="shared" si="22"/>
        <v>14.056753325809654</v>
      </c>
      <c r="S137" s="7">
        <f t="shared" si="23"/>
        <v>8.3633424665979774</v>
      </c>
    </row>
    <row r="138" spans="1:19" x14ac:dyDescent="0.3">
      <c r="A138" s="1">
        <v>42961</v>
      </c>
      <c r="B138" s="5">
        <v>212.65</v>
      </c>
      <c r="C138" s="6">
        <v>56.05</v>
      </c>
      <c r="D138" s="7">
        <v>582</v>
      </c>
      <c r="E138" s="5">
        <v>11065000</v>
      </c>
      <c r="F138" s="6">
        <v>1122710</v>
      </c>
      <c r="G138" s="6">
        <v>657</v>
      </c>
      <c r="H138" s="5">
        <f t="shared" si="28"/>
        <v>5.3596476216996427</v>
      </c>
      <c r="I138" s="6">
        <f t="shared" si="20"/>
        <v>4.0262441495181687</v>
      </c>
      <c r="J138" s="6">
        <f t="shared" si="21"/>
        <v>6.3664704477314382</v>
      </c>
      <c r="K138" s="5">
        <f t="shared" si="30"/>
        <v>4.8053228191227204E-2</v>
      </c>
      <c r="L138" s="6">
        <f t="shared" si="24"/>
        <v>-1.7809439002671669E-3</v>
      </c>
      <c r="M138" s="7">
        <f t="shared" si="25"/>
        <v>-0.03</v>
      </c>
      <c r="N138" s="5">
        <f t="shared" si="31"/>
        <v>4.6934374867873427E-2</v>
      </c>
      <c r="O138" s="6">
        <f t="shared" si="26"/>
        <v>-1.7825316662833017E-3</v>
      </c>
      <c r="P138" s="7">
        <f t="shared" si="27"/>
        <v>-3.0459207484708574E-2</v>
      </c>
      <c r="Q138" s="5">
        <f t="shared" si="29"/>
        <v>16.219297531467287</v>
      </c>
      <c r="R138" s="6">
        <f t="shared" si="22"/>
        <v>13.93125596350616</v>
      </c>
      <c r="S138" s="7">
        <f t="shared" si="23"/>
        <v>6.4876840184846101</v>
      </c>
    </row>
    <row r="139" spans="1:19" x14ac:dyDescent="0.3">
      <c r="A139" s="1">
        <v>42968</v>
      </c>
      <c r="B139" s="5">
        <v>204</v>
      </c>
      <c r="C139" s="6">
        <v>55.65</v>
      </c>
      <c r="D139" s="7">
        <v>577</v>
      </c>
      <c r="E139" s="5">
        <v>12502400</v>
      </c>
      <c r="F139" s="6">
        <v>705100</v>
      </c>
      <c r="G139" s="6">
        <v>1229</v>
      </c>
      <c r="H139" s="5">
        <f t="shared" si="28"/>
        <v>5.3181199938442161</v>
      </c>
      <c r="I139" s="6">
        <f t="shared" si="20"/>
        <v>4.0190820777215537</v>
      </c>
      <c r="J139" s="6">
        <f t="shared" si="21"/>
        <v>6.3578422665080998</v>
      </c>
      <c r="K139" s="5">
        <f t="shared" si="30"/>
        <v>-4.0677169057136163E-2</v>
      </c>
      <c r="L139" s="6">
        <f t="shared" si="24"/>
        <v>-7.1364852809990831E-3</v>
      </c>
      <c r="M139" s="7">
        <f t="shared" si="25"/>
        <v>-8.5910652920962206E-3</v>
      </c>
      <c r="N139" s="5">
        <f t="shared" si="31"/>
        <v>-4.1527627855426158E-2</v>
      </c>
      <c r="O139" s="6">
        <f t="shared" si="26"/>
        <v>-7.1620717966150551E-3</v>
      </c>
      <c r="P139" s="7">
        <f t="shared" si="27"/>
        <v>-8.6281812233382302E-3</v>
      </c>
      <c r="Q139" s="5">
        <f t="shared" si="29"/>
        <v>16.341431183842889</v>
      </c>
      <c r="R139" s="6">
        <f t="shared" si="22"/>
        <v>13.466094915707131</v>
      </c>
      <c r="S139" s="7">
        <f t="shared" si="23"/>
        <v>7.1139561095660344</v>
      </c>
    </row>
    <row r="140" spans="1:19" x14ac:dyDescent="0.3">
      <c r="A140" s="1">
        <v>42975</v>
      </c>
      <c r="B140" s="5">
        <v>190</v>
      </c>
      <c r="C140" s="6">
        <v>58.7</v>
      </c>
      <c r="D140" s="7">
        <v>571.5</v>
      </c>
      <c r="E140" s="5">
        <v>39074100</v>
      </c>
      <c r="F140" s="6">
        <v>2622810</v>
      </c>
      <c r="G140" s="6">
        <v>2523</v>
      </c>
      <c r="H140" s="5">
        <f t="shared" si="28"/>
        <v>5.2470240721604862</v>
      </c>
      <c r="I140" s="6">
        <f t="shared" si="20"/>
        <v>4.0724397268340509</v>
      </c>
      <c r="J140" s="6">
        <f t="shared" si="21"/>
        <v>6.3482644832348649</v>
      </c>
      <c r="K140" s="5">
        <f t="shared" si="30"/>
        <v>-6.8627450980392163E-2</v>
      </c>
      <c r="L140" s="6">
        <f t="shared" si="24"/>
        <v>5.4806828391734133E-2</v>
      </c>
      <c r="M140" s="7">
        <f t="shared" si="25"/>
        <v>-9.5320623916811086E-3</v>
      </c>
      <c r="N140" s="5">
        <f t="shared" si="31"/>
        <v>-7.1095921683730218E-2</v>
      </c>
      <c r="O140" s="6">
        <f t="shared" si="26"/>
        <v>5.3357649112497095E-2</v>
      </c>
      <c r="P140" s="7">
        <f t="shared" si="27"/>
        <v>-9.5777832732342454E-3</v>
      </c>
      <c r="Q140" s="5">
        <f t="shared" si="29"/>
        <v>17.480970401377</v>
      </c>
      <c r="R140" s="6">
        <f t="shared" si="22"/>
        <v>14.779756820083565</v>
      </c>
      <c r="S140" s="7">
        <f t="shared" si="23"/>
        <v>7.8332039486410574</v>
      </c>
    </row>
    <row r="141" spans="1:19" x14ac:dyDescent="0.3">
      <c r="A141" s="1">
        <v>42982</v>
      </c>
      <c r="B141" s="5">
        <v>195.85</v>
      </c>
      <c r="C141" s="6">
        <v>55.8</v>
      </c>
      <c r="D141" s="7">
        <v>565</v>
      </c>
      <c r="E141" s="5">
        <v>26846600</v>
      </c>
      <c r="F141" s="6">
        <v>1068700</v>
      </c>
      <c r="G141" s="6">
        <v>111117</v>
      </c>
      <c r="H141" s="5">
        <f t="shared" si="28"/>
        <v>5.27734906011184</v>
      </c>
      <c r="I141" s="6">
        <f t="shared" si="20"/>
        <v>4.0217738693872649</v>
      </c>
      <c r="J141" s="6">
        <f t="shared" si="21"/>
        <v>6.3368257311464413</v>
      </c>
      <c r="K141" s="5">
        <f t="shared" si="30"/>
        <v>3.0789473684210495E-2</v>
      </c>
      <c r="L141" s="6">
        <f t="shared" si="24"/>
        <v>-4.9403747870528203E-2</v>
      </c>
      <c r="M141" s="7">
        <f t="shared" si="25"/>
        <v>-1.1373578302712161E-2</v>
      </c>
      <c r="N141" s="5">
        <f t="shared" si="31"/>
        <v>3.0324987951354122E-2</v>
      </c>
      <c r="O141" s="6">
        <f t="shared" si="26"/>
        <v>-5.0665857446785666E-2</v>
      </c>
      <c r="P141" s="7">
        <f t="shared" si="27"/>
        <v>-1.143875208842437E-2</v>
      </c>
      <c r="Q141" s="5">
        <f t="shared" si="29"/>
        <v>17.105649741478246</v>
      </c>
      <c r="R141" s="6">
        <f t="shared" si="22"/>
        <v>13.881953514512988</v>
      </c>
      <c r="S141" s="7">
        <f t="shared" si="23"/>
        <v>11.618338979223605</v>
      </c>
    </row>
    <row r="142" spans="1:19" x14ac:dyDescent="0.3">
      <c r="A142" s="1">
        <v>42989</v>
      </c>
      <c r="B142" s="5">
        <v>194.5</v>
      </c>
      <c r="C142" s="6">
        <v>55.75</v>
      </c>
      <c r="D142" s="7">
        <v>589</v>
      </c>
      <c r="E142" s="5">
        <v>23332300</v>
      </c>
      <c r="F142" s="6">
        <v>1338630</v>
      </c>
      <c r="G142" s="6">
        <v>5961</v>
      </c>
      <c r="H142" s="5">
        <f t="shared" si="28"/>
        <v>5.2704321630585014</v>
      </c>
      <c r="I142" s="6">
        <f t="shared" si="20"/>
        <v>4.0208774103402281</v>
      </c>
      <c r="J142" s="6">
        <f t="shared" si="21"/>
        <v>6.3784261836515865</v>
      </c>
      <c r="K142" s="5">
        <f t="shared" si="30"/>
        <v>-6.893030380393129E-3</v>
      </c>
      <c r="L142" s="6">
        <f t="shared" si="24"/>
        <v>-8.9605734767020005E-4</v>
      </c>
      <c r="M142" s="7">
        <f t="shared" si="25"/>
        <v>4.247787610619469E-2</v>
      </c>
      <c r="N142" s="5">
        <f t="shared" si="31"/>
        <v>-6.9168970533392982E-3</v>
      </c>
      <c r="O142" s="6">
        <f t="shared" si="26"/>
        <v>-8.9645904703703947E-4</v>
      </c>
      <c r="P142" s="7">
        <f t="shared" si="27"/>
        <v>4.1600452505145866E-2</v>
      </c>
      <c r="Q142" s="5">
        <f t="shared" si="29"/>
        <v>16.965349224650595</v>
      </c>
      <c r="R142" s="6">
        <f t="shared" si="22"/>
        <v>14.107157260872221</v>
      </c>
      <c r="S142" s="7">
        <f t="shared" si="23"/>
        <v>8.6929935312199262</v>
      </c>
    </row>
    <row r="143" spans="1:19" x14ac:dyDescent="0.3">
      <c r="A143" s="1">
        <v>42996</v>
      </c>
      <c r="B143" s="5">
        <v>183.95</v>
      </c>
      <c r="C143" s="6">
        <v>55.65</v>
      </c>
      <c r="D143" s="7">
        <v>570.5</v>
      </c>
      <c r="E143" s="5">
        <v>50034000</v>
      </c>
      <c r="F143" s="6">
        <v>1305100</v>
      </c>
      <c r="G143" s="6">
        <v>2428</v>
      </c>
      <c r="H143" s="5">
        <f t="shared" si="28"/>
        <v>5.2146639815507836</v>
      </c>
      <c r="I143" s="6">
        <f t="shared" si="20"/>
        <v>4.0190820777215537</v>
      </c>
      <c r="J143" s="6">
        <f t="shared" si="21"/>
        <v>6.3465131693021304</v>
      </c>
      <c r="K143" s="5">
        <f t="shared" si="30"/>
        <v>-5.4241645244216E-2</v>
      </c>
      <c r="L143" s="6">
        <f t="shared" si="24"/>
        <v>-1.7937219730941958E-3</v>
      </c>
      <c r="M143" s="7">
        <f t="shared" si="25"/>
        <v>-3.1409168081494056E-2</v>
      </c>
      <c r="N143" s="5">
        <f t="shared" si="31"/>
        <v>-5.5768181507717722E-2</v>
      </c>
      <c r="O143" s="6">
        <f t="shared" si="26"/>
        <v>-1.7953326186743745E-3</v>
      </c>
      <c r="P143" s="7">
        <f t="shared" si="27"/>
        <v>-3.1913014349456398E-2</v>
      </c>
      <c r="Q143" s="5">
        <f t="shared" si="29"/>
        <v>17.728213332297177</v>
      </c>
      <c r="R143" s="6">
        <f t="shared" si="22"/>
        <v>14.081790224155618</v>
      </c>
      <c r="S143" s="7">
        <f t="shared" si="23"/>
        <v>7.7948231521793891</v>
      </c>
    </row>
    <row r="144" spans="1:19" x14ac:dyDescent="0.3">
      <c r="A144" s="1">
        <v>43003</v>
      </c>
      <c r="B144" s="5">
        <v>183.95</v>
      </c>
      <c r="C144" s="6">
        <v>55.65</v>
      </c>
      <c r="D144" s="7">
        <v>560</v>
      </c>
      <c r="E144" s="5">
        <v>31936800</v>
      </c>
      <c r="F144" s="6">
        <v>602770</v>
      </c>
      <c r="G144" s="6">
        <v>2470</v>
      </c>
      <c r="H144" s="5">
        <f t="shared" si="28"/>
        <v>5.2146639815507836</v>
      </c>
      <c r="I144" s="6">
        <f t="shared" si="20"/>
        <v>4.0190820777215537</v>
      </c>
      <c r="J144" s="6">
        <f t="shared" si="21"/>
        <v>6.3279367837291947</v>
      </c>
      <c r="K144" s="5">
        <f t="shared" si="30"/>
        <v>0</v>
      </c>
      <c r="L144" s="6">
        <f t="shared" si="24"/>
        <v>0</v>
      </c>
      <c r="M144" s="7">
        <f t="shared" si="25"/>
        <v>-1.8404907975460124E-2</v>
      </c>
      <c r="N144" s="5">
        <f t="shared" si="31"/>
        <v>0</v>
      </c>
      <c r="O144" s="6">
        <f t="shared" si="26"/>
        <v>0</v>
      </c>
      <c r="P144" s="7">
        <f t="shared" si="27"/>
        <v>-1.8576385572935419E-2</v>
      </c>
      <c r="Q144" s="5">
        <f t="shared" si="29"/>
        <v>17.279269507879778</v>
      </c>
      <c r="R144" s="6">
        <f t="shared" si="22"/>
        <v>13.309290976745524</v>
      </c>
      <c r="S144" s="7">
        <f t="shared" si="23"/>
        <v>7.8119734296220225</v>
      </c>
    </row>
    <row r="145" spans="1:19" x14ac:dyDescent="0.3">
      <c r="A145" s="1">
        <v>43010</v>
      </c>
      <c r="B145" s="5">
        <v>181</v>
      </c>
      <c r="C145" s="6">
        <v>54.75</v>
      </c>
      <c r="D145" s="7">
        <v>563.5</v>
      </c>
      <c r="E145" s="5">
        <v>23317900</v>
      </c>
      <c r="F145" s="6">
        <v>1058040</v>
      </c>
      <c r="G145" s="6">
        <v>2018</v>
      </c>
      <c r="H145" s="5">
        <f t="shared" si="28"/>
        <v>5.1984970312658261</v>
      </c>
      <c r="I145" s="6">
        <f t="shared" si="20"/>
        <v>4.0027773686966102</v>
      </c>
      <c r="J145" s="6">
        <f t="shared" si="21"/>
        <v>6.3341673334798312</v>
      </c>
      <c r="K145" s="5">
        <f t="shared" si="30"/>
        <v>-1.6036966567001841E-2</v>
      </c>
      <c r="L145" s="6">
        <f t="shared" si="24"/>
        <v>-1.6172506738544451E-2</v>
      </c>
      <c r="M145" s="7">
        <f t="shared" si="25"/>
        <v>6.2500000000000003E-3</v>
      </c>
      <c r="N145" s="5">
        <f t="shared" si="31"/>
        <v>-1.6166950284957536E-2</v>
      </c>
      <c r="O145" s="6">
        <f t="shared" si="26"/>
        <v>-1.6304709024943582E-2</v>
      </c>
      <c r="P145" s="7">
        <f t="shared" si="27"/>
        <v>6.2305497506361628E-3</v>
      </c>
      <c r="Q145" s="5">
        <f t="shared" si="29"/>
        <v>16.964731863933714</v>
      </c>
      <c r="R145" s="6">
        <f t="shared" si="22"/>
        <v>13.871928697869073</v>
      </c>
      <c r="S145" s="7">
        <f t="shared" si="23"/>
        <v>7.6098622009135539</v>
      </c>
    </row>
    <row r="146" spans="1:19" x14ac:dyDescent="0.3">
      <c r="A146" s="1">
        <v>43017</v>
      </c>
      <c r="B146" s="5">
        <v>180.6</v>
      </c>
      <c r="C146" s="6">
        <v>54.75</v>
      </c>
      <c r="D146" s="7">
        <v>583.5</v>
      </c>
      <c r="E146" s="5">
        <v>21757300</v>
      </c>
      <c r="F146" s="6">
        <v>712980</v>
      </c>
      <c r="G146" s="6">
        <v>2150</v>
      </c>
      <c r="H146" s="5">
        <f t="shared" si="28"/>
        <v>5.1962846409828849</v>
      </c>
      <c r="I146" s="6">
        <f t="shared" ref="I146:I209" si="32">LN(C146)</f>
        <v>4.0027773686966102</v>
      </c>
      <c r="J146" s="6">
        <f t="shared" ref="J146:J209" si="33">LN(D146)</f>
        <v>6.3690444517266105</v>
      </c>
      <c r="K146" s="5">
        <f t="shared" si="30"/>
        <v>-2.2099447513812469E-3</v>
      </c>
      <c r="L146" s="6">
        <f t="shared" si="24"/>
        <v>0</v>
      </c>
      <c r="M146" s="7">
        <f t="shared" si="25"/>
        <v>3.5492457852706299E-2</v>
      </c>
      <c r="N146" s="5">
        <f t="shared" si="31"/>
        <v>-2.2123902829407401E-3</v>
      </c>
      <c r="O146" s="6">
        <f t="shared" si="26"/>
        <v>0</v>
      </c>
      <c r="P146" s="7">
        <f t="shared" si="27"/>
        <v>3.4877118246779658E-2</v>
      </c>
      <c r="Q146" s="5">
        <f t="shared" si="29"/>
        <v>16.895459891370994</v>
      </c>
      <c r="R146" s="6">
        <f t="shared" ref="R146:R209" si="34">LN(F146)</f>
        <v>13.477208648512127</v>
      </c>
      <c r="S146" s="7">
        <f t="shared" ref="S146:S208" si="35">LN(G146)</f>
        <v>7.6732231211217083</v>
      </c>
    </row>
    <row r="147" spans="1:19" x14ac:dyDescent="0.3">
      <c r="A147" s="1">
        <v>43024</v>
      </c>
      <c r="B147" s="5">
        <v>182.5</v>
      </c>
      <c r="C147" s="6">
        <v>54.3</v>
      </c>
      <c r="D147" s="7">
        <v>616</v>
      </c>
      <c r="E147" s="5">
        <v>10966700</v>
      </c>
      <c r="F147" s="6">
        <v>575160</v>
      </c>
      <c r="G147" s="6">
        <v>4811</v>
      </c>
      <c r="H147" s="5">
        <f t="shared" si="28"/>
        <v>5.2067501730225461</v>
      </c>
      <c r="I147" s="6">
        <f t="shared" si="32"/>
        <v>3.9945242269398897</v>
      </c>
      <c r="J147" s="6">
        <f t="shared" si="33"/>
        <v>6.4232469635335194</v>
      </c>
      <c r="K147" s="5">
        <f t="shared" si="30"/>
        <v>1.0520487264673343E-2</v>
      </c>
      <c r="L147" s="6">
        <f t="shared" ref="L147:L209" si="36">(C147-C146)/C146</f>
        <v>-8.2191780821918321E-3</v>
      </c>
      <c r="M147" s="7">
        <f t="shared" ref="M147:M209" si="37">(D147-D146)/D146</f>
        <v>5.5698371893744644E-2</v>
      </c>
      <c r="N147" s="5">
        <f t="shared" si="31"/>
        <v>1.0465532039661199E-2</v>
      </c>
      <c r="O147" s="6">
        <f t="shared" ref="O147:O209" si="38">LN(C147/C146)</f>
        <v>-8.2531417567205251E-3</v>
      </c>
      <c r="P147" s="7">
        <f t="shared" ref="P147:P208" si="39">LN(D147/D146)</f>
        <v>5.4202511806909166E-2</v>
      </c>
      <c r="Q147" s="5">
        <f t="shared" si="29"/>
        <v>16.210373966576547</v>
      </c>
      <c r="R147" s="6">
        <f t="shared" si="34"/>
        <v>13.262403541941678</v>
      </c>
      <c r="S147" s="7">
        <f t="shared" si="35"/>
        <v>8.478660241699453</v>
      </c>
    </row>
    <row r="148" spans="1:19" x14ac:dyDescent="0.3">
      <c r="A148" s="1">
        <v>43031</v>
      </c>
      <c r="B148" s="5">
        <v>182.8</v>
      </c>
      <c r="C148" s="6">
        <v>53.5</v>
      </c>
      <c r="D148" s="7">
        <v>589</v>
      </c>
      <c r="E148" s="5">
        <v>18253900</v>
      </c>
      <c r="F148" s="6">
        <v>450430</v>
      </c>
      <c r="G148" s="6">
        <v>2902</v>
      </c>
      <c r="H148" s="5">
        <f t="shared" si="28"/>
        <v>5.20839265902005</v>
      </c>
      <c r="I148" s="6">
        <f t="shared" si="32"/>
        <v>3.9796816539019608</v>
      </c>
      <c r="J148" s="6">
        <f t="shared" si="33"/>
        <v>6.3784261836515865</v>
      </c>
      <c r="K148" s="5">
        <f t="shared" si="30"/>
        <v>1.6438356164384185E-3</v>
      </c>
      <c r="L148" s="6">
        <f t="shared" si="36"/>
        <v>-1.4732965009208052E-2</v>
      </c>
      <c r="M148" s="7">
        <f t="shared" si="37"/>
        <v>-4.3831168831168832E-2</v>
      </c>
      <c r="N148" s="5">
        <f t="shared" si="31"/>
        <v>1.6424859975034108E-3</v>
      </c>
      <c r="O148" s="6">
        <f t="shared" si="38"/>
        <v>-1.4842573037928852E-2</v>
      </c>
      <c r="P148" s="7">
        <f t="shared" si="39"/>
        <v>-4.4820779881933011E-2</v>
      </c>
      <c r="Q148" s="5">
        <f t="shared" si="29"/>
        <v>16.719889313792613</v>
      </c>
      <c r="R148" s="6">
        <f t="shared" si="34"/>
        <v>13.017957961049476</v>
      </c>
      <c r="S148" s="7">
        <f t="shared" si="35"/>
        <v>7.9731554334441332</v>
      </c>
    </row>
    <row r="149" spans="1:19" x14ac:dyDescent="0.3">
      <c r="A149" s="1">
        <v>43038</v>
      </c>
      <c r="B149" s="5">
        <v>162.4</v>
      </c>
      <c r="C149" s="6">
        <v>54.35</v>
      </c>
      <c r="D149" s="7">
        <v>609.5</v>
      </c>
      <c r="E149" s="5">
        <v>61874800</v>
      </c>
      <c r="F149" s="6">
        <v>496160</v>
      </c>
      <c r="G149" s="6">
        <v>2413</v>
      </c>
      <c r="H149" s="5">
        <f t="shared" si="28"/>
        <v>5.0900624277275774</v>
      </c>
      <c r="I149" s="6">
        <f t="shared" si="32"/>
        <v>3.9954446135672184</v>
      </c>
      <c r="J149" s="6">
        <f t="shared" si="33"/>
        <v>6.4126389489213258</v>
      </c>
      <c r="K149" s="5">
        <f t="shared" si="30"/>
        <v>-0.11159737417943109</v>
      </c>
      <c r="L149" s="6">
        <f t="shared" si="36"/>
        <v>1.5887850467289747E-2</v>
      </c>
      <c r="M149" s="7">
        <f t="shared" si="37"/>
        <v>3.4804753820033958E-2</v>
      </c>
      <c r="N149" s="5">
        <f t="shared" si="31"/>
        <v>-0.11833023129247204</v>
      </c>
      <c r="O149" s="6">
        <f t="shared" si="38"/>
        <v>1.5762959665257554E-2</v>
      </c>
      <c r="P149" s="7">
        <f t="shared" si="39"/>
        <v>3.4212765269739556E-2</v>
      </c>
      <c r="Q149" s="5">
        <f t="shared" si="29"/>
        <v>17.940623546524673</v>
      </c>
      <c r="R149" s="6">
        <f t="shared" si="34"/>
        <v>13.114653734334276</v>
      </c>
      <c r="S149" s="7">
        <f t="shared" si="35"/>
        <v>7.7886260656250315</v>
      </c>
    </row>
    <row r="150" spans="1:19" x14ac:dyDescent="0.3">
      <c r="A150" s="1">
        <v>43045</v>
      </c>
      <c r="B150" s="5">
        <v>163.4</v>
      </c>
      <c r="C150" s="6">
        <v>55.15</v>
      </c>
      <c r="D150" s="7">
        <v>599</v>
      </c>
      <c r="E150" s="5">
        <v>43371100</v>
      </c>
      <c r="F150" s="6">
        <v>964150</v>
      </c>
      <c r="G150" s="6">
        <v>358</v>
      </c>
      <c r="H150" s="5">
        <f t="shared" si="28"/>
        <v>5.0962011824259026</v>
      </c>
      <c r="I150" s="6">
        <f t="shared" si="32"/>
        <v>4.0100567456995115</v>
      </c>
      <c r="J150" s="6">
        <f t="shared" si="33"/>
        <v>6.3952615981154493</v>
      </c>
      <c r="K150" s="5">
        <f t="shared" si="30"/>
        <v>6.157635467980295E-3</v>
      </c>
      <c r="L150" s="6">
        <f t="shared" si="36"/>
        <v>1.4719411223551006E-2</v>
      </c>
      <c r="M150" s="7">
        <f t="shared" si="37"/>
        <v>-1.7227235438884332E-2</v>
      </c>
      <c r="N150" s="5">
        <f t="shared" si="31"/>
        <v>6.1387546983248421E-3</v>
      </c>
      <c r="O150" s="6">
        <f t="shared" si="38"/>
        <v>1.4612132132292887E-2</v>
      </c>
      <c r="P150" s="7">
        <f t="shared" si="39"/>
        <v>-1.7377350805876917E-2</v>
      </c>
      <c r="Q150" s="5">
        <f t="shared" si="29"/>
        <v>17.585303878644165</v>
      </c>
      <c r="R150" s="6">
        <f t="shared" si="34"/>
        <v>13.779002163147752</v>
      </c>
      <c r="S150" s="7">
        <f t="shared" si="35"/>
        <v>5.8805329864007003</v>
      </c>
    </row>
    <row r="151" spans="1:19" x14ac:dyDescent="0.3">
      <c r="A151" s="1">
        <v>43052</v>
      </c>
      <c r="B151" s="5">
        <v>164.55</v>
      </c>
      <c r="C151" s="6">
        <v>53.1</v>
      </c>
      <c r="D151" s="7">
        <v>598</v>
      </c>
      <c r="E151" s="5">
        <v>31368300</v>
      </c>
      <c r="F151" s="6">
        <v>820030</v>
      </c>
      <c r="G151" s="6">
        <v>755</v>
      </c>
      <c r="H151" s="5">
        <f t="shared" si="28"/>
        <v>5.1032144753893487</v>
      </c>
      <c r="I151" s="6">
        <f t="shared" si="32"/>
        <v>3.9721769282478934</v>
      </c>
      <c r="J151" s="6">
        <f t="shared" si="33"/>
        <v>6.3935907539506314</v>
      </c>
      <c r="K151" s="5">
        <f t="shared" si="30"/>
        <v>7.0379436964504629E-3</v>
      </c>
      <c r="L151" s="6">
        <f t="shared" si="36"/>
        <v>-3.7171350861287346E-2</v>
      </c>
      <c r="M151" s="7">
        <f t="shared" si="37"/>
        <v>-1.6694490818030051E-3</v>
      </c>
      <c r="N151" s="5">
        <f t="shared" si="31"/>
        <v>7.0132929634465057E-3</v>
      </c>
      <c r="O151" s="6">
        <f t="shared" si="38"/>
        <v>-3.7879817451618239E-2</v>
      </c>
      <c r="P151" s="7">
        <f t="shared" si="39"/>
        <v>-1.6708441648176058E-3</v>
      </c>
      <c r="Q151" s="5">
        <f t="shared" si="29"/>
        <v>17.261308386795335</v>
      </c>
      <c r="R151" s="6">
        <f t="shared" si="34"/>
        <v>13.617096203937061</v>
      </c>
      <c r="S151" s="7">
        <f t="shared" si="35"/>
        <v>6.6267177492490248</v>
      </c>
    </row>
    <row r="152" spans="1:19" x14ac:dyDescent="0.3">
      <c r="A152" s="1">
        <v>43059</v>
      </c>
      <c r="B152" s="5">
        <v>159.85</v>
      </c>
      <c r="C152" s="6">
        <v>52.1</v>
      </c>
      <c r="D152" s="7">
        <v>586.5</v>
      </c>
      <c r="E152" s="5">
        <v>27581600</v>
      </c>
      <c r="F152" s="6">
        <v>461770</v>
      </c>
      <c r="G152" s="6">
        <v>283</v>
      </c>
      <c r="H152" s="5">
        <f t="shared" si="28"/>
        <v>5.0742358755058508</v>
      </c>
      <c r="I152" s="6">
        <f t="shared" si="32"/>
        <v>3.9531649487593215</v>
      </c>
      <c r="J152" s="6">
        <f t="shared" si="33"/>
        <v>6.3741726680935304</v>
      </c>
      <c r="K152" s="5">
        <f t="shared" si="30"/>
        <v>-2.8562746885445255E-2</v>
      </c>
      <c r="L152" s="6">
        <f t="shared" si="36"/>
        <v>-1.8832391713747645E-2</v>
      </c>
      <c r="M152" s="7">
        <f t="shared" si="37"/>
        <v>-1.9230769230769232E-2</v>
      </c>
      <c r="N152" s="5">
        <f t="shared" si="31"/>
        <v>-2.8978599883498584E-2</v>
      </c>
      <c r="O152" s="6">
        <f t="shared" si="38"/>
        <v>-1.901197948857189E-2</v>
      </c>
      <c r="P152" s="7">
        <f t="shared" si="39"/>
        <v>-1.9418085857101627E-2</v>
      </c>
      <c r="Q152" s="5">
        <f t="shared" si="29"/>
        <v>17.132659441699676</v>
      </c>
      <c r="R152" s="6">
        <f t="shared" si="34"/>
        <v>13.042822210604806</v>
      </c>
      <c r="S152" s="7">
        <f t="shared" si="35"/>
        <v>5.6454468976432377</v>
      </c>
    </row>
    <row r="153" spans="1:19" x14ac:dyDescent="0.3">
      <c r="A153" s="1">
        <v>43066</v>
      </c>
      <c r="B153" s="5">
        <v>148.15</v>
      </c>
      <c r="C153" s="6">
        <v>56.55</v>
      </c>
      <c r="D153" s="7">
        <v>590.5</v>
      </c>
      <c r="E153" s="5">
        <v>47917100</v>
      </c>
      <c r="F153" s="6">
        <v>2120670</v>
      </c>
      <c r="G153" s="6">
        <v>4755</v>
      </c>
      <c r="H153" s="5">
        <f t="shared" si="28"/>
        <v>4.9982252740195747</v>
      </c>
      <c r="I153" s="6">
        <f t="shared" si="32"/>
        <v>4.0351252025621296</v>
      </c>
      <c r="J153" s="6">
        <f t="shared" si="33"/>
        <v>6.3809696356374168</v>
      </c>
      <c r="K153" s="5">
        <f t="shared" si="30"/>
        <v>-7.3193619017829142E-2</v>
      </c>
      <c r="L153" s="6">
        <f t="shared" si="36"/>
        <v>8.5412667946257112E-2</v>
      </c>
      <c r="M153" s="7">
        <f t="shared" si="37"/>
        <v>6.8201193520886615E-3</v>
      </c>
      <c r="N153" s="5">
        <f t="shared" si="31"/>
        <v>-7.6010601486276155E-2</v>
      </c>
      <c r="O153" s="6">
        <f t="shared" si="38"/>
        <v>8.1960253802808053E-2</v>
      </c>
      <c r="P153" s="7">
        <f t="shared" si="39"/>
        <v>6.7969675438868853E-3</v>
      </c>
      <c r="Q153" s="5">
        <f t="shared" si="29"/>
        <v>17.684982992410994</v>
      </c>
      <c r="R153" s="6">
        <f t="shared" si="34"/>
        <v>14.567242634454638</v>
      </c>
      <c r="S153" s="7">
        <f t="shared" si="35"/>
        <v>8.4669519749794908</v>
      </c>
    </row>
    <row r="154" spans="1:19" x14ac:dyDescent="0.3">
      <c r="A154" s="1">
        <v>43073</v>
      </c>
      <c r="B154" s="5">
        <v>144.35</v>
      </c>
      <c r="C154" s="6">
        <v>55.2</v>
      </c>
      <c r="D154" s="7">
        <v>590</v>
      </c>
      <c r="E154" s="5">
        <v>34448200</v>
      </c>
      <c r="F154" s="6">
        <v>734200</v>
      </c>
      <c r="G154" s="6">
        <v>1368</v>
      </c>
      <c r="H154" s="5">
        <f t="shared" si="28"/>
        <v>4.9722409061089436</v>
      </c>
      <c r="I154" s="6">
        <f t="shared" si="32"/>
        <v>4.01096295328305</v>
      </c>
      <c r="J154" s="6">
        <f t="shared" si="33"/>
        <v>6.3801225368997647</v>
      </c>
      <c r="K154" s="5">
        <f t="shared" si="30"/>
        <v>-2.5649679379007837E-2</v>
      </c>
      <c r="L154" s="6">
        <f t="shared" si="36"/>
        <v>-2.3872679045092739E-2</v>
      </c>
      <c r="M154" s="7">
        <f t="shared" si="37"/>
        <v>-8.4674005080440302E-4</v>
      </c>
      <c r="N154" s="5">
        <f t="shared" si="31"/>
        <v>-2.598436791063025E-2</v>
      </c>
      <c r="O154" s="6">
        <f t="shared" si="38"/>
        <v>-2.4162249279079707E-2</v>
      </c>
      <c r="P154" s="7">
        <f t="shared" si="39"/>
        <v>-8.4709873765188664E-4</v>
      </c>
      <c r="Q154" s="5">
        <f t="shared" si="29"/>
        <v>17.354967304421727</v>
      </c>
      <c r="R154" s="6">
        <f t="shared" si="34"/>
        <v>13.506536750044871</v>
      </c>
      <c r="S154" s="7">
        <f t="shared" si="35"/>
        <v>7.2211050981824956</v>
      </c>
    </row>
    <row r="155" spans="1:19" x14ac:dyDescent="0.3">
      <c r="A155" s="1">
        <v>43080</v>
      </c>
      <c r="B155" s="5">
        <v>143.6</v>
      </c>
      <c r="C155" s="6">
        <v>55.5</v>
      </c>
      <c r="D155" s="7">
        <v>578</v>
      </c>
      <c r="E155" s="5">
        <v>38247500</v>
      </c>
      <c r="F155" s="6">
        <v>385000</v>
      </c>
      <c r="G155" s="6">
        <v>1488</v>
      </c>
      <c r="H155" s="5">
        <f t="shared" si="28"/>
        <v>4.9670316566141235</v>
      </c>
      <c r="I155" s="6">
        <f t="shared" si="32"/>
        <v>4.0163830207523885</v>
      </c>
      <c r="J155" s="6">
        <f t="shared" si="33"/>
        <v>6.3595738686723777</v>
      </c>
      <c r="K155" s="5">
        <f t="shared" si="30"/>
        <v>-5.1957048839625913E-3</v>
      </c>
      <c r="L155" s="6">
        <f t="shared" si="36"/>
        <v>5.4347826086956E-3</v>
      </c>
      <c r="M155" s="7">
        <f t="shared" si="37"/>
        <v>-2.0338983050847456E-2</v>
      </c>
      <c r="N155" s="5">
        <f t="shared" si="31"/>
        <v>-5.209249494820295E-3</v>
      </c>
      <c r="O155" s="6">
        <f t="shared" si="38"/>
        <v>5.4200674693391133E-3</v>
      </c>
      <c r="P155" s="7">
        <f t="shared" si="39"/>
        <v>-2.0548668227387677E-2</v>
      </c>
      <c r="Q155" s="5">
        <f t="shared" si="29"/>
        <v>17.45958875662367</v>
      </c>
      <c r="R155" s="6">
        <f t="shared" si="34"/>
        <v>12.860998613269921</v>
      </c>
      <c r="S155" s="7">
        <f t="shared" si="35"/>
        <v>7.305188215393037</v>
      </c>
    </row>
    <row r="156" spans="1:19" x14ac:dyDescent="0.3">
      <c r="A156" s="1">
        <v>43087</v>
      </c>
      <c r="B156" s="5">
        <v>138.80000000000001</v>
      </c>
      <c r="C156" s="6">
        <v>54.6</v>
      </c>
      <c r="D156" s="7">
        <v>512</v>
      </c>
      <c r="E156" s="5">
        <v>26747800</v>
      </c>
      <c r="F156" s="6">
        <v>734390</v>
      </c>
      <c r="G156" s="6">
        <v>2310</v>
      </c>
      <c r="H156" s="5">
        <f t="shared" si="28"/>
        <v>4.9330340480727042</v>
      </c>
      <c r="I156" s="6">
        <f t="shared" si="32"/>
        <v>4.0000338827508592</v>
      </c>
      <c r="J156" s="6">
        <f t="shared" si="33"/>
        <v>6.2383246250395077</v>
      </c>
      <c r="K156" s="5">
        <f t="shared" si="30"/>
        <v>-3.3426183844011026E-2</v>
      </c>
      <c r="L156" s="6">
        <f t="shared" si="36"/>
        <v>-1.6216216216216189E-2</v>
      </c>
      <c r="M156" s="7">
        <f t="shared" si="37"/>
        <v>-0.11418685121107267</v>
      </c>
      <c r="N156" s="5">
        <f t="shared" si="31"/>
        <v>-3.3997608541419505E-2</v>
      </c>
      <c r="O156" s="6">
        <f t="shared" si="38"/>
        <v>-1.6349138001529411E-2</v>
      </c>
      <c r="P156" s="7">
        <f t="shared" si="39"/>
        <v>-0.12124924363286965</v>
      </c>
      <c r="Q156" s="5">
        <f t="shared" si="29"/>
        <v>17.101962784933495</v>
      </c>
      <c r="R156" s="6">
        <f t="shared" si="34"/>
        <v>13.506795501637978</v>
      </c>
      <c r="S156" s="7">
        <f t="shared" si="35"/>
        <v>7.7450028035158391</v>
      </c>
    </row>
    <row r="157" spans="1:19" x14ac:dyDescent="0.3">
      <c r="A157" s="1">
        <v>43094</v>
      </c>
      <c r="B157" s="5">
        <v>138.44999999999999</v>
      </c>
      <c r="C157" s="6">
        <v>54.35</v>
      </c>
      <c r="D157" s="7">
        <v>501</v>
      </c>
      <c r="E157" s="5">
        <v>12897600</v>
      </c>
      <c r="F157" s="6">
        <v>662310</v>
      </c>
      <c r="G157" s="6">
        <v>604</v>
      </c>
      <c r="H157" s="5">
        <f t="shared" si="28"/>
        <v>4.9305092496169705</v>
      </c>
      <c r="I157" s="6">
        <f t="shared" si="32"/>
        <v>3.9954446135672184</v>
      </c>
      <c r="J157" s="6">
        <f t="shared" si="33"/>
        <v>6.2166061010848646</v>
      </c>
      <c r="K157" s="5">
        <f t="shared" si="30"/>
        <v>-2.5216138328531894E-3</v>
      </c>
      <c r="L157" s="6">
        <f t="shared" si="36"/>
        <v>-4.578754578754579E-3</v>
      </c>
      <c r="M157" s="7">
        <f t="shared" si="37"/>
        <v>-2.1484375E-2</v>
      </c>
      <c r="N157" s="5">
        <f t="shared" si="31"/>
        <v>-2.5247984557334553E-3</v>
      </c>
      <c r="O157" s="6">
        <f t="shared" si="38"/>
        <v>-4.5892691836408915E-3</v>
      </c>
      <c r="P157" s="7">
        <f t="shared" si="39"/>
        <v>-2.1718523954642986E-2</v>
      </c>
      <c r="Q157" s="5">
        <f t="shared" si="29"/>
        <v>16.372551805511474</v>
      </c>
      <c r="R157" s="6">
        <f t="shared" si="34"/>
        <v>13.403489003256864</v>
      </c>
      <c r="S157" s="7">
        <f t="shared" si="35"/>
        <v>6.4035741979348151</v>
      </c>
    </row>
    <row r="158" spans="1:19" x14ac:dyDescent="0.3">
      <c r="A158" s="1">
        <v>43101</v>
      </c>
      <c r="B158" s="5">
        <v>147.30000000000001</v>
      </c>
      <c r="C158" s="6">
        <v>55</v>
      </c>
      <c r="D158" s="7">
        <v>499</v>
      </c>
      <c r="E158" s="5">
        <v>18509000</v>
      </c>
      <c r="F158" s="6">
        <v>266410</v>
      </c>
      <c r="G158" s="6">
        <v>43</v>
      </c>
      <c r="H158" s="5">
        <f t="shared" si="28"/>
        <v>4.9924713234685845</v>
      </c>
      <c r="I158" s="6">
        <f t="shared" si="32"/>
        <v>4.0073331852324712</v>
      </c>
      <c r="J158" s="6">
        <f t="shared" si="33"/>
        <v>6.2126060957515188</v>
      </c>
      <c r="K158" s="5">
        <f t="shared" si="30"/>
        <v>6.3921993499458457E-2</v>
      </c>
      <c r="L158" s="6">
        <f t="shared" si="36"/>
        <v>1.1959521619135207E-2</v>
      </c>
      <c r="M158" s="7">
        <f t="shared" si="37"/>
        <v>-3.9920159680638719E-3</v>
      </c>
      <c r="N158" s="5">
        <f t="shared" si="31"/>
        <v>6.1962073851613814E-2</v>
      </c>
      <c r="O158" s="6">
        <f t="shared" si="38"/>
        <v>1.1888571665252505E-2</v>
      </c>
      <c r="P158" s="7">
        <f t="shared" si="39"/>
        <v>-4.0000053333461277E-3</v>
      </c>
      <c r="Q158" s="5">
        <f t="shared" si="29"/>
        <v>16.733767658238854</v>
      </c>
      <c r="R158" s="6">
        <f t="shared" si="34"/>
        <v>12.492791754481393</v>
      </c>
      <c r="S158" s="7">
        <f t="shared" si="35"/>
        <v>3.7612001156935624</v>
      </c>
    </row>
    <row r="159" spans="1:19" x14ac:dyDescent="0.3">
      <c r="A159" s="1">
        <v>43108</v>
      </c>
      <c r="B159" s="5">
        <v>145.6</v>
      </c>
      <c r="C159" s="6">
        <v>58.35</v>
      </c>
      <c r="D159" s="7">
        <v>490</v>
      </c>
      <c r="E159" s="5">
        <v>28146400</v>
      </c>
      <c r="F159" s="6">
        <v>1952790</v>
      </c>
      <c r="G159" s="6">
        <v>278</v>
      </c>
      <c r="H159" s="5">
        <f t="shared" si="28"/>
        <v>4.9808631357625854</v>
      </c>
      <c r="I159" s="6">
        <f t="shared" si="32"/>
        <v>4.0664593587325646</v>
      </c>
      <c r="J159" s="6">
        <f t="shared" si="33"/>
        <v>6.1944053911046719</v>
      </c>
      <c r="K159" s="5">
        <f t="shared" si="30"/>
        <v>-1.154107264086909E-2</v>
      </c>
      <c r="L159" s="6">
        <f t="shared" si="36"/>
        <v>6.0909090909090934E-2</v>
      </c>
      <c r="M159" s="7">
        <f t="shared" si="37"/>
        <v>-1.8036072144288578E-2</v>
      </c>
      <c r="N159" s="5">
        <f t="shared" si="31"/>
        <v>-1.160818770599914E-2</v>
      </c>
      <c r="O159" s="6">
        <f t="shared" si="38"/>
        <v>5.9126173500094178E-2</v>
      </c>
      <c r="P159" s="7">
        <f t="shared" si="39"/>
        <v>-1.8200704646846391E-2</v>
      </c>
      <c r="Q159" s="5">
        <f t="shared" si="29"/>
        <v>17.152930018048551</v>
      </c>
      <c r="R159" s="6">
        <f t="shared" si="34"/>
        <v>14.484769677195667</v>
      </c>
      <c r="S159" s="7">
        <f t="shared" si="35"/>
        <v>5.6276211136906369</v>
      </c>
    </row>
    <row r="160" spans="1:19" x14ac:dyDescent="0.3">
      <c r="A160" s="1">
        <v>43115</v>
      </c>
      <c r="B160" s="5">
        <v>138.69999999999999</v>
      </c>
      <c r="C160" s="6">
        <v>59.95</v>
      </c>
      <c r="D160" s="7">
        <v>540</v>
      </c>
      <c r="E160" s="5">
        <v>51545400</v>
      </c>
      <c r="F160" s="6">
        <v>2195610</v>
      </c>
      <c r="G160" s="6">
        <v>6476</v>
      </c>
      <c r="H160" s="5">
        <f t="shared" si="28"/>
        <v>4.9323133273207862</v>
      </c>
      <c r="I160" s="6">
        <f t="shared" si="32"/>
        <v>4.0935108814735237</v>
      </c>
      <c r="J160" s="6">
        <f t="shared" si="33"/>
        <v>6.2915691395583204</v>
      </c>
      <c r="K160" s="5">
        <f t="shared" si="30"/>
        <v>-4.739010989010993E-2</v>
      </c>
      <c r="L160" s="6">
        <f t="shared" si="36"/>
        <v>2.7420736932305078E-2</v>
      </c>
      <c r="M160" s="7">
        <f t="shared" si="37"/>
        <v>0.10204081632653061</v>
      </c>
      <c r="N160" s="5">
        <f t="shared" si="31"/>
        <v>-4.8549808441799749E-2</v>
      </c>
      <c r="O160" s="6">
        <f t="shared" si="38"/>
        <v>2.7051522740958379E-2</v>
      </c>
      <c r="P160" s="7">
        <f t="shared" si="39"/>
        <v>9.7163748453647669E-2</v>
      </c>
      <c r="Q160" s="5">
        <f t="shared" si="29"/>
        <v>17.757973530692038</v>
      </c>
      <c r="R160" s="6">
        <f t="shared" si="34"/>
        <v>14.601970470211173</v>
      </c>
      <c r="S160" s="7">
        <f t="shared" si="35"/>
        <v>8.7758583147975262</v>
      </c>
    </row>
    <row r="161" spans="1:19" x14ac:dyDescent="0.3">
      <c r="A161" s="1">
        <v>43122</v>
      </c>
      <c r="B161" s="5">
        <v>134.19999999999999</v>
      </c>
      <c r="C161" s="6">
        <v>59.9</v>
      </c>
      <c r="D161" s="7">
        <v>517</v>
      </c>
      <c r="E161" s="5">
        <v>29187400</v>
      </c>
      <c r="F161" s="6">
        <v>1367750</v>
      </c>
      <c r="G161" s="6">
        <v>7483</v>
      </c>
      <c r="H161" s="5">
        <f t="shared" si="28"/>
        <v>4.8993312245375815</v>
      </c>
      <c r="I161" s="6">
        <f t="shared" si="32"/>
        <v>4.0926765051214034</v>
      </c>
      <c r="J161" s="6">
        <f t="shared" si="33"/>
        <v>6.2480428745084291</v>
      </c>
      <c r="K161" s="5">
        <f t="shared" si="30"/>
        <v>-3.2444124008651772E-2</v>
      </c>
      <c r="L161" s="6">
        <f t="shared" si="36"/>
        <v>-8.3402835696420787E-4</v>
      </c>
      <c r="M161" s="7">
        <f t="shared" si="37"/>
        <v>-4.2592592592592592E-2</v>
      </c>
      <c r="N161" s="5">
        <f t="shared" si="31"/>
        <v>-3.2982102783204542E-2</v>
      </c>
      <c r="O161" s="6">
        <f t="shared" si="38"/>
        <v>-8.3437635211967213E-4</v>
      </c>
      <c r="P161" s="7">
        <f t="shared" si="39"/>
        <v>-4.3526265049890975E-2</v>
      </c>
      <c r="Q161" s="5">
        <f t="shared" si="29"/>
        <v>17.189247667263324</v>
      </c>
      <c r="R161" s="6">
        <f t="shared" si="34"/>
        <v>14.128677611926072</v>
      </c>
      <c r="S161" s="7">
        <f t="shared" si="35"/>
        <v>8.9203890600803586</v>
      </c>
    </row>
    <row r="162" spans="1:19" x14ac:dyDescent="0.3">
      <c r="A162" s="1">
        <v>43129</v>
      </c>
      <c r="B162" s="5">
        <v>133.5</v>
      </c>
      <c r="C162" s="6">
        <v>58.6</v>
      </c>
      <c r="D162" s="7">
        <v>507</v>
      </c>
      <c r="E162" s="5">
        <v>38672800</v>
      </c>
      <c r="F162" s="6">
        <v>1964570</v>
      </c>
      <c r="G162" s="6">
        <v>1238</v>
      </c>
      <c r="H162" s="5">
        <f t="shared" si="28"/>
        <v>4.8941014778403042</v>
      </c>
      <c r="I162" s="6">
        <f t="shared" si="32"/>
        <v>4.0707346965829672</v>
      </c>
      <c r="J162" s="6">
        <f t="shared" si="33"/>
        <v>6.2285110035911835</v>
      </c>
      <c r="K162" s="5">
        <f t="shared" si="30"/>
        <v>-5.2160953800297217E-3</v>
      </c>
      <c r="L162" s="6">
        <f t="shared" si="36"/>
        <v>-2.1702838063439017E-2</v>
      </c>
      <c r="M162" s="7">
        <f t="shared" si="37"/>
        <v>-1.9342359767891684E-2</v>
      </c>
      <c r="N162" s="5">
        <f t="shared" si="31"/>
        <v>-5.2297466972771531E-3</v>
      </c>
      <c r="O162" s="6">
        <f t="shared" si="38"/>
        <v>-2.1941808538436646E-2</v>
      </c>
      <c r="P162" s="7">
        <f t="shared" si="39"/>
        <v>-1.9531870917245956E-2</v>
      </c>
      <c r="Q162" s="5">
        <f t="shared" si="29"/>
        <v>17.470647068513252</v>
      </c>
      <c r="R162" s="6">
        <f t="shared" si="34"/>
        <v>14.490783949822287</v>
      </c>
      <c r="S162" s="7">
        <f t="shared" si="35"/>
        <v>7.1212524532445416</v>
      </c>
    </row>
    <row r="163" spans="1:19" x14ac:dyDescent="0.3">
      <c r="A163" s="1">
        <v>43136</v>
      </c>
      <c r="B163" s="5">
        <v>139.30000000000001</v>
      </c>
      <c r="C163" s="6">
        <v>57.35</v>
      </c>
      <c r="D163" s="7">
        <v>499</v>
      </c>
      <c r="E163" s="5">
        <v>41131500</v>
      </c>
      <c r="F163" s="6">
        <v>870330</v>
      </c>
      <c r="G163" s="6">
        <v>1299</v>
      </c>
      <c r="H163" s="5">
        <f t="shared" si="28"/>
        <v>4.9366298807857598</v>
      </c>
      <c r="I163" s="6">
        <f t="shared" si="32"/>
        <v>4.0491728435753798</v>
      </c>
      <c r="J163" s="6">
        <f t="shared" si="33"/>
        <v>6.2126060957515188</v>
      </c>
      <c r="K163" s="5">
        <f t="shared" si="30"/>
        <v>4.3445692883895215E-2</v>
      </c>
      <c r="L163" s="6">
        <f t="shared" si="36"/>
        <v>-2.1331058020477814E-2</v>
      </c>
      <c r="M163" s="7">
        <f t="shared" si="37"/>
        <v>-1.5779092702169626E-2</v>
      </c>
      <c r="N163" s="5">
        <f t="shared" si="31"/>
        <v>4.2528402945455984E-2</v>
      </c>
      <c r="O163" s="6">
        <f t="shared" si="38"/>
        <v>-2.1561853007587273E-2</v>
      </c>
      <c r="P163" s="7">
        <f t="shared" si="39"/>
        <v>-1.5904907839664466E-2</v>
      </c>
      <c r="Q163" s="5">
        <f t="shared" si="29"/>
        <v>17.532284809271726</v>
      </c>
      <c r="R163" s="6">
        <f t="shared" si="34"/>
        <v>13.67662772905561</v>
      </c>
      <c r="S163" s="7">
        <f t="shared" si="35"/>
        <v>7.1693500166705997</v>
      </c>
    </row>
    <row r="164" spans="1:19" x14ac:dyDescent="0.3">
      <c r="A164" s="1">
        <v>43143</v>
      </c>
      <c r="B164" s="5">
        <v>137.30000000000001</v>
      </c>
      <c r="C164" s="6">
        <v>57.35</v>
      </c>
      <c r="D164" s="7">
        <v>483</v>
      </c>
      <c r="E164" s="5">
        <v>25424800</v>
      </c>
      <c r="F164" s="6">
        <v>777230</v>
      </c>
      <c r="G164" s="6">
        <v>799</v>
      </c>
      <c r="H164" s="5">
        <f t="shared" si="28"/>
        <v>4.9221683127739251</v>
      </c>
      <c r="I164" s="6">
        <f t="shared" si="32"/>
        <v>4.0491728435753798</v>
      </c>
      <c r="J164" s="6">
        <f t="shared" si="33"/>
        <v>6.1800166536525722</v>
      </c>
      <c r="K164" s="5">
        <f t="shared" si="30"/>
        <v>-1.4357501794687724E-2</v>
      </c>
      <c r="L164" s="6">
        <f t="shared" si="36"/>
        <v>0</v>
      </c>
      <c r="M164" s="7">
        <f t="shared" si="37"/>
        <v>-3.2064128256513023E-2</v>
      </c>
      <c r="N164" s="5">
        <f t="shared" si="31"/>
        <v>-1.4461568011834682E-2</v>
      </c>
      <c r="O164" s="6">
        <f t="shared" si="38"/>
        <v>0</v>
      </c>
      <c r="P164" s="7">
        <f t="shared" si="39"/>
        <v>-3.2589442098946014E-2</v>
      </c>
      <c r="Q164" s="5">
        <f t="shared" si="29"/>
        <v>17.051235633594604</v>
      </c>
      <c r="R164" s="6">
        <f t="shared" si="34"/>
        <v>13.563491595843391</v>
      </c>
      <c r="S164" s="7">
        <f t="shared" si="35"/>
        <v>6.6833609457662746</v>
      </c>
    </row>
    <row r="165" spans="1:19" x14ac:dyDescent="0.3">
      <c r="A165" s="1">
        <v>43150</v>
      </c>
      <c r="B165" s="5">
        <v>140.1</v>
      </c>
      <c r="C165" s="6">
        <v>60</v>
      </c>
      <c r="D165" s="7">
        <v>495.5</v>
      </c>
      <c r="E165" s="5">
        <v>15730500</v>
      </c>
      <c r="F165" s="6">
        <v>814840</v>
      </c>
      <c r="G165" s="6">
        <v>1820</v>
      </c>
      <c r="H165" s="5">
        <f t="shared" si="28"/>
        <v>4.9423564533429616</v>
      </c>
      <c r="I165" s="6">
        <f t="shared" si="32"/>
        <v>4.0943445622221004</v>
      </c>
      <c r="J165" s="6">
        <f t="shared" si="33"/>
        <v>6.2055673537700429</v>
      </c>
      <c r="K165" s="5">
        <f t="shared" si="30"/>
        <v>2.0393299344500966E-2</v>
      </c>
      <c r="L165" s="6">
        <f t="shared" si="36"/>
        <v>4.6207497820401018E-2</v>
      </c>
      <c r="M165" s="7">
        <f t="shared" si="37"/>
        <v>2.5879917184265012E-2</v>
      </c>
      <c r="N165" s="5">
        <f t="shared" si="31"/>
        <v>2.0188140569035933E-2</v>
      </c>
      <c r="O165" s="6">
        <f t="shared" si="38"/>
        <v>4.5171718646720954E-2</v>
      </c>
      <c r="P165" s="7">
        <f t="shared" si="39"/>
        <v>2.555070011746995E-2</v>
      </c>
      <c r="Q165" s="5">
        <f t="shared" si="29"/>
        <v>16.571112060924708</v>
      </c>
      <c r="R165" s="6">
        <f t="shared" si="34"/>
        <v>13.610747053931494</v>
      </c>
      <c r="S165" s="7">
        <f t="shared" si="35"/>
        <v>7.506591780070841</v>
      </c>
    </row>
    <row r="166" spans="1:19" x14ac:dyDescent="0.3">
      <c r="A166" s="1">
        <v>43157</v>
      </c>
      <c r="B166" s="5">
        <v>152</v>
      </c>
      <c r="C166" s="6">
        <v>58.8</v>
      </c>
      <c r="D166" s="7">
        <v>481.5</v>
      </c>
      <c r="E166" s="5">
        <v>60008600</v>
      </c>
      <c r="F166" s="6">
        <v>1153230</v>
      </c>
      <c r="G166" s="6">
        <v>667</v>
      </c>
      <c r="H166" s="5">
        <f t="shared" si="28"/>
        <v>5.0238805208462765</v>
      </c>
      <c r="I166" s="6">
        <f t="shared" si="32"/>
        <v>4.0741418549045809</v>
      </c>
      <c r="J166" s="6">
        <f t="shared" si="33"/>
        <v>6.1769062312381804</v>
      </c>
      <c r="K166" s="5">
        <f t="shared" si="30"/>
        <v>8.4939329050678136E-2</v>
      </c>
      <c r="L166" s="6">
        <f t="shared" si="36"/>
        <v>-2.0000000000000049E-2</v>
      </c>
      <c r="M166" s="7">
        <f t="shared" si="37"/>
        <v>-2.8254288597376387E-2</v>
      </c>
      <c r="N166" s="5">
        <f t="shared" si="31"/>
        <v>8.1524067503315117E-2</v>
      </c>
      <c r="O166" s="6">
        <f t="shared" si="38"/>
        <v>-2.0202707317519466E-2</v>
      </c>
      <c r="P166" s="7">
        <f t="shared" si="39"/>
        <v>-2.8661122531862489E-2</v>
      </c>
      <c r="Q166" s="5">
        <f t="shared" si="29"/>
        <v>17.909998443248469</v>
      </c>
      <c r="R166" s="6">
        <f t="shared" si="34"/>
        <v>13.95807725897617</v>
      </c>
      <c r="S166" s="7">
        <f t="shared" si="35"/>
        <v>6.5027900459156234</v>
      </c>
    </row>
    <row r="167" spans="1:19" x14ac:dyDescent="0.3">
      <c r="A167" s="1">
        <v>43164</v>
      </c>
      <c r="B167" s="5">
        <v>157.44999999999999</v>
      </c>
      <c r="C167" s="6">
        <v>58.55</v>
      </c>
      <c r="D167" s="7">
        <v>485.5</v>
      </c>
      <c r="E167" s="5">
        <v>28406300</v>
      </c>
      <c r="F167" s="6">
        <v>192410</v>
      </c>
      <c r="G167" s="6">
        <v>683</v>
      </c>
      <c r="H167" s="5">
        <f t="shared" si="28"/>
        <v>5.0591079475470337</v>
      </c>
      <c r="I167" s="6">
        <f t="shared" si="32"/>
        <v>4.0698810900437259</v>
      </c>
      <c r="J167" s="6">
        <f t="shared" si="33"/>
        <v>6.1851792877313798</v>
      </c>
      <c r="K167" s="5">
        <f t="shared" si="30"/>
        <v>3.5855263157894661E-2</v>
      </c>
      <c r="L167" s="6">
        <f t="shared" si="36"/>
        <v>-4.2517006802721092E-3</v>
      </c>
      <c r="M167" s="7">
        <f t="shared" si="37"/>
        <v>8.3073727933541015E-3</v>
      </c>
      <c r="N167" s="5">
        <f t="shared" si="31"/>
        <v>3.522742670075709E-2</v>
      </c>
      <c r="O167" s="6">
        <f t="shared" si="38"/>
        <v>-4.2607648608549206E-3</v>
      </c>
      <c r="P167" s="7">
        <f t="shared" si="39"/>
        <v>8.2730564931992826E-3</v>
      </c>
      <c r="Q167" s="5">
        <f t="shared" si="29"/>
        <v>17.162121509516496</v>
      </c>
      <c r="R167" s="6">
        <f t="shared" si="34"/>
        <v>12.167383790915062</v>
      </c>
      <c r="S167" s="7">
        <f t="shared" si="35"/>
        <v>6.5264948595707901</v>
      </c>
    </row>
    <row r="168" spans="1:19" x14ac:dyDescent="0.3">
      <c r="A168" s="1">
        <v>43171</v>
      </c>
      <c r="B168" s="5">
        <v>160.5</v>
      </c>
      <c r="C168" s="6">
        <v>58.15</v>
      </c>
      <c r="D168" s="7">
        <v>444</v>
      </c>
      <c r="E168" s="5">
        <v>51664400</v>
      </c>
      <c r="F168" s="6">
        <v>1164310</v>
      </c>
      <c r="G168" s="6">
        <v>2681</v>
      </c>
      <c r="H168" s="5">
        <f t="shared" si="28"/>
        <v>5.0782939425700704</v>
      </c>
      <c r="I168" s="6">
        <f t="shared" si="32"/>
        <v>4.0630258789646732</v>
      </c>
      <c r="J168" s="6">
        <f t="shared" si="33"/>
        <v>6.0958245624322247</v>
      </c>
      <c r="K168" s="5">
        <f t="shared" si="30"/>
        <v>1.9371228961575178E-2</v>
      </c>
      <c r="L168" s="6">
        <f t="shared" si="36"/>
        <v>-6.8317677198974991E-3</v>
      </c>
      <c r="M168" s="7">
        <f t="shared" si="37"/>
        <v>-8.5478887744593196E-2</v>
      </c>
      <c r="N168" s="5">
        <f t="shared" si="31"/>
        <v>1.9185995023037077E-2</v>
      </c>
      <c r="O168" s="6">
        <f t="shared" si="38"/>
        <v>-6.8552110790528571E-3</v>
      </c>
      <c r="P168" s="7">
        <f t="shared" si="39"/>
        <v>-8.9354725299154864E-2</v>
      </c>
      <c r="Q168" s="5">
        <f t="shared" si="29"/>
        <v>17.760279514285312</v>
      </c>
      <c r="R168" s="6">
        <f t="shared" si="34"/>
        <v>13.967639194839894</v>
      </c>
      <c r="S168" s="7">
        <f t="shared" si="35"/>
        <v>7.8939451382359591</v>
      </c>
    </row>
    <row r="169" spans="1:19" x14ac:dyDescent="0.3">
      <c r="A169" s="1">
        <v>43178</v>
      </c>
      <c r="B169" s="5">
        <v>158.35</v>
      </c>
      <c r="C169" s="6">
        <v>57</v>
      </c>
      <c r="D169" s="7">
        <v>413.5</v>
      </c>
      <c r="E169" s="5">
        <v>30505400</v>
      </c>
      <c r="F169" s="6">
        <v>744820</v>
      </c>
      <c r="G169" s="6">
        <v>2856</v>
      </c>
      <c r="H169" s="5">
        <f t="shared" si="28"/>
        <v>5.0648077729846488</v>
      </c>
      <c r="I169" s="6">
        <f t="shared" si="32"/>
        <v>4.0430512678345503</v>
      </c>
      <c r="J169" s="6">
        <f t="shared" si="33"/>
        <v>6.0246575144637458</v>
      </c>
      <c r="K169" s="5">
        <f t="shared" si="30"/>
        <v>-1.3395638629283524E-2</v>
      </c>
      <c r="L169" s="6">
        <f t="shared" si="36"/>
        <v>-1.977644024075664E-2</v>
      </c>
      <c r="M169" s="7">
        <f t="shared" si="37"/>
        <v>-6.86936936936937E-2</v>
      </c>
      <c r="N169" s="5">
        <f t="shared" si="31"/>
        <v>-1.3486169585421766E-2</v>
      </c>
      <c r="O169" s="6">
        <f t="shared" si="38"/>
        <v>-1.9974611130123259E-2</v>
      </c>
      <c r="P169" s="7">
        <f t="shared" si="39"/>
        <v>-7.1167047968478767E-2</v>
      </c>
      <c r="Q169" s="5">
        <f t="shared" si="29"/>
        <v>17.233414275086613</v>
      </c>
      <c r="R169" s="6">
        <f t="shared" si="34"/>
        <v>13.520897857430866</v>
      </c>
      <c r="S169" s="7">
        <f t="shared" si="35"/>
        <v>7.9571773234594749</v>
      </c>
    </row>
    <row r="170" spans="1:19" x14ac:dyDescent="0.3">
      <c r="A170" s="1">
        <v>43185</v>
      </c>
      <c r="B170" s="5">
        <v>155.6</v>
      </c>
      <c r="C170" s="6">
        <v>54.5</v>
      </c>
      <c r="D170" s="7">
        <v>423.5</v>
      </c>
      <c r="E170" s="5">
        <v>19440100</v>
      </c>
      <c r="F170" s="6">
        <v>1164570</v>
      </c>
      <c r="G170" s="6">
        <v>2288</v>
      </c>
      <c r="H170" s="5">
        <f t="shared" si="28"/>
        <v>5.0472886117442908</v>
      </c>
      <c r="I170" s="6">
        <f t="shared" si="32"/>
        <v>3.9982007016691985</v>
      </c>
      <c r="J170" s="6">
        <f t="shared" si="33"/>
        <v>6.0485535140921094</v>
      </c>
      <c r="K170" s="5">
        <f t="shared" si="30"/>
        <v>-1.7366592990211559E-2</v>
      </c>
      <c r="L170" s="6">
        <f t="shared" si="36"/>
        <v>-4.3859649122807015E-2</v>
      </c>
      <c r="M170" s="7">
        <f t="shared" si="37"/>
        <v>2.4183796856106408E-2</v>
      </c>
      <c r="N170" s="5">
        <f t="shared" si="31"/>
        <v>-1.7519161240357611E-2</v>
      </c>
      <c r="O170" s="6">
        <f t="shared" si="38"/>
        <v>-4.4850566165351789E-2</v>
      </c>
      <c r="P170" s="7">
        <f t="shared" si="39"/>
        <v>2.3895999628363168E-2</v>
      </c>
      <c r="Q170" s="5">
        <f t="shared" si="29"/>
        <v>16.782848501016257</v>
      </c>
      <c r="R170" s="6">
        <f t="shared" si="34"/>
        <v>13.967862478135796</v>
      </c>
      <c r="S170" s="7">
        <f t="shared" si="35"/>
        <v>7.7354333524996886</v>
      </c>
    </row>
    <row r="171" spans="1:19" x14ac:dyDescent="0.3">
      <c r="A171" s="1">
        <v>43192</v>
      </c>
      <c r="B171" s="5">
        <v>157.30000000000001</v>
      </c>
      <c r="C171" s="6">
        <v>53.95</v>
      </c>
      <c r="D171" s="7">
        <v>385</v>
      </c>
      <c r="E171" s="5">
        <v>13108500</v>
      </c>
      <c r="F171" s="6">
        <v>662800</v>
      </c>
      <c r="G171" s="6">
        <v>1595</v>
      </c>
      <c r="H171" s="5">
        <f t="shared" si="28"/>
        <v>5.0581548100642326</v>
      </c>
      <c r="I171" s="6">
        <f t="shared" si="32"/>
        <v>3.9880576917041437</v>
      </c>
      <c r="J171" s="6">
        <f t="shared" si="33"/>
        <v>5.9532433342877846</v>
      </c>
      <c r="K171" s="5">
        <f t="shared" si="30"/>
        <v>1.0925449871465405E-2</v>
      </c>
      <c r="L171" s="6">
        <f t="shared" si="36"/>
        <v>-1.0091743119266004E-2</v>
      </c>
      <c r="M171" s="7">
        <f t="shared" si="37"/>
        <v>-9.0909090909090912E-2</v>
      </c>
      <c r="N171" s="5">
        <f t="shared" si="31"/>
        <v>1.0866198319941102E-2</v>
      </c>
      <c r="O171" s="6">
        <f t="shared" si="38"/>
        <v>-1.0143009965054642E-2</v>
      </c>
      <c r="P171" s="7">
        <f t="shared" si="39"/>
        <v>-9.5310179804324893E-2</v>
      </c>
      <c r="Q171" s="5">
        <f t="shared" si="29"/>
        <v>16.388771432717846</v>
      </c>
      <c r="R171" s="6">
        <f t="shared" si="34"/>
        <v>13.404228564534545</v>
      </c>
      <c r="S171" s="7">
        <f t="shared" si="35"/>
        <v>7.3746290152189449</v>
      </c>
    </row>
    <row r="172" spans="1:19" x14ac:dyDescent="0.3">
      <c r="A172" s="1">
        <v>43199</v>
      </c>
      <c r="B172" s="5">
        <v>144.85</v>
      </c>
      <c r="C172" s="6">
        <v>49.1</v>
      </c>
      <c r="D172" s="7">
        <v>339</v>
      </c>
      <c r="E172" s="5">
        <v>56483200</v>
      </c>
      <c r="F172" s="6">
        <v>1095530</v>
      </c>
      <c r="G172" s="6">
        <v>2992</v>
      </c>
      <c r="H172" s="5">
        <f t="shared" si="28"/>
        <v>4.9756987242153592</v>
      </c>
      <c r="I172" s="6">
        <f t="shared" si="32"/>
        <v>3.8938590348004749</v>
      </c>
      <c r="J172" s="6">
        <f t="shared" si="33"/>
        <v>5.8260001073804499</v>
      </c>
      <c r="K172" s="5">
        <f t="shared" si="30"/>
        <v>-7.9148124602670164E-2</v>
      </c>
      <c r="L172" s="6">
        <f t="shared" si="36"/>
        <v>-8.9898053753475468E-2</v>
      </c>
      <c r="M172" s="7">
        <f t="shared" si="37"/>
        <v>-0.11948051948051948</v>
      </c>
      <c r="N172" s="5">
        <f t="shared" si="31"/>
        <v>-8.2456085848872859E-2</v>
      </c>
      <c r="O172" s="6">
        <f t="shared" si="38"/>
        <v>-9.4198656903668812E-2</v>
      </c>
      <c r="P172" s="7">
        <f t="shared" si="39"/>
        <v>-0.127243226907334</v>
      </c>
      <c r="Q172" s="5">
        <f t="shared" si="29"/>
        <v>17.849453806768096</v>
      </c>
      <c r="R172" s="6">
        <f t="shared" si="34"/>
        <v>13.906748822398521</v>
      </c>
      <c r="S172" s="7">
        <f t="shared" si="35"/>
        <v>8.0036973390943675</v>
      </c>
    </row>
    <row r="173" spans="1:19" x14ac:dyDescent="0.3">
      <c r="A173" s="1">
        <v>43206</v>
      </c>
      <c r="B173" s="5">
        <v>149.4</v>
      </c>
      <c r="C173" s="6">
        <v>51.75</v>
      </c>
      <c r="D173" s="7">
        <v>334</v>
      </c>
      <c r="E173" s="5">
        <v>17902300</v>
      </c>
      <c r="F173" s="6">
        <v>1711430</v>
      </c>
      <c r="G173" s="6">
        <v>3350</v>
      </c>
      <c r="H173" s="5">
        <f t="shared" si="28"/>
        <v>5.0066272726987169</v>
      </c>
      <c r="I173" s="6">
        <f t="shared" si="32"/>
        <v>3.9464244321454784</v>
      </c>
      <c r="J173" s="6">
        <f t="shared" si="33"/>
        <v>5.8111409929767008</v>
      </c>
      <c r="K173" s="5">
        <f t="shared" si="30"/>
        <v>3.1411805315844053E-2</v>
      </c>
      <c r="L173" s="6">
        <f t="shared" si="36"/>
        <v>5.3971486761710763E-2</v>
      </c>
      <c r="M173" s="7">
        <f t="shared" si="37"/>
        <v>-1.4749262536873156E-2</v>
      </c>
      <c r="N173" s="5">
        <f t="shared" si="31"/>
        <v>3.0928548483357635E-2</v>
      </c>
      <c r="O173" s="6">
        <f t="shared" si="38"/>
        <v>5.2565397345003477E-2</v>
      </c>
      <c r="P173" s="7">
        <f t="shared" si="39"/>
        <v>-1.4859114403749828E-2</v>
      </c>
      <c r="Q173" s="5">
        <f t="shared" si="29"/>
        <v>16.700439754176752</v>
      </c>
      <c r="R173" s="6">
        <f t="shared" si="34"/>
        <v>14.352839836320456</v>
      </c>
      <c r="S173" s="7">
        <f t="shared" si="35"/>
        <v>8.1167156248191112</v>
      </c>
    </row>
    <row r="174" spans="1:19" x14ac:dyDescent="0.3">
      <c r="A174" s="1">
        <v>43213</v>
      </c>
      <c r="B174" s="5">
        <v>144.85</v>
      </c>
      <c r="C174" s="6">
        <v>50.9</v>
      </c>
      <c r="D174" s="7">
        <v>326.5</v>
      </c>
      <c r="E174" s="5">
        <v>19128000</v>
      </c>
      <c r="F174" s="6">
        <v>990700</v>
      </c>
      <c r="G174" s="6">
        <v>1486</v>
      </c>
      <c r="H174" s="5">
        <f t="shared" si="28"/>
        <v>4.9756987242153592</v>
      </c>
      <c r="I174" s="6">
        <f t="shared" si="32"/>
        <v>3.929862923556477</v>
      </c>
      <c r="J174" s="6">
        <f t="shared" si="33"/>
        <v>5.7884299487164856</v>
      </c>
      <c r="K174" s="5">
        <f t="shared" si="30"/>
        <v>-3.0455153949129926E-2</v>
      </c>
      <c r="L174" s="6">
        <f t="shared" si="36"/>
        <v>-1.6425120772946888E-2</v>
      </c>
      <c r="M174" s="7">
        <f t="shared" si="37"/>
        <v>-2.2455089820359281E-2</v>
      </c>
      <c r="N174" s="5">
        <f t="shared" si="31"/>
        <v>-3.0928548483357573E-2</v>
      </c>
      <c r="O174" s="6">
        <f t="shared" si="38"/>
        <v>-1.6561508589001427E-2</v>
      </c>
      <c r="P174" s="7">
        <f t="shared" si="39"/>
        <v>-2.2711044260214648E-2</v>
      </c>
      <c r="Q174" s="5">
        <f t="shared" si="29"/>
        <v>16.766663788120297</v>
      </c>
      <c r="R174" s="6">
        <f t="shared" si="34"/>
        <v>13.806167042961121</v>
      </c>
      <c r="S174" s="7">
        <f t="shared" si="35"/>
        <v>7.3038432252777046</v>
      </c>
    </row>
    <row r="175" spans="1:19" x14ac:dyDescent="0.3">
      <c r="A175" s="1">
        <v>43220</v>
      </c>
      <c r="B175" s="5">
        <v>141.65</v>
      </c>
      <c r="C175" s="6">
        <v>51</v>
      </c>
      <c r="D175" s="7">
        <v>328</v>
      </c>
      <c r="E175" s="5">
        <v>17573300</v>
      </c>
      <c r="F175" s="6">
        <v>337980</v>
      </c>
      <c r="G175" s="6">
        <v>504</v>
      </c>
      <c r="H175" s="5">
        <f t="shared" si="28"/>
        <v>4.9533592262765254</v>
      </c>
      <c r="I175" s="6">
        <f t="shared" si="32"/>
        <v>3.9318256327243257</v>
      </c>
      <c r="J175" s="6">
        <f t="shared" si="33"/>
        <v>5.7930136083841441</v>
      </c>
      <c r="K175" s="5">
        <f t="shared" si="30"/>
        <v>-2.2091819123230851E-2</v>
      </c>
      <c r="L175" s="6">
        <f t="shared" si="36"/>
        <v>1.9646365422397137E-3</v>
      </c>
      <c r="M175" s="7">
        <f t="shared" si="37"/>
        <v>4.5941807044410417E-3</v>
      </c>
      <c r="N175" s="5">
        <f t="shared" si="31"/>
        <v>-2.2339497938833799E-2</v>
      </c>
      <c r="O175" s="6">
        <f t="shared" si="38"/>
        <v>1.9627091678486889E-3</v>
      </c>
      <c r="P175" s="7">
        <f t="shared" si="39"/>
        <v>4.5836596676578929E-3</v>
      </c>
      <c r="Q175" s="5">
        <f t="shared" si="29"/>
        <v>16.681891262675265</v>
      </c>
      <c r="R175" s="6">
        <f t="shared" si="34"/>
        <v>12.730742001116814</v>
      </c>
      <c r="S175" s="7">
        <f t="shared" si="35"/>
        <v>6.2225762680713688</v>
      </c>
    </row>
    <row r="176" spans="1:19" x14ac:dyDescent="0.3">
      <c r="A176" s="1">
        <v>43227</v>
      </c>
      <c r="B176" s="5">
        <v>137.5</v>
      </c>
      <c r="C176" s="6">
        <v>51.1</v>
      </c>
      <c r="D176" s="7">
        <v>334</v>
      </c>
      <c r="E176" s="5">
        <v>22713500</v>
      </c>
      <c r="F176" s="6">
        <v>860060</v>
      </c>
      <c r="G176" s="6">
        <v>1117</v>
      </c>
      <c r="H176" s="5">
        <f t="shared" si="28"/>
        <v>4.9236239171066263</v>
      </c>
      <c r="I176" s="6">
        <f t="shared" si="32"/>
        <v>3.9337844972096589</v>
      </c>
      <c r="J176" s="6">
        <f t="shared" si="33"/>
        <v>5.8111409929767008</v>
      </c>
      <c r="K176" s="5">
        <f t="shared" si="30"/>
        <v>-2.9297564419343492E-2</v>
      </c>
      <c r="L176" s="6">
        <f t="shared" si="36"/>
        <v>1.9607843137255179E-3</v>
      </c>
      <c r="M176" s="7">
        <f t="shared" si="37"/>
        <v>1.8292682926829267E-2</v>
      </c>
      <c r="N176" s="5">
        <f t="shared" si="31"/>
        <v>-2.9735309169899627E-2</v>
      </c>
      <c r="O176" s="6">
        <f t="shared" si="38"/>
        <v>1.9588644853329716E-3</v>
      </c>
      <c r="P176" s="7">
        <f t="shared" si="39"/>
        <v>1.8127384592556701E-2</v>
      </c>
      <c r="Q176" s="5">
        <f t="shared" si="29"/>
        <v>16.938470019335934</v>
      </c>
      <c r="R176" s="6">
        <f t="shared" si="34"/>
        <v>13.664757433237916</v>
      </c>
      <c r="S176" s="7">
        <f t="shared" si="35"/>
        <v>7.0184017990692009</v>
      </c>
    </row>
    <row r="177" spans="1:19" x14ac:dyDescent="0.3">
      <c r="A177" s="1">
        <v>43234</v>
      </c>
      <c r="B177" s="5">
        <v>136.75</v>
      </c>
      <c r="C177" s="6">
        <v>53.7</v>
      </c>
      <c r="D177" s="7">
        <v>318</v>
      </c>
      <c r="E177" s="5">
        <v>24947300</v>
      </c>
      <c r="F177" s="6">
        <v>1590410</v>
      </c>
      <c r="G177" s="6">
        <v>2421</v>
      </c>
      <c r="H177" s="5">
        <f t="shared" si="28"/>
        <v>4.9181544413020903</v>
      </c>
      <c r="I177" s="6">
        <f t="shared" si="32"/>
        <v>3.983413001514819</v>
      </c>
      <c r="J177" s="6">
        <f t="shared" si="33"/>
        <v>5.7620513827801769</v>
      </c>
      <c r="K177" s="5">
        <f t="shared" si="30"/>
        <v>-5.454545454545455E-3</v>
      </c>
      <c r="L177" s="6">
        <f t="shared" si="36"/>
        <v>5.0880626223092001E-2</v>
      </c>
      <c r="M177" s="7">
        <f t="shared" si="37"/>
        <v>-4.790419161676647E-2</v>
      </c>
      <c r="N177" s="5">
        <f t="shared" si="31"/>
        <v>-5.4694758045354328E-3</v>
      </c>
      <c r="O177" s="6">
        <f t="shared" si="38"/>
        <v>4.9628504305160359E-2</v>
      </c>
      <c r="P177" s="7">
        <f t="shared" si="39"/>
        <v>-4.908961019652363E-2</v>
      </c>
      <c r="Q177" s="5">
        <f t="shared" si="29"/>
        <v>17.032276157873117</v>
      </c>
      <c r="R177" s="6">
        <f t="shared" si="34"/>
        <v>14.279502402591037</v>
      </c>
      <c r="S177" s="7">
        <f t="shared" si="35"/>
        <v>7.7919359569380582</v>
      </c>
    </row>
    <row r="178" spans="1:19" x14ac:dyDescent="0.3">
      <c r="A178" s="1">
        <v>43241</v>
      </c>
      <c r="B178" s="5">
        <v>132.19999999999999</v>
      </c>
      <c r="C178" s="6">
        <v>51.7</v>
      </c>
      <c r="D178" s="7">
        <v>377</v>
      </c>
      <c r="E178" s="5">
        <v>17578900</v>
      </c>
      <c r="F178" s="6">
        <v>988330</v>
      </c>
      <c r="G178" s="6">
        <v>12940</v>
      </c>
      <c r="H178" s="5">
        <f t="shared" si="28"/>
        <v>4.8843159274175862</v>
      </c>
      <c r="I178" s="6">
        <f t="shared" si="32"/>
        <v>3.9454577815143836</v>
      </c>
      <c r="J178" s="6">
        <f t="shared" si="33"/>
        <v>5.9322451874480109</v>
      </c>
      <c r="K178" s="5">
        <f t="shared" si="30"/>
        <v>-3.3272394881170099E-2</v>
      </c>
      <c r="L178" s="6">
        <f t="shared" si="36"/>
        <v>-3.7243947858472994E-2</v>
      </c>
      <c r="M178" s="7">
        <f t="shared" si="37"/>
        <v>0.18553459119496854</v>
      </c>
      <c r="N178" s="5">
        <f t="shared" si="31"/>
        <v>-3.383851388450472E-2</v>
      </c>
      <c r="O178" s="6">
        <f t="shared" si="38"/>
        <v>-3.7955220000435518E-2</v>
      </c>
      <c r="P178" s="7">
        <f t="shared" si="39"/>
        <v>0.17019380466783399</v>
      </c>
      <c r="Q178" s="5">
        <f t="shared" si="29"/>
        <v>16.682209877160126</v>
      </c>
      <c r="R178" s="6">
        <f t="shared" si="34"/>
        <v>13.803771929058884</v>
      </c>
      <c r="S178" s="7">
        <f t="shared" si="35"/>
        <v>9.4680785680548922</v>
      </c>
    </row>
    <row r="179" spans="1:19" x14ac:dyDescent="0.3">
      <c r="A179" s="1">
        <v>43248</v>
      </c>
      <c r="B179" s="5">
        <v>139.65</v>
      </c>
      <c r="C179" s="6">
        <v>50.7</v>
      </c>
      <c r="D179" s="7">
        <v>380</v>
      </c>
      <c r="E179" s="5">
        <v>38966500</v>
      </c>
      <c r="F179" s="6">
        <v>1436630</v>
      </c>
      <c r="G179" s="6">
        <v>6272</v>
      </c>
      <c r="H179" s="5">
        <f t="shared" si="28"/>
        <v>4.9391392923911859</v>
      </c>
      <c r="I179" s="6">
        <f t="shared" si="32"/>
        <v>3.9259259105971376</v>
      </c>
      <c r="J179" s="6">
        <f t="shared" si="33"/>
        <v>5.9401712527204316</v>
      </c>
      <c r="K179" s="5">
        <f t="shared" si="30"/>
        <v>5.6354009077155959E-2</v>
      </c>
      <c r="L179" s="6">
        <f t="shared" si="36"/>
        <v>-1.9342359767891681E-2</v>
      </c>
      <c r="M179" s="7">
        <f t="shared" si="37"/>
        <v>7.9575596816976128E-3</v>
      </c>
      <c r="N179" s="5">
        <f t="shared" si="31"/>
        <v>5.4823364973599957E-2</v>
      </c>
      <c r="O179" s="6">
        <f t="shared" si="38"/>
        <v>-1.9531870917245956E-2</v>
      </c>
      <c r="P179" s="7">
        <f t="shared" si="39"/>
        <v>7.9260652724207226E-3</v>
      </c>
      <c r="Q179" s="5">
        <f t="shared" si="29"/>
        <v>17.478212860605073</v>
      </c>
      <c r="R179" s="6">
        <f t="shared" si="34"/>
        <v>14.177810651044364</v>
      </c>
      <c r="S179" s="7">
        <f t="shared" si="35"/>
        <v>8.7438505620302429</v>
      </c>
    </row>
    <row r="180" spans="1:19" x14ac:dyDescent="0.3">
      <c r="A180" s="1">
        <v>43255</v>
      </c>
      <c r="B180" s="5">
        <v>144.35</v>
      </c>
      <c r="C180" s="6">
        <v>50.7</v>
      </c>
      <c r="D180" s="7">
        <v>407</v>
      </c>
      <c r="E180" s="5">
        <v>24748800</v>
      </c>
      <c r="F180" s="6">
        <v>668130</v>
      </c>
      <c r="G180" s="6">
        <v>10238</v>
      </c>
      <c r="H180" s="5">
        <f t="shared" si="28"/>
        <v>4.9722409061089436</v>
      </c>
      <c r="I180" s="6">
        <f t="shared" si="32"/>
        <v>3.9259259105971376</v>
      </c>
      <c r="J180" s="6">
        <f t="shared" si="33"/>
        <v>6.0088131854425946</v>
      </c>
      <c r="K180" s="5">
        <f t="shared" si="30"/>
        <v>3.3655567490153873E-2</v>
      </c>
      <c r="L180" s="6">
        <f t="shared" si="36"/>
        <v>0</v>
      </c>
      <c r="M180" s="7">
        <f t="shared" si="37"/>
        <v>7.1052631578947367E-2</v>
      </c>
      <c r="N180" s="5">
        <f t="shared" si="31"/>
        <v>3.3101613717758348E-2</v>
      </c>
      <c r="O180" s="6">
        <f t="shared" si="38"/>
        <v>0</v>
      </c>
      <c r="P180" s="7">
        <f t="shared" si="39"/>
        <v>6.8641932722163637E-2</v>
      </c>
      <c r="Q180" s="5">
        <f t="shared" si="29"/>
        <v>17.024287560955059</v>
      </c>
      <c r="R180" s="6">
        <f t="shared" si="34"/>
        <v>13.412238044363004</v>
      </c>
      <c r="S180" s="7">
        <f t="shared" si="35"/>
        <v>9.233861567017529</v>
      </c>
    </row>
    <row r="181" spans="1:19" x14ac:dyDescent="0.3">
      <c r="A181" s="1">
        <v>43262</v>
      </c>
      <c r="B181" s="5">
        <v>140.5</v>
      </c>
      <c r="C181" s="6">
        <v>50</v>
      </c>
      <c r="D181" s="7">
        <v>397</v>
      </c>
      <c r="E181" s="5">
        <v>12871100</v>
      </c>
      <c r="F181" s="6">
        <v>150790</v>
      </c>
      <c r="G181" s="6">
        <v>1147</v>
      </c>
      <c r="H181" s="5">
        <f t="shared" si="28"/>
        <v>4.9452074887738009</v>
      </c>
      <c r="I181" s="6">
        <f t="shared" si="32"/>
        <v>3.912023005428146</v>
      </c>
      <c r="J181" s="6">
        <f t="shared" si="33"/>
        <v>5.9839362806871907</v>
      </c>
      <c r="K181" s="5">
        <f t="shared" si="30"/>
        <v>-2.6671285071007928E-2</v>
      </c>
      <c r="L181" s="6">
        <f t="shared" si="36"/>
        <v>-1.3806706114398477E-2</v>
      </c>
      <c r="M181" s="7">
        <f t="shared" si="37"/>
        <v>-2.4570024570024569E-2</v>
      </c>
      <c r="N181" s="5">
        <f t="shared" si="31"/>
        <v>-2.7033417335143587E-2</v>
      </c>
      <c r="O181" s="6">
        <f t="shared" si="38"/>
        <v>-1.3902905168991493E-2</v>
      </c>
      <c r="P181" s="7">
        <f t="shared" si="39"/>
        <v>-2.4876904755404557E-2</v>
      </c>
      <c r="Q181" s="5">
        <f t="shared" si="29"/>
        <v>16.37049504600542</v>
      </c>
      <c r="R181" s="6">
        <f t="shared" si="34"/>
        <v>11.923643419359841</v>
      </c>
      <c r="S181" s="7">
        <f t="shared" si="35"/>
        <v>7.0449051171293711</v>
      </c>
    </row>
    <row r="182" spans="1:19" x14ac:dyDescent="0.3">
      <c r="A182" s="1">
        <v>43269</v>
      </c>
      <c r="B182" s="5">
        <v>140.55000000000001</v>
      </c>
      <c r="C182" s="6">
        <v>49.9</v>
      </c>
      <c r="D182" s="7">
        <v>398</v>
      </c>
      <c r="E182" s="5">
        <v>15300300</v>
      </c>
      <c r="F182" s="6">
        <v>1495960</v>
      </c>
      <c r="G182" s="6">
        <v>3120</v>
      </c>
      <c r="H182" s="5">
        <f t="shared" si="28"/>
        <v>4.9455632973525407</v>
      </c>
      <c r="I182" s="6">
        <f t="shared" si="32"/>
        <v>3.9100210027574729</v>
      </c>
      <c r="J182" s="6">
        <f t="shared" si="33"/>
        <v>5.9864520052844377</v>
      </c>
      <c r="K182" s="5">
        <f t="shared" si="30"/>
        <v>3.5587188612107735E-4</v>
      </c>
      <c r="L182" s="6">
        <f t="shared" si="36"/>
        <v>-2.0000000000000282E-3</v>
      </c>
      <c r="M182" s="7">
        <f t="shared" si="37"/>
        <v>2.5188916876574307E-3</v>
      </c>
      <c r="N182" s="5">
        <f t="shared" si="31"/>
        <v>3.558085787406176E-4</v>
      </c>
      <c r="O182" s="6">
        <f t="shared" si="38"/>
        <v>-2.0020026706730793E-3</v>
      </c>
      <c r="P182" s="7">
        <f t="shared" si="39"/>
        <v>2.5157245972473705E-3</v>
      </c>
      <c r="Q182" s="5">
        <f t="shared" si="29"/>
        <v>16.543382994013569</v>
      </c>
      <c r="R182" s="6">
        <f t="shared" si="34"/>
        <v>14.218278699191179</v>
      </c>
      <c r="S182" s="7">
        <f t="shared" si="35"/>
        <v>8.0455882808035284</v>
      </c>
    </row>
    <row r="183" spans="1:19" x14ac:dyDescent="0.3">
      <c r="A183" s="1">
        <v>43276</v>
      </c>
      <c r="B183" s="5">
        <v>139.80000000000001</v>
      </c>
      <c r="C183" s="6">
        <v>50.1</v>
      </c>
      <c r="D183" s="7">
        <v>390</v>
      </c>
      <c r="E183" s="5">
        <v>17071900</v>
      </c>
      <c r="F183" s="6">
        <v>420730</v>
      </c>
      <c r="G183" s="6">
        <v>1992</v>
      </c>
      <c r="H183" s="5">
        <f t="shared" si="28"/>
        <v>4.9402128297997097</v>
      </c>
      <c r="I183" s="6">
        <f t="shared" si="32"/>
        <v>3.9140210080908191</v>
      </c>
      <c r="J183" s="6">
        <f t="shared" si="33"/>
        <v>5.9661467391236922</v>
      </c>
      <c r="K183" s="5">
        <f t="shared" si="30"/>
        <v>-5.3361792956243322E-3</v>
      </c>
      <c r="L183" s="6">
        <f t="shared" si="36"/>
        <v>4.0080160320641852E-3</v>
      </c>
      <c r="M183" s="7">
        <f t="shared" si="37"/>
        <v>-2.0100502512562814E-2</v>
      </c>
      <c r="N183" s="5">
        <f t="shared" si="31"/>
        <v>-5.350467552831026E-3</v>
      </c>
      <c r="O183" s="6">
        <f t="shared" si="38"/>
        <v>4.0000053333461372E-3</v>
      </c>
      <c r="P183" s="7">
        <f t="shared" si="39"/>
        <v>-2.0305266160745569E-2</v>
      </c>
      <c r="Q183" s="5">
        <f t="shared" si="29"/>
        <v>16.652944394961999</v>
      </c>
      <c r="R183" s="6">
        <f t="shared" si="34"/>
        <v>12.949746576758088</v>
      </c>
      <c r="S183" s="7">
        <f t="shared" si="35"/>
        <v>7.5968944381445436</v>
      </c>
    </row>
    <row r="184" spans="1:19" x14ac:dyDescent="0.3">
      <c r="A184" s="1">
        <v>43283</v>
      </c>
      <c r="B184" s="5">
        <v>129.55000000000001</v>
      </c>
      <c r="C184" s="6">
        <v>50.1</v>
      </c>
      <c r="D184" s="7">
        <v>401</v>
      </c>
      <c r="E184" s="5">
        <v>47893800</v>
      </c>
      <c r="F184" s="6">
        <v>690230</v>
      </c>
      <c r="G184" s="6">
        <v>5972</v>
      </c>
      <c r="H184" s="5">
        <f t="shared" si="28"/>
        <v>4.8640669070081195</v>
      </c>
      <c r="I184" s="6">
        <f t="shared" si="32"/>
        <v>3.9140210080908191</v>
      </c>
      <c r="J184" s="6">
        <f t="shared" si="33"/>
        <v>5.9939614273065693</v>
      </c>
      <c r="K184" s="5">
        <f t="shared" si="30"/>
        <v>-7.3319027181688118E-2</v>
      </c>
      <c r="L184" s="6">
        <f t="shared" si="36"/>
        <v>0</v>
      </c>
      <c r="M184" s="7">
        <f t="shared" si="37"/>
        <v>2.8205128205128206E-2</v>
      </c>
      <c r="N184" s="5">
        <f t="shared" si="31"/>
        <v>-7.6145922791590923E-2</v>
      </c>
      <c r="O184" s="6">
        <f t="shared" si="38"/>
        <v>0</v>
      </c>
      <c r="P184" s="7">
        <f t="shared" si="39"/>
        <v>2.7814688182876978E-2</v>
      </c>
      <c r="Q184" s="5">
        <f t="shared" si="29"/>
        <v>17.684496617677862</v>
      </c>
      <c r="R184" s="6">
        <f t="shared" si="34"/>
        <v>13.444780154363562</v>
      </c>
      <c r="S184" s="7">
        <f t="shared" si="35"/>
        <v>8.6948371586590802</v>
      </c>
    </row>
    <row r="185" spans="1:19" x14ac:dyDescent="0.3">
      <c r="A185" s="1">
        <v>43290</v>
      </c>
      <c r="B185" s="5">
        <v>123.25</v>
      </c>
      <c r="C185" s="6">
        <v>50.1</v>
      </c>
      <c r="D185" s="7">
        <v>383</v>
      </c>
      <c r="E185" s="5">
        <v>25548400</v>
      </c>
      <c r="F185" s="6">
        <v>388680</v>
      </c>
      <c r="G185" s="6">
        <v>4180</v>
      </c>
      <c r="H185" s="5">
        <f t="shared" si="28"/>
        <v>4.8142148129227991</v>
      </c>
      <c r="I185" s="6">
        <f t="shared" si="32"/>
        <v>3.9140210080908191</v>
      </c>
      <c r="J185" s="6">
        <f t="shared" si="33"/>
        <v>5.9480349891806457</v>
      </c>
      <c r="K185" s="5">
        <f t="shared" si="30"/>
        <v>-4.8629872636047941E-2</v>
      </c>
      <c r="L185" s="6">
        <f t="shared" si="36"/>
        <v>0</v>
      </c>
      <c r="M185" s="7">
        <f t="shared" si="37"/>
        <v>-4.488778054862843E-2</v>
      </c>
      <c r="N185" s="5">
        <f t="shared" si="31"/>
        <v>-4.9852094085319536E-2</v>
      </c>
      <c r="O185" s="6">
        <f t="shared" si="38"/>
        <v>0</v>
      </c>
      <c r="P185" s="7">
        <f t="shared" si="39"/>
        <v>-4.5926438125923175E-2</v>
      </c>
      <c r="Q185" s="5">
        <f t="shared" si="29"/>
        <v>17.05608525034393</v>
      </c>
      <c r="R185" s="6">
        <f t="shared" si="34"/>
        <v>12.870511661953376</v>
      </c>
      <c r="S185" s="7">
        <f t="shared" si="35"/>
        <v>8.3380665255188013</v>
      </c>
    </row>
    <row r="186" spans="1:19" x14ac:dyDescent="0.3">
      <c r="A186" s="1">
        <v>43297</v>
      </c>
      <c r="B186" s="5">
        <v>121.45</v>
      </c>
      <c r="C186" s="6">
        <v>48.5</v>
      </c>
      <c r="D186" s="7">
        <v>369</v>
      </c>
      <c r="E186" s="5">
        <v>20871700</v>
      </c>
      <c r="F186" s="6">
        <v>501990</v>
      </c>
      <c r="G186" s="6">
        <v>3983</v>
      </c>
      <c r="H186" s="5">
        <f t="shared" si="28"/>
        <v>4.7995026554481814</v>
      </c>
      <c r="I186" s="6">
        <f t="shared" si="32"/>
        <v>3.8815637979434374</v>
      </c>
      <c r="J186" s="6">
        <f t="shared" si="33"/>
        <v>5.9107966440405271</v>
      </c>
      <c r="K186" s="5">
        <f t="shared" si="30"/>
        <v>-1.4604462474645008E-2</v>
      </c>
      <c r="L186" s="6">
        <f t="shared" si="36"/>
        <v>-3.1936127744511003E-2</v>
      </c>
      <c r="M186" s="7">
        <f t="shared" si="37"/>
        <v>-3.6553524804177548E-2</v>
      </c>
      <c r="N186" s="5">
        <f t="shared" si="31"/>
        <v>-1.4712157474617928E-2</v>
      </c>
      <c r="O186" s="6">
        <f t="shared" si="38"/>
        <v>-3.245721014738167E-2</v>
      </c>
      <c r="P186" s="7">
        <f t="shared" si="39"/>
        <v>-3.7238345140118763E-2</v>
      </c>
      <c r="Q186" s="5">
        <f t="shared" si="29"/>
        <v>16.853904732372293</v>
      </c>
      <c r="R186" s="6">
        <f t="shared" si="34"/>
        <v>13.126335478156729</v>
      </c>
      <c r="S186" s="7">
        <f t="shared" si="35"/>
        <v>8.2897905831816434</v>
      </c>
    </row>
    <row r="187" spans="1:19" x14ac:dyDescent="0.3">
      <c r="A187" s="1">
        <v>43304</v>
      </c>
      <c r="B187" s="5">
        <v>122.2</v>
      </c>
      <c r="C187" s="6">
        <v>49</v>
      </c>
      <c r="D187" s="7">
        <v>366</v>
      </c>
      <c r="E187" s="5">
        <v>13221200</v>
      </c>
      <c r="F187" s="6">
        <v>366350</v>
      </c>
      <c r="G187" s="6">
        <v>2518</v>
      </c>
      <c r="H187" s="5">
        <f t="shared" si="28"/>
        <v>4.8056590467374951</v>
      </c>
      <c r="I187" s="6">
        <f t="shared" si="32"/>
        <v>3.8918202981106265</v>
      </c>
      <c r="J187" s="6">
        <f t="shared" si="33"/>
        <v>5.9026333334013659</v>
      </c>
      <c r="K187" s="5">
        <f t="shared" si="30"/>
        <v>6.1753808151502679E-3</v>
      </c>
      <c r="L187" s="6">
        <f t="shared" si="36"/>
        <v>1.0309278350515464E-2</v>
      </c>
      <c r="M187" s="7">
        <f t="shared" si="37"/>
        <v>-8.130081300813009E-3</v>
      </c>
      <c r="N187" s="5">
        <f t="shared" si="31"/>
        <v>6.15639128931352E-3</v>
      </c>
      <c r="O187" s="6">
        <f t="shared" si="38"/>
        <v>1.0256500167189061E-2</v>
      </c>
      <c r="P187" s="7">
        <f t="shared" si="39"/>
        <v>-8.1633106391609811E-3</v>
      </c>
      <c r="Q187" s="5">
        <f t="shared" si="29"/>
        <v>16.397332159826572</v>
      </c>
      <c r="R187" s="6">
        <f t="shared" si="34"/>
        <v>12.81134443958811</v>
      </c>
      <c r="S187" s="7">
        <f t="shared" si="35"/>
        <v>7.8312202146042926</v>
      </c>
    </row>
    <row r="188" spans="1:19" x14ac:dyDescent="0.3">
      <c r="A188" s="1">
        <v>43311</v>
      </c>
      <c r="B188" s="5">
        <v>118.1</v>
      </c>
      <c r="C188" s="6">
        <v>52.05</v>
      </c>
      <c r="D188" s="7">
        <v>355</v>
      </c>
      <c r="E188" s="5">
        <v>24813200</v>
      </c>
      <c r="F188" s="6">
        <v>1260140</v>
      </c>
      <c r="G188" s="6">
        <v>1231</v>
      </c>
      <c r="H188" s="5">
        <f t="shared" si="28"/>
        <v>4.7715317232033163</v>
      </c>
      <c r="I188" s="6">
        <f t="shared" si="32"/>
        <v>3.952204795060978</v>
      </c>
      <c r="J188" s="6">
        <f t="shared" si="33"/>
        <v>5.872117789475416</v>
      </c>
      <c r="K188" s="5">
        <f t="shared" si="30"/>
        <v>-3.3551554828150643E-2</v>
      </c>
      <c r="L188" s="6">
        <f t="shared" si="36"/>
        <v>6.2244897959183615E-2</v>
      </c>
      <c r="M188" s="7">
        <f t="shared" si="37"/>
        <v>-3.0054644808743168E-2</v>
      </c>
      <c r="N188" s="5">
        <f t="shared" si="31"/>
        <v>-3.4127323534178397E-2</v>
      </c>
      <c r="O188" s="6">
        <f t="shared" si="38"/>
        <v>6.0384496950351252E-2</v>
      </c>
      <c r="P188" s="7">
        <f t="shared" si="39"/>
        <v>-3.0515543925950489E-2</v>
      </c>
      <c r="Q188" s="5">
        <f t="shared" si="29"/>
        <v>17.026886327600646</v>
      </c>
      <c r="R188" s="6">
        <f t="shared" si="34"/>
        <v>14.046733383866389</v>
      </c>
      <c r="S188" s="7">
        <f t="shared" si="35"/>
        <v>7.1155821261844538</v>
      </c>
    </row>
    <row r="189" spans="1:19" x14ac:dyDescent="0.3">
      <c r="A189" s="1">
        <v>43318</v>
      </c>
      <c r="B189" s="5">
        <v>105</v>
      </c>
      <c r="C189" s="6">
        <v>48.75</v>
      </c>
      <c r="D189" s="7">
        <v>380</v>
      </c>
      <c r="E189" s="5">
        <v>38867700</v>
      </c>
      <c r="F189" s="6">
        <v>1101420</v>
      </c>
      <c r="G189" s="6">
        <v>3480</v>
      </c>
      <c r="H189" s="5">
        <f t="shared" si="28"/>
        <v>4.6539603501575231</v>
      </c>
      <c r="I189" s="6">
        <f t="shared" si="32"/>
        <v>3.886705197443856</v>
      </c>
      <c r="J189" s="6">
        <f t="shared" si="33"/>
        <v>5.9401712527204316</v>
      </c>
      <c r="K189" s="5">
        <f t="shared" si="30"/>
        <v>-0.11092294665537676</v>
      </c>
      <c r="L189" s="6">
        <f t="shared" si="36"/>
        <v>-6.3400576368876027E-2</v>
      </c>
      <c r="M189" s="7">
        <f t="shared" si="37"/>
        <v>7.0422535211267609E-2</v>
      </c>
      <c r="N189" s="5">
        <f t="shared" si="31"/>
        <v>-0.11757137304579315</v>
      </c>
      <c r="O189" s="6">
        <f t="shared" si="38"/>
        <v>-6.5499597617121708E-2</v>
      </c>
      <c r="P189" s="7">
        <f t="shared" si="39"/>
        <v>6.8053463245015572E-2</v>
      </c>
      <c r="Q189" s="5">
        <f t="shared" si="29"/>
        <v>17.475674129480065</v>
      </c>
      <c r="R189" s="6">
        <f t="shared" si="34"/>
        <v>13.912110814352751</v>
      </c>
      <c r="S189" s="7">
        <f t="shared" si="35"/>
        <v>8.1547875727685195</v>
      </c>
    </row>
    <row r="190" spans="1:19" x14ac:dyDescent="0.3">
      <c r="A190" s="1">
        <v>43325</v>
      </c>
      <c r="B190" s="5">
        <v>109</v>
      </c>
      <c r="C190" s="6">
        <v>47</v>
      </c>
      <c r="D190" s="7">
        <v>406</v>
      </c>
      <c r="E190" s="5">
        <v>28779100</v>
      </c>
      <c r="F190" s="6">
        <v>858730</v>
      </c>
      <c r="G190" s="6">
        <v>27555</v>
      </c>
      <c r="H190" s="5">
        <f t="shared" si="28"/>
        <v>4.6913478822291435</v>
      </c>
      <c r="I190" s="6">
        <f t="shared" si="32"/>
        <v>3.8501476017100584</v>
      </c>
      <c r="J190" s="6">
        <f t="shared" si="33"/>
        <v>6.0063531596017325</v>
      </c>
      <c r="K190" s="5">
        <f t="shared" si="30"/>
        <v>3.8095238095238099E-2</v>
      </c>
      <c r="L190" s="6">
        <f t="shared" si="36"/>
        <v>-3.5897435897435895E-2</v>
      </c>
      <c r="M190" s="7">
        <f t="shared" si="37"/>
        <v>6.8421052631578952E-2</v>
      </c>
      <c r="N190" s="5">
        <f t="shared" si="31"/>
        <v>3.7387532071620412E-2</v>
      </c>
      <c r="O190" s="6">
        <f t="shared" si="38"/>
        <v>-3.6557595733797577E-2</v>
      </c>
      <c r="P190" s="7">
        <f t="shared" si="39"/>
        <v>6.6181906881301183E-2</v>
      </c>
      <c r="Q190" s="5">
        <f t="shared" si="29"/>
        <v>17.175159987218056</v>
      </c>
      <c r="R190" s="6">
        <f t="shared" si="34"/>
        <v>13.663209832582277</v>
      </c>
      <c r="S190" s="7">
        <f t="shared" si="35"/>
        <v>10.223939286317336</v>
      </c>
    </row>
    <row r="191" spans="1:19" x14ac:dyDescent="0.3">
      <c r="A191" s="1">
        <v>43332</v>
      </c>
      <c r="B191" s="5">
        <v>104.45</v>
      </c>
      <c r="C191" s="6">
        <v>45.9</v>
      </c>
      <c r="D191" s="7">
        <v>387</v>
      </c>
      <c r="E191" s="5">
        <v>12903500</v>
      </c>
      <c r="F191" s="6">
        <v>493540</v>
      </c>
      <c r="G191" s="6">
        <v>6752</v>
      </c>
      <c r="H191" s="5">
        <f t="shared" si="28"/>
        <v>4.6487084880025744</v>
      </c>
      <c r="I191" s="6">
        <f t="shared" si="32"/>
        <v>3.8264651170664994</v>
      </c>
      <c r="J191" s="6">
        <f t="shared" si="33"/>
        <v>5.9584246930297819</v>
      </c>
      <c r="K191" s="5">
        <f t="shared" si="30"/>
        <v>-4.174311926605502E-2</v>
      </c>
      <c r="L191" s="6">
        <f t="shared" si="36"/>
        <v>-2.3404255319148966E-2</v>
      </c>
      <c r="M191" s="7">
        <f t="shared" si="37"/>
        <v>-4.6798029556650245E-2</v>
      </c>
      <c r="N191" s="5">
        <f t="shared" si="31"/>
        <v>-4.2639394226568865E-2</v>
      </c>
      <c r="O191" s="6">
        <f t="shared" si="38"/>
        <v>-2.3682484643559095E-2</v>
      </c>
      <c r="P191" s="7">
        <f t="shared" si="39"/>
        <v>-4.7928466571950837E-2</v>
      </c>
      <c r="Q191" s="5">
        <f t="shared" si="29"/>
        <v>16.37300915036133</v>
      </c>
      <c r="R191" s="6">
        <f t="shared" si="34"/>
        <v>13.109359188269075</v>
      </c>
      <c r="S191" s="7">
        <f t="shared" si="35"/>
        <v>8.8175940362757927</v>
      </c>
    </row>
    <row r="192" spans="1:19" x14ac:dyDescent="0.3">
      <c r="A192" s="1">
        <v>43339</v>
      </c>
      <c r="B192" s="5">
        <v>115.5</v>
      </c>
      <c r="C192" s="6">
        <v>46.05</v>
      </c>
      <c r="D192" s="7">
        <v>414</v>
      </c>
      <c r="E192" s="5">
        <v>28213000</v>
      </c>
      <c r="F192" s="6">
        <v>1440570</v>
      </c>
      <c r="G192" s="6">
        <v>5820</v>
      </c>
      <c r="H192" s="5">
        <f t="shared" si="28"/>
        <v>4.7492705299618478</v>
      </c>
      <c r="I192" s="6">
        <f t="shared" si="32"/>
        <v>3.829727762701316</v>
      </c>
      <c r="J192" s="6">
        <f t="shared" si="33"/>
        <v>6.0258659738253142</v>
      </c>
      <c r="K192" s="5">
        <f t="shared" si="30"/>
        <v>0.10579224509334607</v>
      </c>
      <c r="L192" s="6">
        <f t="shared" si="36"/>
        <v>3.2679738562091196E-3</v>
      </c>
      <c r="M192" s="7">
        <f t="shared" si="37"/>
        <v>6.9767441860465115E-2</v>
      </c>
      <c r="N192" s="5">
        <f t="shared" si="31"/>
        <v>0.1005620419592735</v>
      </c>
      <c r="O192" s="6">
        <f t="shared" si="38"/>
        <v>3.2626456348163694E-3</v>
      </c>
      <c r="P192" s="7">
        <f t="shared" si="39"/>
        <v>6.7441280795532479E-2</v>
      </c>
      <c r="Q192" s="5">
        <f t="shared" si="29"/>
        <v>17.155293422591559</v>
      </c>
      <c r="R192" s="6">
        <f t="shared" si="34"/>
        <v>14.18054942656417</v>
      </c>
      <c r="S192" s="7">
        <f t="shared" si="35"/>
        <v>8.6690555407254841</v>
      </c>
    </row>
    <row r="193" spans="1:19" x14ac:dyDescent="0.3">
      <c r="A193" s="1">
        <v>43346</v>
      </c>
      <c r="B193" s="5">
        <v>108.55</v>
      </c>
      <c r="C193" s="6">
        <v>47</v>
      </c>
      <c r="D193" s="7">
        <v>428</v>
      </c>
      <c r="E193" s="5">
        <v>10486000</v>
      </c>
      <c r="F193" s="6">
        <v>1646400</v>
      </c>
      <c r="G193" s="6">
        <v>8022</v>
      </c>
      <c r="H193" s="5">
        <f t="shared" si="28"/>
        <v>4.6872108963243004</v>
      </c>
      <c r="I193" s="6">
        <f t="shared" si="32"/>
        <v>3.8501476017100584</v>
      </c>
      <c r="J193" s="6">
        <f t="shared" si="33"/>
        <v>6.0591231955817966</v>
      </c>
      <c r="K193" s="5">
        <f t="shared" si="30"/>
        <v>-6.0173160173160198E-2</v>
      </c>
      <c r="L193" s="6">
        <f t="shared" si="36"/>
        <v>2.0629750271444147E-2</v>
      </c>
      <c r="M193" s="7">
        <f t="shared" si="37"/>
        <v>3.3816425120772944E-2</v>
      </c>
      <c r="N193" s="5">
        <f t="shared" si="31"/>
        <v>-6.2059633637547421E-2</v>
      </c>
      <c r="O193" s="6">
        <f t="shared" si="38"/>
        <v>2.0419839008742745E-2</v>
      </c>
      <c r="P193" s="7">
        <f t="shared" si="39"/>
        <v>3.3257221756482339E-2</v>
      </c>
      <c r="Q193" s="5">
        <f t="shared" si="29"/>
        <v>16.165551592114614</v>
      </c>
      <c r="R193" s="6">
        <f t="shared" si="34"/>
        <v>14.314101644061923</v>
      </c>
      <c r="S193" s="7">
        <f t="shared" si="35"/>
        <v>8.9899430463299979</v>
      </c>
    </row>
    <row r="194" spans="1:19" x14ac:dyDescent="0.3">
      <c r="A194" s="1">
        <v>43353</v>
      </c>
      <c r="B194" s="5">
        <v>105.75</v>
      </c>
      <c r="C194" s="6">
        <v>50.45</v>
      </c>
      <c r="D194" s="7">
        <v>436</v>
      </c>
      <c r="E194" s="5">
        <v>17000900</v>
      </c>
      <c r="F194" s="6">
        <v>1136180</v>
      </c>
      <c r="G194" s="6">
        <v>6431</v>
      </c>
      <c r="H194" s="5">
        <f t="shared" si="28"/>
        <v>4.6610778179263876</v>
      </c>
      <c r="I194" s="6">
        <f t="shared" si="32"/>
        <v>3.9209827467996181</v>
      </c>
      <c r="J194" s="6">
        <f t="shared" si="33"/>
        <v>6.0776422433490342</v>
      </c>
      <c r="K194" s="5">
        <f t="shared" si="30"/>
        <v>-2.579456471672038E-2</v>
      </c>
      <c r="L194" s="6">
        <f t="shared" si="36"/>
        <v>7.3404255319149E-2</v>
      </c>
      <c r="M194" s="7">
        <f t="shared" si="37"/>
        <v>1.8691588785046728E-2</v>
      </c>
      <c r="N194" s="5">
        <f t="shared" si="31"/>
        <v>-2.6133078397913463E-2</v>
      </c>
      <c r="O194" s="6">
        <f t="shared" si="38"/>
        <v>7.0835145089559404E-2</v>
      </c>
      <c r="P194" s="7">
        <f t="shared" si="39"/>
        <v>1.8519047767237531E-2</v>
      </c>
      <c r="Q194" s="5">
        <f t="shared" si="29"/>
        <v>16.648776841795627</v>
      </c>
      <c r="R194" s="6">
        <f t="shared" si="34"/>
        <v>13.943182316415472</v>
      </c>
      <c r="S194" s="7">
        <f t="shared" si="35"/>
        <v>8.7688853261348623</v>
      </c>
    </row>
    <row r="195" spans="1:19" x14ac:dyDescent="0.3">
      <c r="A195" s="1">
        <v>43360</v>
      </c>
      <c r="B195" s="5">
        <v>111</v>
      </c>
      <c r="C195" s="6">
        <v>49.75</v>
      </c>
      <c r="D195" s="7">
        <v>426</v>
      </c>
      <c r="E195" s="5">
        <v>24041100</v>
      </c>
      <c r="F195" s="6">
        <v>548030</v>
      </c>
      <c r="G195" s="6">
        <v>3905</v>
      </c>
      <c r="H195" s="5">
        <f t="shared" ref="H195:H209" si="40">LN(B195)</f>
        <v>4.7095302013123339</v>
      </c>
      <c r="I195" s="6">
        <f t="shared" si="32"/>
        <v>3.9070104636046019</v>
      </c>
      <c r="J195" s="6">
        <f t="shared" si="33"/>
        <v>6.0544393462693709</v>
      </c>
      <c r="K195" s="5">
        <f t="shared" si="30"/>
        <v>4.9645390070921988E-2</v>
      </c>
      <c r="L195" s="6">
        <f t="shared" si="36"/>
        <v>-1.3875123885034743E-2</v>
      </c>
      <c r="M195" s="7">
        <f t="shared" si="37"/>
        <v>-2.2935779816513763E-2</v>
      </c>
      <c r="N195" s="5">
        <f t="shared" si="31"/>
        <v>4.8452383385946748E-2</v>
      </c>
      <c r="O195" s="6">
        <f t="shared" si="38"/>
        <v>-1.3972283195016257E-2</v>
      </c>
      <c r="P195" s="7">
        <f t="shared" si="39"/>
        <v>-2.3202897079663869E-2</v>
      </c>
      <c r="Q195" s="5">
        <f t="shared" ref="Q195:Q209" si="41">LN(E195)</f>
        <v>16.995275423656004</v>
      </c>
      <c r="R195" s="6">
        <f t="shared" si="34"/>
        <v>13.214085308957273</v>
      </c>
      <c r="S195" s="7">
        <f t="shared" si="35"/>
        <v>8.2700130622737866</v>
      </c>
    </row>
    <row r="196" spans="1:19" x14ac:dyDescent="0.3">
      <c r="A196" s="1">
        <v>43367</v>
      </c>
      <c r="B196" s="5">
        <v>106.55</v>
      </c>
      <c r="C196" s="6">
        <v>50.2</v>
      </c>
      <c r="D196" s="7">
        <v>458</v>
      </c>
      <c r="E196" s="5">
        <v>16834100</v>
      </c>
      <c r="F196" s="6">
        <v>538530</v>
      </c>
      <c r="G196" s="6">
        <v>16210</v>
      </c>
      <c r="H196" s="5">
        <f t="shared" si="40"/>
        <v>4.6686143585446258</v>
      </c>
      <c r="I196" s="6">
        <f t="shared" si="32"/>
        <v>3.9160150266976834</v>
      </c>
      <c r="J196" s="6">
        <f t="shared" si="33"/>
        <v>6.1268691841141854</v>
      </c>
      <c r="K196" s="5">
        <f t="shared" ref="K196:K209" si="42">(B196-B195)/B195</f>
        <v>-4.0090090090090118E-2</v>
      </c>
      <c r="L196" s="6">
        <f t="shared" si="36"/>
        <v>9.0452261306533232E-3</v>
      </c>
      <c r="M196" s="7">
        <f t="shared" si="37"/>
        <v>7.5117370892018781E-2</v>
      </c>
      <c r="N196" s="5">
        <f t="shared" ref="N196:N209" si="43">LN(B196/B195)</f>
        <v>-4.0915842767708023E-2</v>
      </c>
      <c r="O196" s="6">
        <f t="shared" si="38"/>
        <v>9.0045630930817525E-3</v>
      </c>
      <c r="P196" s="7">
        <f t="shared" si="39"/>
        <v>7.2429837844814507E-2</v>
      </c>
      <c r="Q196" s="5">
        <f t="shared" si="41"/>
        <v>16.638917149094812</v>
      </c>
      <c r="R196" s="6">
        <f t="shared" si="34"/>
        <v>13.196598484333226</v>
      </c>
      <c r="S196" s="7">
        <f t="shared" si="35"/>
        <v>9.6933836147297221</v>
      </c>
    </row>
    <row r="197" spans="1:19" x14ac:dyDescent="0.3">
      <c r="A197" s="1">
        <v>43374</v>
      </c>
      <c r="B197" s="5">
        <v>104.65</v>
      </c>
      <c r="C197" s="6">
        <v>50.4</v>
      </c>
      <c r="D197" s="7">
        <v>460</v>
      </c>
      <c r="E197" s="5">
        <v>11490400</v>
      </c>
      <c r="F197" s="6">
        <v>417010</v>
      </c>
      <c r="G197" s="6">
        <v>12593</v>
      </c>
      <c r="H197" s="5">
        <f t="shared" si="40"/>
        <v>4.650621448892009</v>
      </c>
      <c r="I197" s="6">
        <f t="shared" si="32"/>
        <v>3.9199911750773229</v>
      </c>
      <c r="J197" s="6">
        <f t="shared" si="33"/>
        <v>6.131226489483141</v>
      </c>
      <c r="K197" s="5">
        <f t="shared" si="42"/>
        <v>-1.7832003754105975E-2</v>
      </c>
      <c r="L197" s="6">
        <f t="shared" si="36"/>
        <v>3.9840637450198352E-3</v>
      </c>
      <c r="M197" s="7">
        <f t="shared" si="37"/>
        <v>4.3668122270742356E-3</v>
      </c>
      <c r="N197" s="5">
        <f t="shared" si="43"/>
        <v>-1.7992909652617337E-2</v>
      </c>
      <c r="O197" s="6">
        <f t="shared" si="38"/>
        <v>3.9761483796394168E-3</v>
      </c>
      <c r="P197" s="7">
        <f t="shared" si="39"/>
        <v>4.3573053689556262E-3</v>
      </c>
      <c r="Q197" s="5">
        <f t="shared" si="41"/>
        <v>16.257022462099751</v>
      </c>
      <c r="R197" s="6">
        <f t="shared" si="34"/>
        <v>12.940865481308752</v>
      </c>
      <c r="S197" s="7">
        <f t="shared" si="35"/>
        <v>9.4408963830058461</v>
      </c>
    </row>
    <row r="198" spans="1:19" x14ac:dyDescent="0.3">
      <c r="A198" s="1">
        <v>43381</v>
      </c>
      <c r="B198" s="5">
        <v>102</v>
      </c>
      <c r="C198" s="6">
        <v>50.5</v>
      </c>
      <c r="D198" s="7">
        <v>459</v>
      </c>
      <c r="E198" s="5">
        <v>15526700</v>
      </c>
      <c r="F198" s="6">
        <v>289650</v>
      </c>
      <c r="G198" s="6">
        <v>6189</v>
      </c>
      <c r="H198" s="5">
        <f t="shared" si="40"/>
        <v>4.6249728132842707</v>
      </c>
      <c r="I198" s="6">
        <f t="shared" si="32"/>
        <v>3.9219733362813143</v>
      </c>
      <c r="J198" s="6">
        <f t="shared" si="33"/>
        <v>6.1290502100605453</v>
      </c>
      <c r="K198" s="5">
        <f t="shared" si="42"/>
        <v>-2.53225035833732E-2</v>
      </c>
      <c r="L198" s="6">
        <f t="shared" si="36"/>
        <v>1.9841269841270122E-3</v>
      </c>
      <c r="M198" s="7">
        <f t="shared" si="37"/>
        <v>-2.1739130434782609E-3</v>
      </c>
      <c r="N198" s="5">
        <f t="shared" si="43"/>
        <v>-2.564863560773769E-2</v>
      </c>
      <c r="O198" s="6">
        <f t="shared" si="38"/>
        <v>1.9821612039912025E-3</v>
      </c>
      <c r="P198" s="7">
        <f t="shared" si="39"/>
        <v>-2.1762794225955173E-3</v>
      </c>
      <c r="Q198" s="5">
        <f t="shared" si="41"/>
        <v>16.558071680594193</v>
      </c>
      <c r="R198" s="6">
        <f t="shared" si="34"/>
        <v>12.576428576524771</v>
      </c>
      <c r="S198" s="7">
        <f t="shared" si="35"/>
        <v>8.7305288017393607</v>
      </c>
    </row>
    <row r="199" spans="1:19" x14ac:dyDescent="0.3">
      <c r="A199" s="1">
        <v>43388</v>
      </c>
      <c r="B199" s="5">
        <v>95.5</v>
      </c>
      <c r="C199" s="6">
        <v>47.9</v>
      </c>
      <c r="D199" s="7">
        <v>466</v>
      </c>
      <c r="E199" s="5">
        <v>22181400</v>
      </c>
      <c r="F199" s="6">
        <v>675480</v>
      </c>
      <c r="G199" s="6">
        <v>1065</v>
      </c>
      <c r="H199" s="5">
        <f t="shared" si="40"/>
        <v>4.5591262474866845</v>
      </c>
      <c r="I199" s="6">
        <f t="shared" si="32"/>
        <v>3.8691155044168695</v>
      </c>
      <c r="J199" s="6">
        <f t="shared" si="33"/>
        <v>6.1441856341256456</v>
      </c>
      <c r="K199" s="5">
        <f t="shared" si="42"/>
        <v>-6.3725490196078427E-2</v>
      </c>
      <c r="L199" s="6">
        <f t="shared" si="36"/>
        <v>-5.148514851485151E-2</v>
      </c>
      <c r="M199" s="7">
        <f t="shared" si="37"/>
        <v>1.5250544662309368E-2</v>
      </c>
      <c r="N199" s="5">
        <f t="shared" si="43"/>
        <v>-6.5846565797586507E-2</v>
      </c>
      <c r="O199" s="6">
        <f t="shared" si="38"/>
        <v>-5.2857831864444642E-2</v>
      </c>
      <c r="P199" s="7">
        <f t="shared" si="39"/>
        <v>1.5135424065100813E-2</v>
      </c>
      <c r="Q199" s="5">
        <f t="shared" si="41"/>
        <v>16.914764657822378</v>
      </c>
      <c r="R199" s="6">
        <f t="shared" si="34"/>
        <v>13.423178828246073</v>
      </c>
      <c r="S199" s="7">
        <f t="shared" si="35"/>
        <v>6.9707300781435251</v>
      </c>
    </row>
    <row r="200" spans="1:19" x14ac:dyDescent="0.3">
      <c r="A200" s="1">
        <v>43395</v>
      </c>
      <c r="B200" s="5">
        <v>91.6</v>
      </c>
      <c r="C200" s="6">
        <v>49.3</v>
      </c>
      <c r="D200" s="7">
        <v>460</v>
      </c>
      <c r="E200" s="5">
        <v>20979300</v>
      </c>
      <c r="F200" s="6">
        <v>595650</v>
      </c>
      <c r="G200" s="6">
        <v>1080</v>
      </c>
      <c r="H200" s="5">
        <f t="shared" si="40"/>
        <v>4.5174312716800848</v>
      </c>
      <c r="I200" s="6">
        <f t="shared" si="32"/>
        <v>3.8979240810486444</v>
      </c>
      <c r="J200" s="6">
        <f t="shared" si="33"/>
        <v>6.131226489483141</v>
      </c>
      <c r="K200" s="5">
        <f t="shared" si="42"/>
        <v>-4.0837696335078597E-2</v>
      </c>
      <c r="L200" s="6">
        <f t="shared" si="36"/>
        <v>2.9227557411273457E-2</v>
      </c>
      <c r="M200" s="7">
        <f t="shared" si="37"/>
        <v>-1.2875536480686695E-2</v>
      </c>
      <c r="N200" s="5">
        <f t="shared" si="43"/>
        <v>-4.169497580660006E-2</v>
      </c>
      <c r="O200" s="6">
        <f t="shared" si="38"/>
        <v>2.8808576631774861E-2</v>
      </c>
      <c r="P200" s="7">
        <f t="shared" si="39"/>
        <v>-1.2959144642505228E-2</v>
      </c>
      <c r="Q200" s="5">
        <f t="shared" si="41"/>
        <v>16.85904679526617</v>
      </c>
      <c r="R200" s="6">
        <f t="shared" si="34"/>
        <v>13.297408525227507</v>
      </c>
      <c r="S200" s="7">
        <f t="shared" si="35"/>
        <v>6.9847163201182658</v>
      </c>
    </row>
    <row r="201" spans="1:19" x14ac:dyDescent="0.3">
      <c r="A201" s="1">
        <v>43402</v>
      </c>
      <c r="B201" s="5">
        <v>101.78</v>
      </c>
      <c r="C201" s="6">
        <v>50.2</v>
      </c>
      <c r="D201" s="7">
        <v>464</v>
      </c>
      <c r="E201" s="5">
        <v>36390400</v>
      </c>
      <c r="F201" s="6">
        <v>260680</v>
      </c>
      <c r="G201" s="6">
        <v>6189</v>
      </c>
      <c r="H201" s="5">
        <f t="shared" si="40"/>
        <v>4.6228136211606863</v>
      </c>
      <c r="I201" s="6">
        <f t="shared" si="32"/>
        <v>3.9160150266976834</v>
      </c>
      <c r="J201" s="6">
        <f t="shared" si="33"/>
        <v>6.1398845522262553</v>
      </c>
      <c r="K201" s="5">
        <f t="shared" si="42"/>
        <v>0.11113537117903938</v>
      </c>
      <c r="L201" s="6">
        <f t="shared" si="36"/>
        <v>1.8255578093306406E-2</v>
      </c>
      <c r="M201" s="7">
        <f t="shared" si="37"/>
        <v>8.6956521739130436E-3</v>
      </c>
      <c r="N201" s="5">
        <f t="shared" si="43"/>
        <v>0.1053823494806022</v>
      </c>
      <c r="O201" s="6">
        <f t="shared" si="38"/>
        <v>1.8090945649039264E-2</v>
      </c>
      <c r="P201" s="7">
        <f t="shared" si="39"/>
        <v>8.6580627431145311E-3</v>
      </c>
      <c r="Q201" s="5">
        <f t="shared" si="41"/>
        <v>17.409815561558709</v>
      </c>
      <c r="R201" s="6">
        <f t="shared" si="34"/>
        <v>12.471048880446316</v>
      </c>
      <c r="S201" s="7">
        <f t="shared" si="35"/>
        <v>8.7305288017393607</v>
      </c>
    </row>
    <row r="202" spans="1:19" x14ac:dyDescent="0.3">
      <c r="A202" s="1">
        <v>43409</v>
      </c>
      <c r="B202" s="5">
        <v>95.14</v>
      </c>
      <c r="C202" s="6">
        <v>49.94</v>
      </c>
      <c r="D202" s="7">
        <v>469</v>
      </c>
      <c r="E202" s="5">
        <v>21772710</v>
      </c>
      <c r="F202" s="6">
        <v>588840</v>
      </c>
      <c r="G202" s="6">
        <v>20662</v>
      </c>
      <c r="H202" s="5">
        <f t="shared" si="40"/>
        <v>4.5553494910041357</v>
      </c>
      <c r="I202" s="6">
        <f t="shared" si="32"/>
        <v>3.9108222848516272</v>
      </c>
      <c r="J202" s="6">
        <f>LN(D202)</f>
        <v>6.1506027684462792</v>
      </c>
      <c r="K202" s="5">
        <f t="shared" si="42"/>
        <v>-6.5238750245627836E-2</v>
      </c>
      <c r="L202" s="6">
        <f t="shared" si="36"/>
        <v>-5.179282868525998E-3</v>
      </c>
      <c r="M202" s="7">
        <f t="shared" si="37"/>
        <v>1.0775862068965518E-2</v>
      </c>
      <c r="N202" s="5">
        <f t="shared" si="43"/>
        <v>-6.7464130156551227E-2</v>
      </c>
      <c r="O202" s="6">
        <f t="shared" si="38"/>
        <v>-5.1927418460564357E-3</v>
      </c>
      <c r="P202" s="7">
        <f t="shared" si="39"/>
        <v>1.0718216220024107E-2</v>
      </c>
      <c r="Q202" s="5">
        <f t="shared" si="41"/>
        <v>16.896167908697144</v>
      </c>
      <c r="R202" s="6">
        <f t="shared" si="34"/>
        <v>13.28590977887195</v>
      </c>
      <c r="S202" s="7">
        <f t="shared" si="35"/>
        <v>9.9360515434093912</v>
      </c>
    </row>
    <row r="203" spans="1:19" x14ac:dyDescent="0.3">
      <c r="A203" s="1">
        <v>43416</v>
      </c>
      <c r="B203" s="5">
        <v>101.2</v>
      </c>
      <c r="C203" s="6">
        <v>48.2</v>
      </c>
      <c r="D203" s="7">
        <v>471</v>
      </c>
      <c r="E203" s="5">
        <v>28824690</v>
      </c>
      <c r="F203" s="6">
        <v>402120</v>
      </c>
      <c r="G203" s="6">
        <v>12073</v>
      </c>
      <c r="H203" s="5">
        <f t="shared" si="40"/>
        <v>4.6170987568533652</v>
      </c>
      <c r="I203" s="6">
        <f t="shared" si="32"/>
        <v>3.8753590210565547</v>
      </c>
      <c r="J203" s="6">
        <f t="shared" si="33"/>
        <v>6.1548580940164177</v>
      </c>
      <c r="K203" s="5">
        <f t="shared" si="42"/>
        <v>6.3695606474668931E-2</v>
      </c>
      <c r="L203" s="6">
        <f t="shared" si="36"/>
        <v>-3.4841810172206548E-2</v>
      </c>
      <c r="M203" s="7">
        <f t="shared" si="37"/>
        <v>4.2643923240938165E-3</v>
      </c>
      <c r="N203" s="5">
        <f t="shared" si="43"/>
        <v>6.1749265849229823E-2</v>
      </c>
      <c r="O203" s="6">
        <f t="shared" si="38"/>
        <v>-3.546326379507244E-2</v>
      </c>
      <c r="P203" s="7">
        <f t="shared" si="39"/>
        <v>4.255325570138491E-3</v>
      </c>
      <c r="Q203" s="5">
        <f t="shared" si="41"/>
        <v>17.176742869508228</v>
      </c>
      <c r="R203" s="6">
        <f t="shared" si="34"/>
        <v>12.904505830519357</v>
      </c>
      <c r="S203" s="7">
        <f t="shared" si="35"/>
        <v>9.3987268333323879</v>
      </c>
    </row>
    <row r="204" spans="1:19" x14ac:dyDescent="0.3">
      <c r="A204" s="1">
        <v>43423</v>
      </c>
      <c r="B204" s="5">
        <v>113.74</v>
      </c>
      <c r="C204" s="6">
        <v>47.5</v>
      </c>
      <c r="D204" s="7">
        <v>472.5</v>
      </c>
      <c r="E204" s="5">
        <v>50172680</v>
      </c>
      <c r="F204" s="6">
        <v>147770</v>
      </c>
      <c r="G204" s="6">
        <v>7270</v>
      </c>
      <c r="H204" s="5">
        <f t="shared" si="40"/>
        <v>4.7339151418786534</v>
      </c>
      <c r="I204" s="6">
        <f t="shared" si="32"/>
        <v>3.8607297110405954</v>
      </c>
      <c r="J204" s="6">
        <f t="shared" si="33"/>
        <v>6.1580377469337977</v>
      </c>
      <c r="K204" s="5">
        <f t="shared" si="42"/>
        <v>0.12391304347826079</v>
      </c>
      <c r="L204" s="6">
        <f t="shared" si="36"/>
        <v>-1.4522821576763543E-2</v>
      </c>
      <c r="M204" s="7">
        <f t="shared" si="37"/>
        <v>3.1847133757961785E-3</v>
      </c>
      <c r="N204" s="5">
        <f t="shared" si="43"/>
        <v>0.11681638502528831</v>
      </c>
      <c r="O204" s="6">
        <f t="shared" si="38"/>
        <v>-1.4629310015959155E-2</v>
      </c>
      <c r="P204" s="7">
        <f t="shared" si="39"/>
        <v>3.1796529173798056E-3</v>
      </c>
      <c r="Q204" s="5">
        <f t="shared" si="41"/>
        <v>17.730981213411241</v>
      </c>
      <c r="R204" s="6">
        <f t="shared" si="34"/>
        <v>11.90341228989768</v>
      </c>
      <c r="S204" s="7">
        <f t="shared" si="35"/>
        <v>8.8915115705275642</v>
      </c>
    </row>
    <row r="205" spans="1:19" x14ac:dyDescent="0.3">
      <c r="A205" s="1">
        <v>43430</v>
      </c>
      <c r="B205" s="5">
        <v>114.4</v>
      </c>
      <c r="C205" s="6">
        <v>49.3</v>
      </c>
      <c r="D205" s="7">
        <v>473</v>
      </c>
      <c r="E205" s="5">
        <v>48604510</v>
      </c>
      <c r="F205" s="6">
        <v>1743420</v>
      </c>
      <c r="G205" s="6">
        <v>2534</v>
      </c>
      <c r="H205" s="5">
        <f t="shared" si="40"/>
        <v>4.7397010789456973</v>
      </c>
      <c r="I205" s="6">
        <f t="shared" si="32"/>
        <v>3.8979240810486444</v>
      </c>
      <c r="J205" s="6">
        <f t="shared" si="33"/>
        <v>6.1590953884919326</v>
      </c>
      <c r="K205" s="5">
        <f t="shared" si="42"/>
        <v>5.8027079303675996E-3</v>
      </c>
      <c r="L205" s="6">
        <f t="shared" si="36"/>
        <v>3.7894736842105203E-2</v>
      </c>
      <c r="M205" s="7">
        <f t="shared" si="37"/>
        <v>1.0582010582010583E-3</v>
      </c>
      <c r="N205" s="5">
        <f t="shared" si="43"/>
        <v>5.7859370670439265E-3</v>
      </c>
      <c r="O205" s="6">
        <f t="shared" si="38"/>
        <v>3.7194370008048844E-2</v>
      </c>
      <c r="P205" s="7">
        <f t="shared" si="39"/>
        <v>1.0576415581354454E-3</v>
      </c>
      <c r="Q205" s="5">
        <f t="shared" si="41"/>
        <v>17.699226882919131</v>
      </c>
      <c r="R205" s="6">
        <f t="shared" si="34"/>
        <v>14.371359259330452</v>
      </c>
      <c r="S205" s="7">
        <f t="shared" si="35"/>
        <v>7.837554360881084</v>
      </c>
    </row>
    <row r="206" spans="1:19" x14ac:dyDescent="0.3">
      <c r="A206" s="1">
        <v>43437</v>
      </c>
      <c r="B206" s="5">
        <v>103.7</v>
      </c>
      <c r="C206" s="6">
        <v>49.3</v>
      </c>
      <c r="D206" s="7">
        <v>473.5</v>
      </c>
      <c r="E206" s="5">
        <v>39795470</v>
      </c>
      <c r="F206" s="6">
        <v>420430</v>
      </c>
      <c r="G206" s="6">
        <v>3540</v>
      </c>
      <c r="H206" s="5">
        <f t="shared" si="40"/>
        <v>4.6415021152354816</v>
      </c>
      <c r="I206" s="6">
        <f t="shared" si="32"/>
        <v>3.8979240810486444</v>
      </c>
      <c r="J206" s="6">
        <f t="shared" si="33"/>
        <v>6.1601519126261328</v>
      </c>
      <c r="K206" s="5">
        <f t="shared" si="42"/>
        <v>-9.3531468531468556E-2</v>
      </c>
      <c r="L206" s="6">
        <f t="shared" si="36"/>
        <v>0</v>
      </c>
      <c r="M206" s="7">
        <f t="shared" si="37"/>
        <v>1.0570824524312897E-3</v>
      </c>
      <c r="N206" s="5">
        <f t="shared" si="43"/>
        <v>-9.8198963710215886E-2</v>
      </c>
      <c r="O206" s="6">
        <f t="shared" si="38"/>
        <v>0</v>
      </c>
      <c r="P206" s="7">
        <f t="shared" si="39"/>
        <v>1.0565241341998681E-3</v>
      </c>
      <c r="Q206" s="5">
        <f t="shared" si="41"/>
        <v>17.499263644681303</v>
      </c>
      <c r="R206" s="6">
        <f t="shared" si="34"/>
        <v>12.94903327604783</v>
      </c>
      <c r="S206" s="7">
        <f t="shared" si="35"/>
        <v>8.1718820061278201</v>
      </c>
    </row>
    <row r="207" spans="1:19" x14ac:dyDescent="0.3">
      <c r="A207" s="1">
        <v>43444</v>
      </c>
      <c r="B207" s="5">
        <v>102.1</v>
      </c>
      <c r="C207" s="6">
        <v>46.98</v>
      </c>
      <c r="D207" s="7">
        <v>475</v>
      </c>
      <c r="E207" s="5">
        <v>26620300</v>
      </c>
      <c r="F207" s="6">
        <v>653150</v>
      </c>
      <c r="G207" s="6">
        <v>531</v>
      </c>
      <c r="H207" s="5">
        <f t="shared" si="40"/>
        <v>4.6259527251706194</v>
      </c>
      <c r="I207" s="6">
        <f t="shared" si="32"/>
        <v>3.8497219792307669</v>
      </c>
      <c r="J207" s="6">
        <f t="shared" si="33"/>
        <v>6.1633148040346413</v>
      </c>
      <c r="K207" s="5">
        <f t="shared" si="42"/>
        <v>-1.5429122468659677E-2</v>
      </c>
      <c r="L207" s="6">
        <f t="shared" si="36"/>
        <v>-4.7058823529411771E-2</v>
      </c>
      <c r="M207" s="7">
        <f t="shared" si="37"/>
        <v>3.1678986272439284E-3</v>
      </c>
      <c r="N207" s="5">
        <f t="shared" si="43"/>
        <v>-1.5549390064861864E-2</v>
      </c>
      <c r="O207" s="6">
        <f t="shared" si="38"/>
        <v>-4.8202101817877749E-2</v>
      </c>
      <c r="P207" s="7">
        <f t="shared" si="39"/>
        <v>3.162891408508217E-3</v>
      </c>
      <c r="Q207" s="5">
        <f t="shared" si="41"/>
        <v>17.097184640589749</v>
      </c>
      <c r="R207" s="6">
        <f t="shared" si="34"/>
        <v>13.38956209091471</v>
      </c>
      <c r="S207" s="7">
        <f t="shared" si="35"/>
        <v>6.2747620212419388</v>
      </c>
    </row>
    <row r="208" spans="1:19" x14ac:dyDescent="0.3">
      <c r="A208" s="1">
        <v>43451</v>
      </c>
      <c r="B208" s="5">
        <v>102.2</v>
      </c>
      <c r="C208" s="6">
        <v>45.34</v>
      </c>
      <c r="D208" s="7">
        <v>474.5</v>
      </c>
      <c r="E208" s="5">
        <v>26308610</v>
      </c>
      <c r="F208" s="6">
        <v>471750</v>
      </c>
      <c r="G208" s="6">
        <v>2713</v>
      </c>
      <c r="H208" s="5">
        <f t="shared" si="40"/>
        <v>4.6269316777696039</v>
      </c>
      <c r="I208" s="6">
        <f t="shared" si="32"/>
        <v>3.8141896450793831</v>
      </c>
      <c r="J208" s="6">
        <f t="shared" si="33"/>
        <v>6.1622616180499827</v>
      </c>
      <c r="K208" s="5">
        <f t="shared" si="42"/>
        <v>9.7943192948098459E-4</v>
      </c>
      <c r="L208" s="6">
        <f t="shared" si="36"/>
        <v>-3.4908471690080746E-2</v>
      </c>
      <c r="M208" s="7">
        <f t="shared" si="37"/>
        <v>-1.0526315789473684E-3</v>
      </c>
      <c r="N208" s="5">
        <f t="shared" si="43"/>
        <v>9.7895259898419856E-4</v>
      </c>
      <c r="O208" s="6">
        <f t="shared" si="38"/>
        <v>-3.553233415138362E-2</v>
      </c>
      <c r="P208" s="7">
        <f t="shared" si="39"/>
        <v>-1.0531859846587012E-3</v>
      </c>
      <c r="Q208" s="5">
        <f t="shared" si="41"/>
        <v>17.085406819997878</v>
      </c>
      <c r="R208" s="6">
        <f t="shared" si="34"/>
        <v>13.064204463230796</v>
      </c>
      <c r="S208" s="7">
        <f t="shared" si="35"/>
        <v>7.9058103126589314</v>
      </c>
    </row>
    <row r="209" spans="1:19" ht="15" thickBot="1" x14ac:dyDescent="0.35">
      <c r="A209" s="11">
        <v>43458</v>
      </c>
      <c r="B209" s="8">
        <v>101.18</v>
      </c>
      <c r="C209" s="9">
        <v>44.28</v>
      </c>
      <c r="D209" s="10">
        <v>476.5</v>
      </c>
      <c r="E209" s="8">
        <v>15789030</v>
      </c>
      <c r="F209" s="9">
        <v>752190</v>
      </c>
      <c r="G209" s="9">
        <v>4070</v>
      </c>
      <c r="H209" s="8">
        <f t="shared" si="40"/>
        <v>4.6169011088637903</v>
      </c>
      <c r="I209" s="9">
        <f t="shared" si="32"/>
        <v>3.7905331078404361</v>
      </c>
      <c r="J209" s="9">
        <f t="shared" si="33"/>
        <v>6.1664677230942564</v>
      </c>
      <c r="K209" s="8">
        <f t="shared" si="42"/>
        <v>-9.9804305283756941E-3</v>
      </c>
      <c r="L209" s="9">
        <f t="shared" si="36"/>
        <v>-2.3378914865461009E-2</v>
      </c>
      <c r="M209" s="10">
        <f t="shared" si="37"/>
        <v>4.2149631190727078E-3</v>
      </c>
      <c r="N209" s="8">
        <f t="shared" si="43"/>
        <v>-1.0030568905814007E-2</v>
      </c>
      <c r="O209" s="9">
        <f t="shared" si="38"/>
        <v>-2.3656537238946913E-2</v>
      </c>
      <c r="P209" s="10">
        <f>LN(D209/D208)</f>
        <v>4.2061050442741962E-3</v>
      </c>
      <c r="Q209" s="8">
        <f t="shared" si="41"/>
        <v>16.574825953059221</v>
      </c>
      <c r="R209" s="9">
        <f t="shared" si="34"/>
        <v>13.53074423059339</v>
      </c>
      <c r="S209" s="10">
        <f>LN(G209)</f>
        <v>8.3113982784366414</v>
      </c>
    </row>
    <row r="210" spans="1:19" ht="15" thickBot="1" x14ac:dyDescent="0.35"/>
    <row r="211" spans="1:19" ht="15" thickBot="1" x14ac:dyDescent="0.35">
      <c r="A211" s="12" t="s">
        <v>0</v>
      </c>
      <c r="B211" s="2" t="s">
        <v>19</v>
      </c>
      <c r="C211" s="3" t="s">
        <v>20</v>
      </c>
      <c r="D211" s="4" t="s">
        <v>21</v>
      </c>
      <c r="Q211" s="2" t="s">
        <v>14</v>
      </c>
      <c r="R211" s="3" t="s">
        <v>15</v>
      </c>
      <c r="S211" s="4" t="s">
        <v>16</v>
      </c>
    </row>
    <row r="212" spans="1:19" x14ac:dyDescent="0.3">
      <c r="A212" s="13">
        <v>42009</v>
      </c>
      <c r="B212" s="5">
        <f>(B2-MIN(B$2:B$209))/(MAX(B$2:B$209)-MIN(B$2:B$209))</f>
        <v>7.2102052135329846E-3</v>
      </c>
      <c r="C212" s="6">
        <f t="shared" ref="C212:D212" si="44">(C2-MIN(C$2:C$209))/(MAX(C$2:C$209)-MIN(C$2:C$209))</f>
        <v>2.5999999999999947E-2</v>
      </c>
      <c r="D212" s="7">
        <f t="shared" si="44"/>
        <v>0.21087680355160932</v>
      </c>
      <c r="P212" s="2" t="s">
        <v>22</v>
      </c>
      <c r="Q212" s="6">
        <f>AVERAGE(Q2:Q209)</f>
        <v>16.816300886027538</v>
      </c>
      <c r="R212" s="6">
        <f t="shared" ref="R212:S212" si="45">AVERAGE(R2:R209)</f>
        <v>13.160411755308219</v>
      </c>
      <c r="S212" s="7">
        <f t="shared" si="45"/>
        <v>7.9665323626682145</v>
      </c>
    </row>
    <row r="213" spans="1:19" x14ac:dyDescent="0.3">
      <c r="A213" s="13">
        <v>42016</v>
      </c>
      <c r="B213" s="5">
        <f t="shared" ref="B213:D276" si="46">(B3-MIN(B$2:B$209))/(MAX(B$2:B$209)-MIN(B$2:B$209))</f>
        <v>1.8580144204104237E-2</v>
      </c>
      <c r="C213" s="6">
        <f t="shared" si="46"/>
        <v>0</v>
      </c>
      <c r="D213" s="7">
        <f t="shared" si="46"/>
        <v>0.13762486126526083</v>
      </c>
      <c r="P213" s="5" t="s">
        <v>25</v>
      </c>
      <c r="Q213" s="6">
        <f>_xlfn.STDEV.S(Q2:Q209)/SQRT(COUNT(Q2:Q209))</f>
        <v>3.8106211298610533E-2</v>
      </c>
      <c r="R213" s="6">
        <f t="shared" ref="R213:S213" si="47">_xlfn.STDEV.S(R2:R209)/SQRT(COUNT(R2:R209))</f>
        <v>5.7634590991103858E-2</v>
      </c>
      <c r="S213" s="7">
        <f t="shared" si="47"/>
        <v>0.11016733484637008</v>
      </c>
    </row>
    <row r="214" spans="1:19" x14ac:dyDescent="0.3">
      <c r="A214" s="13">
        <v>42023</v>
      </c>
      <c r="B214" s="5">
        <f t="shared" si="46"/>
        <v>4.1320022185246788E-2</v>
      </c>
      <c r="C214" s="6">
        <f t="shared" si="46"/>
        <v>2.7999999999999976E-2</v>
      </c>
      <c r="D214" s="7">
        <f t="shared" si="46"/>
        <v>0.11764705882352941</v>
      </c>
      <c r="P214" s="5" t="s">
        <v>23</v>
      </c>
      <c r="Q214" s="6">
        <f>MEDIAN(Q2:Q209)</f>
        <v>16.803762474355377</v>
      </c>
      <c r="R214" s="6">
        <f t="shared" ref="R214:S214" si="48">MEDIAN(R2:R209)</f>
        <v>13.249755378774482</v>
      </c>
      <c r="S214" s="7">
        <f t="shared" si="48"/>
        <v>7.925663611191049</v>
      </c>
    </row>
    <row r="215" spans="1:19" x14ac:dyDescent="0.3">
      <c r="A215" s="13">
        <v>42030</v>
      </c>
      <c r="B215" s="5">
        <f t="shared" si="46"/>
        <v>3.0782029950083178E-2</v>
      </c>
      <c r="C215" s="6">
        <f t="shared" si="46"/>
        <v>2.5000000000000005E-2</v>
      </c>
      <c r="D215" s="7">
        <f t="shared" si="46"/>
        <v>0.10654827968923418</v>
      </c>
      <c r="P215" s="5" t="s">
        <v>24</v>
      </c>
      <c r="Q215" s="6" t="e">
        <f>MODE(Q2:Q209)</f>
        <v>#N/A</v>
      </c>
      <c r="R215" s="6" t="e">
        <f t="shared" ref="R215" si="49">MODE(R2:R209)</f>
        <v>#N/A</v>
      </c>
      <c r="S215" s="7">
        <f>MODE(S2:S209)</f>
        <v>5.2832037287379885</v>
      </c>
    </row>
    <row r="216" spans="1:19" x14ac:dyDescent="0.3">
      <c r="A216" s="13">
        <v>42037</v>
      </c>
      <c r="B216" s="5">
        <f t="shared" si="46"/>
        <v>2.9395452024403752E-2</v>
      </c>
      <c r="C216" s="6">
        <f t="shared" si="46"/>
        <v>6.9999999999999585E-3</v>
      </c>
      <c r="D216" s="7">
        <f t="shared" si="46"/>
        <v>0.11542730299667037</v>
      </c>
      <c r="P216" s="5" t="s">
        <v>26</v>
      </c>
      <c r="Q216" s="6">
        <f>_xlfn.STDEV.S(Q2:Q209)</f>
        <v>0.54957559500322195</v>
      </c>
      <c r="R216" s="6">
        <f t="shared" ref="R216:S216" si="50">_xlfn.STDEV.S(R2:R209)</f>
        <v>0.83121789223527942</v>
      </c>
      <c r="S216" s="7">
        <f t="shared" si="50"/>
        <v>1.5888558986791921</v>
      </c>
    </row>
    <row r="217" spans="1:19" x14ac:dyDescent="0.3">
      <c r="A217" s="13">
        <v>42044</v>
      </c>
      <c r="B217" s="5">
        <f t="shared" si="46"/>
        <v>4.270660011092621E-2</v>
      </c>
      <c r="C217" s="6">
        <f t="shared" si="46"/>
        <v>7.7999999999999986E-2</v>
      </c>
      <c r="D217" s="7">
        <f t="shared" si="46"/>
        <v>0.10210876803551609</v>
      </c>
      <c r="P217" s="5" t="s">
        <v>27</v>
      </c>
      <c r="Q217" s="6">
        <f>_xlfn.VAR.S(Q2:Q209)</f>
        <v>0.30203333462314541</v>
      </c>
      <c r="R217" s="6">
        <f t="shared" ref="R217:S217" si="51">_xlfn.VAR.S(R2:R209)</f>
        <v>0.69092318437206068</v>
      </c>
      <c r="S217" s="7">
        <f t="shared" si="51"/>
        <v>2.5244630667676633</v>
      </c>
    </row>
    <row r="218" spans="1:19" x14ac:dyDescent="0.3">
      <c r="A218" s="13">
        <v>42051</v>
      </c>
      <c r="B218" s="5">
        <f t="shared" si="46"/>
        <v>4.0488075429839142E-2</v>
      </c>
      <c r="C218" s="6">
        <f t="shared" si="46"/>
        <v>0.15099999999999997</v>
      </c>
      <c r="D218" s="7">
        <f t="shared" si="46"/>
        <v>0.19089900110987792</v>
      </c>
      <c r="P218" s="5" t="s">
        <v>28</v>
      </c>
      <c r="Q218" s="6">
        <f>KURT(Q2:Q209)</f>
        <v>0.12301069034895606</v>
      </c>
      <c r="R218" s="6">
        <f t="shared" ref="R218:S218" si="52">KURT(R2:R209)</f>
        <v>0.82456025340779382</v>
      </c>
      <c r="S218" s="7">
        <f t="shared" si="52"/>
        <v>0.8952139000135797</v>
      </c>
    </row>
    <row r="219" spans="1:19" x14ac:dyDescent="0.3">
      <c r="A219" s="13">
        <v>42058</v>
      </c>
      <c r="B219" s="5">
        <f t="shared" si="46"/>
        <v>3.5995562950637792E-2</v>
      </c>
      <c r="C219" s="6">
        <f t="shared" si="46"/>
        <v>0.16799999999999998</v>
      </c>
      <c r="D219" s="7">
        <f t="shared" si="46"/>
        <v>0.18201997780244172</v>
      </c>
      <c r="P219" s="5" t="s">
        <v>29</v>
      </c>
      <c r="Q219" s="6">
        <f>SKEW(Q2:Q209)</f>
        <v>-8.4667814970872779E-2</v>
      </c>
      <c r="R219" s="6">
        <f t="shared" ref="R219:S219" si="53">SKEW(R2:R209)</f>
        <v>-0.70986837018979287</v>
      </c>
      <c r="S219" s="7">
        <f t="shared" si="53"/>
        <v>0.1801388205202242</v>
      </c>
    </row>
    <row r="220" spans="1:19" x14ac:dyDescent="0.3">
      <c r="A220" s="13">
        <v>42065</v>
      </c>
      <c r="B220" s="5">
        <f t="shared" si="46"/>
        <v>3.4719911259012741E-2</v>
      </c>
      <c r="C220" s="6">
        <f t="shared" si="46"/>
        <v>0.20000000000000004</v>
      </c>
      <c r="D220" s="7">
        <f t="shared" si="46"/>
        <v>0.24861265260821311</v>
      </c>
      <c r="P220" s="5" t="s">
        <v>30</v>
      </c>
      <c r="Q220" s="6">
        <f>MAX(Q2:Q209)-MIN(Q2:Q209)</f>
        <v>3.1837759507004098</v>
      </c>
      <c r="R220" s="6">
        <f t="shared" ref="R220:S220" si="54">MAX(R2:R209)-MIN(R2:R209)</f>
        <v>4.8317740276608845</v>
      </c>
      <c r="S220" s="7">
        <f t="shared" si="54"/>
        <v>10.616217538636764</v>
      </c>
    </row>
    <row r="221" spans="1:19" x14ac:dyDescent="0.3">
      <c r="A221" s="13">
        <v>42072</v>
      </c>
      <c r="B221" s="5">
        <f t="shared" si="46"/>
        <v>2.4847476428175246E-2</v>
      </c>
      <c r="C221" s="6">
        <f t="shared" si="46"/>
        <v>0.16200000000000006</v>
      </c>
      <c r="D221" s="7">
        <f t="shared" si="46"/>
        <v>0.24417314095449499</v>
      </c>
      <c r="P221" s="5" t="s">
        <v>31</v>
      </c>
      <c r="Q221" s="6">
        <f>MIN(Q2:Q209)</f>
        <v>15.011431029099382</v>
      </c>
      <c r="R221" s="6">
        <f t="shared" ref="R221:S221" si="55">MIN(R2:R209)</f>
        <v>9.94798279242268</v>
      </c>
      <c r="S221" s="7">
        <f t="shared" si="55"/>
        <v>3.4339872044851463</v>
      </c>
    </row>
    <row r="222" spans="1:19" x14ac:dyDescent="0.3">
      <c r="A222" s="13">
        <v>42079</v>
      </c>
      <c r="B222" s="5">
        <f t="shared" si="46"/>
        <v>4.4370493621741381E-3</v>
      </c>
      <c r="C222" s="6">
        <f t="shared" si="46"/>
        <v>0.12599999999999997</v>
      </c>
      <c r="D222" s="7">
        <f t="shared" si="46"/>
        <v>0.2153163152053274</v>
      </c>
      <c r="P222" s="5" t="s">
        <v>32</v>
      </c>
      <c r="Q222" s="6">
        <f>MAX(Q2:Q209)</f>
        <v>18.195206979799792</v>
      </c>
      <c r="R222" s="6">
        <f t="shared" ref="R222:S222" si="56">MAX(R2:R209)</f>
        <v>14.779756820083565</v>
      </c>
      <c r="S222" s="7">
        <f t="shared" si="56"/>
        <v>14.05020474312191</v>
      </c>
    </row>
    <row r="223" spans="1:19" x14ac:dyDescent="0.3">
      <c r="A223" s="13">
        <v>42086</v>
      </c>
      <c r="B223" s="5">
        <f t="shared" si="46"/>
        <v>0</v>
      </c>
      <c r="C223" s="6">
        <f t="shared" si="46"/>
        <v>0.13900000000000001</v>
      </c>
      <c r="D223" s="7">
        <f t="shared" si="46"/>
        <v>0.24639289678135406</v>
      </c>
      <c r="P223" s="5" t="s">
        <v>33</v>
      </c>
      <c r="Q223" s="6">
        <f>SUM(Q2:Q209)</f>
        <v>3497.790584293728</v>
      </c>
      <c r="R223" s="6">
        <f>SUM(R2:R209)</f>
        <v>2737.3656451041097</v>
      </c>
      <c r="S223" s="7">
        <f>SUM(S2:S209)</f>
        <v>1657.0387314349887</v>
      </c>
    </row>
    <row r="224" spans="1:19" ht="15" thickBot="1" x14ac:dyDescent="0.35">
      <c r="A224" s="13">
        <v>42093</v>
      </c>
      <c r="B224" s="5">
        <f t="shared" si="46"/>
        <v>1.6971713810316112E-2</v>
      </c>
      <c r="C224" s="6">
        <f t="shared" si="46"/>
        <v>0.14700000000000005</v>
      </c>
      <c r="D224" s="7">
        <f t="shared" si="46"/>
        <v>0.23751387347391786</v>
      </c>
      <c r="P224" s="8" t="s">
        <v>34</v>
      </c>
      <c r="Q224" s="9">
        <f>COUNT(Q2:Q209)</f>
        <v>208</v>
      </c>
      <c r="R224" s="9">
        <f t="shared" ref="R224:S224" si="57">COUNT(R2:R209)</f>
        <v>208</v>
      </c>
      <c r="S224" s="10">
        <f t="shared" si="57"/>
        <v>208</v>
      </c>
    </row>
    <row r="225" spans="1:20" x14ac:dyDescent="0.3">
      <c r="A225" s="13">
        <v>42100</v>
      </c>
      <c r="B225" s="5">
        <f t="shared" si="46"/>
        <v>2.9395452024403752E-2</v>
      </c>
      <c r="C225" s="6">
        <f t="shared" si="46"/>
        <v>0.158</v>
      </c>
      <c r="D225" s="7">
        <f t="shared" si="46"/>
        <v>0.23529411764705882</v>
      </c>
      <c r="P225" s="62" t="s">
        <v>35</v>
      </c>
      <c r="Q225" s="63"/>
      <c r="R225" s="63"/>
      <c r="S225" s="63"/>
    </row>
    <row r="226" spans="1:20" x14ac:dyDescent="0.3">
      <c r="A226" s="13">
        <v>42107</v>
      </c>
      <c r="B226" s="5">
        <f t="shared" si="46"/>
        <v>3.0948419301164713E-2</v>
      </c>
      <c r="C226" s="6">
        <f t="shared" si="46"/>
        <v>0.21099999999999997</v>
      </c>
      <c r="D226" s="7">
        <f t="shared" si="46"/>
        <v>0.22863485016648169</v>
      </c>
    </row>
    <row r="227" spans="1:20" x14ac:dyDescent="0.3">
      <c r="A227" s="13">
        <v>42114</v>
      </c>
      <c r="B227" s="5">
        <f t="shared" si="46"/>
        <v>3.6051026067664999E-2</v>
      </c>
      <c r="C227" s="6">
        <f t="shared" si="46"/>
        <v>0.21500000000000002</v>
      </c>
      <c r="D227" s="7">
        <f t="shared" si="46"/>
        <v>0.21753607103218647</v>
      </c>
      <c r="F227" s="64" t="s">
        <v>36</v>
      </c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</row>
    <row r="228" spans="1:20" x14ac:dyDescent="0.3">
      <c r="A228" s="13">
        <v>42121</v>
      </c>
      <c r="B228" s="5">
        <f t="shared" si="46"/>
        <v>3.0227398779811399E-2</v>
      </c>
      <c r="C228" s="6">
        <f t="shared" si="46"/>
        <v>0.24200000000000008</v>
      </c>
      <c r="D228" s="7">
        <f t="shared" si="46"/>
        <v>0.19311875693673697</v>
      </c>
    </row>
    <row r="229" spans="1:20" x14ac:dyDescent="0.3">
      <c r="A229" s="13">
        <v>42128</v>
      </c>
      <c r="B229" s="5">
        <f t="shared" si="46"/>
        <v>4.4370493621741537E-2</v>
      </c>
      <c r="C229" s="6">
        <f t="shared" si="46"/>
        <v>0.27500000000000002</v>
      </c>
      <c r="D229" s="7">
        <f t="shared" si="46"/>
        <v>0.20421753607103219</v>
      </c>
    </row>
    <row r="230" spans="1:20" x14ac:dyDescent="0.3">
      <c r="A230" s="13">
        <v>42135</v>
      </c>
      <c r="B230" s="5">
        <f t="shared" si="46"/>
        <v>4.3871325568496926E-2</v>
      </c>
      <c r="C230" s="6">
        <f t="shared" si="46"/>
        <v>0.27099999999999996</v>
      </c>
      <c r="D230" s="7">
        <f t="shared" si="46"/>
        <v>0.18201997780244172</v>
      </c>
    </row>
    <row r="231" spans="1:20" x14ac:dyDescent="0.3">
      <c r="A231" s="13">
        <v>42142</v>
      </c>
      <c r="B231" s="5">
        <f t="shared" si="46"/>
        <v>4.7143649473100388E-2</v>
      </c>
      <c r="C231" s="6">
        <f t="shared" si="46"/>
        <v>0.31700000000000006</v>
      </c>
      <c r="D231" s="7">
        <f t="shared" si="46"/>
        <v>0.16870144284128746</v>
      </c>
    </row>
    <row r="232" spans="1:20" x14ac:dyDescent="0.3">
      <c r="A232" s="13">
        <v>42149</v>
      </c>
      <c r="B232" s="5">
        <f t="shared" si="46"/>
        <v>4.6589018302828605E-2</v>
      </c>
      <c r="C232" s="6">
        <f t="shared" si="46"/>
        <v>0.30000000000000004</v>
      </c>
      <c r="D232" s="7">
        <f t="shared" si="46"/>
        <v>0.24417314095449499</v>
      </c>
    </row>
    <row r="233" spans="1:20" x14ac:dyDescent="0.3">
      <c r="A233" s="13">
        <v>42156</v>
      </c>
      <c r="B233" s="5">
        <f t="shared" si="46"/>
        <v>3.9378813089295583E-2</v>
      </c>
      <c r="C233" s="6">
        <f t="shared" si="46"/>
        <v>0.27200000000000008</v>
      </c>
      <c r="D233" s="7">
        <f t="shared" si="46"/>
        <v>0.27524972253052166</v>
      </c>
    </row>
    <row r="234" spans="1:20" x14ac:dyDescent="0.3">
      <c r="A234" s="13">
        <v>42163</v>
      </c>
      <c r="B234" s="5">
        <f t="shared" si="46"/>
        <v>3.9267886855241255E-2</v>
      </c>
      <c r="C234" s="6">
        <f t="shared" si="46"/>
        <v>0.27</v>
      </c>
      <c r="D234" s="7">
        <f t="shared" si="46"/>
        <v>0.23529411764705882</v>
      </c>
    </row>
    <row r="235" spans="1:20" x14ac:dyDescent="0.3">
      <c r="A235" s="13">
        <v>42170</v>
      </c>
      <c r="B235" s="5">
        <f t="shared" si="46"/>
        <v>2.8840820854131977E-2</v>
      </c>
      <c r="C235" s="6">
        <f t="shared" si="46"/>
        <v>0.27300000000000002</v>
      </c>
      <c r="D235" s="7">
        <f t="shared" si="46"/>
        <v>0.23307436182019978</v>
      </c>
    </row>
    <row r="236" spans="1:20" x14ac:dyDescent="0.3">
      <c r="A236" s="13">
        <v>42177</v>
      </c>
      <c r="B236" s="5">
        <f t="shared" si="46"/>
        <v>3.5829173599556258E-2</v>
      </c>
      <c r="C236" s="6">
        <f t="shared" si="46"/>
        <v>0.28500000000000003</v>
      </c>
      <c r="D236" s="7">
        <f t="shared" si="46"/>
        <v>0.3218645948945616</v>
      </c>
    </row>
    <row r="237" spans="1:20" x14ac:dyDescent="0.3">
      <c r="A237" s="13">
        <v>42184</v>
      </c>
      <c r="B237" s="5">
        <f t="shared" si="46"/>
        <v>2.4126455906821932E-2</v>
      </c>
      <c r="C237" s="6">
        <f t="shared" si="46"/>
        <v>0.26599999999999996</v>
      </c>
      <c r="D237" s="7">
        <f t="shared" si="46"/>
        <v>0.43951165371809103</v>
      </c>
    </row>
    <row r="238" spans="1:20" x14ac:dyDescent="0.3">
      <c r="A238" s="13">
        <v>42191</v>
      </c>
      <c r="B238" s="5">
        <f t="shared" si="46"/>
        <v>2.9783693843593993E-2</v>
      </c>
      <c r="C238" s="6">
        <f t="shared" si="46"/>
        <v>0.25399999999999995</v>
      </c>
      <c r="D238" s="7">
        <f t="shared" si="46"/>
        <v>0.50388457269700337</v>
      </c>
    </row>
    <row r="239" spans="1:20" x14ac:dyDescent="0.3">
      <c r="A239" s="13">
        <v>42198</v>
      </c>
      <c r="B239" s="5">
        <f t="shared" si="46"/>
        <v>3.7992235163616161E-2</v>
      </c>
      <c r="C239" s="6">
        <f t="shared" si="46"/>
        <v>0.32300000000000001</v>
      </c>
      <c r="D239" s="7">
        <f t="shared" si="46"/>
        <v>0.51498335183129851</v>
      </c>
    </row>
    <row r="240" spans="1:20" x14ac:dyDescent="0.3">
      <c r="A240" s="13">
        <v>42205</v>
      </c>
      <c r="B240" s="5">
        <f t="shared" si="46"/>
        <v>3.5662784248474758E-2</v>
      </c>
      <c r="C240" s="6">
        <f t="shared" si="46"/>
        <v>0.30299999999999999</v>
      </c>
      <c r="D240" s="7">
        <f t="shared" si="46"/>
        <v>0.55937846836847949</v>
      </c>
    </row>
    <row r="241" spans="1:15" x14ac:dyDescent="0.3">
      <c r="A241" s="13">
        <v>42212</v>
      </c>
      <c r="B241" s="5">
        <f t="shared" si="46"/>
        <v>3.6882972823072645E-2</v>
      </c>
      <c r="C241" s="6">
        <f t="shared" si="46"/>
        <v>0.28300000000000003</v>
      </c>
      <c r="D241" s="7">
        <f t="shared" si="46"/>
        <v>0.53940066592674807</v>
      </c>
    </row>
    <row r="242" spans="1:15" x14ac:dyDescent="0.3">
      <c r="A242" s="13">
        <v>42219</v>
      </c>
      <c r="B242" s="5">
        <f t="shared" si="46"/>
        <v>4.3372157515252356E-2</v>
      </c>
      <c r="C242" s="6">
        <f t="shared" si="46"/>
        <v>0.30500000000000005</v>
      </c>
      <c r="D242" s="7">
        <f t="shared" si="46"/>
        <v>0.47058823529411764</v>
      </c>
    </row>
    <row r="243" spans="1:15" x14ac:dyDescent="0.3">
      <c r="A243" s="13">
        <v>42226</v>
      </c>
      <c r="B243" s="5">
        <f t="shared" si="46"/>
        <v>3.9767054908485824E-2</v>
      </c>
      <c r="C243" s="6">
        <f t="shared" si="46"/>
        <v>0.27099999999999996</v>
      </c>
      <c r="D243" s="7">
        <f t="shared" si="46"/>
        <v>0.47058823529411764</v>
      </c>
    </row>
    <row r="244" spans="1:15" ht="15" thickBot="1" x14ac:dyDescent="0.35">
      <c r="A244" s="13">
        <v>42233</v>
      </c>
      <c r="B244" s="5">
        <f t="shared" si="46"/>
        <v>3.4941763727121447E-2</v>
      </c>
      <c r="C244" s="6">
        <f t="shared" si="46"/>
        <v>0.23800000000000002</v>
      </c>
      <c r="D244" s="7">
        <f t="shared" si="46"/>
        <v>0.46614872364039955</v>
      </c>
      <c r="F244" s="66" t="s">
        <v>37</v>
      </c>
      <c r="G244" s="66"/>
      <c r="H244" s="66"/>
      <c r="I244" s="66"/>
      <c r="K244" s="66" t="s">
        <v>38</v>
      </c>
      <c r="L244" s="66"/>
      <c r="M244" s="66"/>
      <c r="N244" s="66"/>
    </row>
    <row r="245" spans="1:15" x14ac:dyDescent="0.3">
      <c r="A245" s="13">
        <v>42240</v>
      </c>
      <c r="B245" s="5">
        <f t="shared" si="46"/>
        <v>3.5163616195230146E-2</v>
      </c>
      <c r="C245" s="6">
        <f t="shared" si="46"/>
        <v>0.251</v>
      </c>
      <c r="D245" s="7">
        <f t="shared" si="46"/>
        <v>0.42619311875693672</v>
      </c>
      <c r="F245" s="17"/>
      <c r="G245" s="17" t="s">
        <v>5</v>
      </c>
      <c r="H245" s="17" t="s">
        <v>6</v>
      </c>
      <c r="I245" s="17" t="s">
        <v>7</v>
      </c>
      <c r="K245" s="17"/>
      <c r="L245" s="17" t="s">
        <v>14</v>
      </c>
      <c r="M245" s="17" t="s">
        <v>15</v>
      </c>
      <c r="N245" s="17" t="s">
        <v>16</v>
      </c>
    </row>
    <row r="246" spans="1:15" x14ac:dyDescent="0.3">
      <c r="A246" s="13">
        <v>42247</v>
      </c>
      <c r="B246" s="5">
        <f t="shared" si="46"/>
        <v>1.1924570160843031E-2</v>
      </c>
      <c r="C246" s="6">
        <f t="shared" si="46"/>
        <v>0.25800000000000001</v>
      </c>
      <c r="D246" s="7">
        <f t="shared" si="46"/>
        <v>0.51498335183129851</v>
      </c>
      <c r="F246" s="15" t="s">
        <v>5</v>
      </c>
      <c r="G246" s="15">
        <v>1</v>
      </c>
      <c r="H246" s="15"/>
      <c r="I246" s="15"/>
      <c r="K246" s="15" t="s">
        <v>14</v>
      </c>
      <c r="L246" s="15">
        <v>1</v>
      </c>
      <c r="M246" s="15"/>
      <c r="N246" s="15"/>
    </row>
    <row r="247" spans="1:15" x14ac:dyDescent="0.3">
      <c r="A247" s="13">
        <v>42254</v>
      </c>
      <c r="B247" s="5">
        <f t="shared" si="46"/>
        <v>1.5806988352745393E-2</v>
      </c>
      <c r="C247" s="6">
        <f t="shared" si="46"/>
        <v>0.24399999999999994</v>
      </c>
      <c r="D247" s="7">
        <f t="shared" si="46"/>
        <v>0.64816870144284133</v>
      </c>
      <c r="F247" s="15" t="s">
        <v>6</v>
      </c>
      <c r="G247" s="15">
        <v>0.87485332346840117</v>
      </c>
      <c r="H247" s="15">
        <v>1</v>
      </c>
      <c r="I247" s="15"/>
      <c r="K247" s="15" t="s">
        <v>15</v>
      </c>
      <c r="L247" s="15">
        <v>0.27046366094442653</v>
      </c>
      <c r="M247" s="15">
        <v>1</v>
      </c>
      <c r="N247" s="15"/>
    </row>
    <row r="248" spans="1:15" ht="15" thickBot="1" x14ac:dyDescent="0.35">
      <c r="A248" s="13">
        <v>42261</v>
      </c>
      <c r="B248" s="5">
        <f t="shared" si="46"/>
        <v>2.1242373821408752E-2</v>
      </c>
      <c r="C248" s="6">
        <f t="shared" si="46"/>
        <v>0.24299999999999999</v>
      </c>
      <c r="D248" s="7">
        <f t="shared" si="46"/>
        <v>0.6215316315205327</v>
      </c>
      <c r="F248" s="16" t="s">
        <v>7</v>
      </c>
      <c r="G248" s="16">
        <v>0.34525549922290433</v>
      </c>
      <c r="H248" s="16">
        <v>0.55757063316358435</v>
      </c>
      <c r="I248" s="16">
        <v>1</v>
      </c>
      <c r="K248" s="16" t="s">
        <v>16</v>
      </c>
      <c r="L248" s="16">
        <v>-6.3800377210781245E-2</v>
      </c>
      <c r="M248" s="16">
        <v>-0.17736180508617289</v>
      </c>
      <c r="N248" s="16">
        <v>1</v>
      </c>
    </row>
    <row r="249" spans="1:15" x14ac:dyDescent="0.3">
      <c r="A249" s="13">
        <v>42268</v>
      </c>
      <c r="B249" s="5">
        <f t="shared" si="46"/>
        <v>1.4586799778147506E-2</v>
      </c>
      <c r="C249" s="6">
        <f t="shared" si="46"/>
        <v>0.23099999999999998</v>
      </c>
      <c r="D249" s="7">
        <f t="shared" si="46"/>
        <v>0.61931187569367374</v>
      </c>
      <c r="F249" s="15"/>
      <c r="G249" s="15"/>
      <c r="H249" s="15"/>
      <c r="I249" s="15"/>
    </row>
    <row r="250" spans="1:15" x14ac:dyDescent="0.3">
      <c r="A250" s="13">
        <v>42275</v>
      </c>
      <c r="B250" s="5">
        <f t="shared" si="46"/>
        <v>3.3832501386577889E-2</v>
      </c>
      <c r="C250" s="6">
        <f t="shared" si="46"/>
        <v>0.22899999999999995</v>
      </c>
      <c r="D250" s="18">
        <f t="shared" si="46"/>
        <v>0.62375138734739177</v>
      </c>
      <c r="E250" s="6"/>
      <c r="F250" s="6"/>
      <c r="G250" s="6"/>
      <c r="H250" s="6"/>
      <c r="I250" s="6"/>
      <c r="J250" s="6"/>
    </row>
    <row r="251" spans="1:15" x14ac:dyDescent="0.3">
      <c r="A251" s="13">
        <v>42282</v>
      </c>
      <c r="B251" s="5">
        <f t="shared" si="46"/>
        <v>5.8846367165834711E-2</v>
      </c>
      <c r="C251" s="6">
        <f t="shared" si="46"/>
        <v>0.24500000000000002</v>
      </c>
      <c r="D251" s="18">
        <f t="shared" si="46"/>
        <v>0.6215316315205327</v>
      </c>
      <c r="E251" s="6"/>
      <c r="F251" s="6"/>
      <c r="G251" s="6"/>
      <c r="H251" s="6"/>
      <c r="I251" s="6"/>
      <c r="J251" s="6"/>
    </row>
    <row r="252" spans="1:15" x14ac:dyDescent="0.3">
      <c r="A252" s="13">
        <v>42289</v>
      </c>
      <c r="B252" s="5">
        <f t="shared" si="46"/>
        <v>8.9850249584026598E-2</v>
      </c>
      <c r="C252" s="6">
        <f t="shared" si="46"/>
        <v>0.25000000000000006</v>
      </c>
      <c r="D252" s="18">
        <f t="shared" si="46"/>
        <v>0.61043285238623757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3">
      <c r="A253" s="13">
        <v>42296</v>
      </c>
      <c r="B253" s="5">
        <f t="shared" si="46"/>
        <v>8.6300610094287272E-2</v>
      </c>
      <c r="C253" s="6">
        <f t="shared" si="46"/>
        <v>0.29899999999999993</v>
      </c>
      <c r="D253" s="7">
        <f t="shared" si="46"/>
        <v>0.65704772475027751</v>
      </c>
      <c r="I253" s="6"/>
      <c r="J253" s="6"/>
      <c r="K253" s="6"/>
      <c r="L253" s="6"/>
      <c r="M253" s="6"/>
      <c r="N253" s="6"/>
      <c r="O253" s="6"/>
    </row>
    <row r="254" spans="1:15" x14ac:dyDescent="0.3">
      <c r="A254" s="13">
        <v>42303</v>
      </c>
      <c r="B254" s="5">
        <f t="shared" si="46"/>
        <v>9.0404880754298367E-2</v>
      </c>
      <c r="C254" s="6">
        <f t="shared" si="46"/>
        <v>0.26099999999999995</v>
      </c>
      <c r="D254" s="7">
        <f t="shared" si="46"/>
        <v>0.64816870144284133</v>
      </c>
      <c r="I254" s="6"/>
      <c r="J254" s="6"/>
      <c r="K254" s="6"/>
      <c r="L254" s="6"/>
      <c r="M254" s="6"/>
      <c r="N254" s="6"/>
      <c r="O254" s="6"/>
    </row>
    <row r="255" spans="1:15" x14ac:dyDescent="0.3">
      <c r="A255" s="13">
        <v>42310</v>
      </c>
      <c r="B255" s="5">
        <f t="shared" si="46"/>
        <v>0.10671103716028837</v>
      </c>
      <c r="C255" s="6">
        <f t="shared" si="46"/>
        <v>0.253</v>
      </c>
      <c r="D255" s="7">
        <f t="shared" si="46"/>
        <v>0.63706992230854609</v>
      </c>
      <c r="I255" s="6"/>
      <c r="J255" s="6"/>
      <c r="K255" s="6"/>
      <c r="L255" s="6"/>
      <c r="M255" s="6"/>
      <c r="N255" s="6"/>
      <c r="O255" s="6"/>
    </row>
    <row r="256" spans="1:15" x14ac:dyDescent="0.3">
      <c r="A256" s="13">
        <v>42317</v>
      </c>
      <c r="B256" s="5">
        <f t="shared" si="46"/>
        <v>0.11475318912922905</v>
      </c>
      <c r="C256" s="6">
        <f t="shared" si="46"/>
        <v>0.26099999999999995</v>
      </c>
      <c r="D256" s="7">
        <f t="shared" si="46"/>
        <v>0.62375138734739177</v>
      </c>
      <c r="I256" s="6"/>
      <c r="J256" s="6"/>
      <c r="K256" s="6"/>
      <c r="L256" s="6"/>
      <c r="M256" s="6"/>
      <c r="N256" s="6"/>
      <c r="O256" s="6"/>
    </row>
    <row r="257" spans="1:15" x14ac:dyDescent="0.3">
      <c r="A257" s="13">
        <v>42324</v>
      </c>
      <c r="B257" s="5">
        <f t="shared" si="46"/>
        <v>0.13954520244037713</v>
      </c>
      <c r="C257" s="6">
        <f t="shared" si="46"/>
        <v>0.30000000000000004</v>
      </c>
      <c r="D257" s="7">
        <f t="shared" si="46"/>
        <v>0.63485016648168702</v>
      </c>
      <c r="I257" s="6"/>
      <c r="J257" s="6"/>
      <c r="K257" s="6"/>
      <c r="L257" s="6"/>
      <c r="M257" s="6"/>
      <c r="N257" s="6"/>
      <c r="O257" s="6"/>
    </row>
    <row r="258" spans="1:15" x14ac:dyDescent="0.3">
      <c r="A258" s="13">
        <v>42331</v>
      </c>
      <c r="B258" s="5">
        <f t="shared" si="46"/>
        <v>0.12601220188574597</v>
      </c>
      <c r="C258" s="6">
        <f t="shared" si="46"/>
        <v>0.28599999999999998</v>
      </c>
      <c r="D258" s="7">
        <f t="shared" si="46"/>
        <v>0.65260821309655936</v>
      </c>
      <c r="I258" s="6"/>
      <c r="J258" s="6"/>
      <c r="K258" s="6"/>
      <c r="L258" s="6"/>
      <c r="M258" s="6"/>
      <c r="N258" s="6"/>
      <c r="O258" s="6"/>
    </row>
    <row r="259" spans="1:15" x14ac:dyDescent="0.3">
      <c r="A259" s="13">
        <v>42338</v>
      </c>
      <c r="B259" s="5">
        <f t="shared" si="46"/>
        <v>0.13660565723793675</v>
      </c>
      <c r="C259" s="6">
        <f t="shared" si="46"/>
        <v>0.34099999999999997</v>
      </c>
      <c r="D259" s="7">
        <f t="shared" si="46"/>
        <v>0.67036625971143171</v>
      </c>
    </row>
    <row r="260" spans="1:15" x14ac:dyDescent="0.3">
      <c r="A260" s="13">
        <v>42345</v>
      </c>
      <c r="B260" s="5">
        <f t="shared" si="46"/>
        <v>0.14309484193011646</v>
      </c>
      <c r="C260" s="6">
        <f t="shared" si="46"/>
        <v>0.38500000000000006</v>
      </c>
      <c r="D260" s="7">
        <f t="shared" si="46"/>
        <v>0.63041065482796887</v>
      </c>
    </row>
    <row r="261" spans="1:15" x14ac:dyDescent="0.3">
      <c r="A261" s="13">
        <v>42352</v>
      </c>
      <c r="B261" s="5">
        <f t="shared" si="46"/>
        <v>0.13205768164170822</v>
      </c>
      <c r="C261" s="6">
        <f t="shared" si="46"/>
        <v>0.38800000000000001</v>
      </c>
      <c r="D261" s="7">
        <f t="shared" si="46"/>
        <v>0.65926748057713647</v>
      </c>
    </row>
    <row r="262" spans="1:15" x14ac:dyDescent="0.3">
      <c r="A262" s="13">
        <v>42359</v>
      </c>
      <c r="B262" s="5">
        <f t="shared" si="46"/>
        <v>0.13333333333333333</v>
      </c>
      <c r="C262" s="6">
        <f t="shared" si="46"/>
        <v>0.38500000000000006</v>
      </c>
      <c r="D262" s="7">
        <f t="shared" si="46"/>
        <v>0.64372918978912319</v>
      </c>
    </row>
    <row r="263" spans="1:15" x14ac:dyDescent="0.3">
      <c r="A263" s="13">
        <v>42366</v>
      </c>
      <c r="B263" s="5">
        <f t="shared" si="46"/>
        <v>0.12978369384359401</v>
      </c>
      <c r="C263" s="6">
        <f t="shared" si="46"/>
        <v>0.37399999999999994</v>
      </c>
      <c r="D263" s="7">
        <f t="shared" si="46"/>
        <v>0.63928967813540516</v>
      </c>
    </row>
    <row r="264" spans="1:15" x14ac:dyDescent="0.3">
      <c r="A264" s="13">
        <v>42373</v>
      </c>
      <c r="B264" s="5">
        <f t="shared" si="46"/>
        <v>0.1184137548530227</v>
      </c>
      <c r="C264" s="6">
        <f t="shared" si="46"/>
        <v>0.376</v>
      </c>
      <c r="D264" s="7">
        <f t="shared" si="46"/>
        <v>0.63928967813540516</v>
      </c>
    </row>
    <row r="265" spans="1:15" x14ac:dyDescent="0.3">
      <c r="A265" s="13">
        <v>42380</v>
      </c>
      <c r="B265" s="5">
        <f t="shared" si="46"/>
        <v>0.10693288962839707</v>
      </c>
      <c r="C265" s="6">
        <f t="shared" si="46"/>
        <v>0.34700000000000009</v>
      </c>
      <c r="D265" s="7">
        <f t="shared" si="46"/>
        <v>0.44395116537180912</v>
      </c>
    </row>
    <row r="266" spans="1:15" x14ac:dyDescent="0.3">
      <c r="A266" s="13">
        <v>42387</v>
      </c>
      <c r="B266" s="5">
        <f t="shared" si="46"/>
        <v>0.10721020521353299</v>
      </c>
      <c r="C266" s="6">
        <f t="shared" si="46"/>
        <v>0.32300000000000001</v>
      </c>
      <c r="D266" s="7">
        <f t="shared" si="46"/>
        <v>0.44395116537180912</v>
      </c>
    </row>
    <row r="267" spans="1:15" x14ac:dyDescent="0.3">
      <c r="A267" s="13">
        <v>42394</v>
      </c>
      <c r="B267" s="5">
        <f t="shared" si="46"/>
        <v>9.8724348308374912E-2</v>
      </c>
      <c r="C267" s="6">
        <f t="shared" si="46"/>
        <v>0.35300000000000004</v>
      </c>
      <c r="D267" s="7">
        <f t="shared" si="46"/>
        <v>0.44173140954495005</v>
      </c>
    </row>
    <row r="268" spans="1:15" x14ac:dyDescent="0.3">
      <c r="A268" s="13">
        <v>42401</v>
      </c>
      <c r="B268" s="5">
        <f t="shared" si="46"/>
        <v>0.1364392678868552</v>
      </c>
      <c r="C268" s="6">
        <f t="shared" si="46"/>
        <v>0.3570000000000001</v>
      </c>
      <c r="D268" s="7">
        <f t="shared" si="46"/>
        <v>0.44839067702552721</v>
      </c>
    </row>
    <row r="269" spans="1:15" x14ac:dyDescent="0.3">
      <c r="A269" s="13">
        <v>42408</v>
      </c>
      <c r="B269" s="5">
        <f t="shared" si="46"/>
        <v>0.12041042706600107</v>
      </c>
      <c r="C269" s="6">
        <f t="shared" si="46"/>
        <v>0.3570000000000001</v>
      </c>
      <c r="D269" s="7">
        <f t="shared" si="46"/>
        <v>0.45061043285238622</v>
      </c>
    </row>
    <row r="270" spans="1:15" x14ac:dyDescent="0.3">
      <c r="A270" s="13">
        <v>42415</v>
      </c>
      <c r="B270" s="5">
        <f t="shared" si="46"/>
        <v>0.11480865224625621</v>
      </c>
      <c r="C270" s="6">
        <f t="shared" si="46"/>
        <v>0.36599999999999999</v>
      </c>
      <c r="D270" s="7">
        <f t="shared" si="46"/>
        <v>0.44839067702552721</v>
      </c>
    </row>
    <row r="271" spans="1:15" x14ac:dyDescent="0.3">
      <c r="A271" s="13">
        <v>42422</v>
      </c>
      <c r="B271" s="5">
        <f t="shared" si="46"/>
        <v>0.12562396006655571</v>
      </c>
      <c r="C271" s="6">
        <f t="shared" si="46"/>
        <v>0.35300000000000004</v>
      </c>
      <c r="D271" s="7">
        <f t="shared" si="46"/>
        <v>0.45061043285238622</v>
      </c>
    </row>
    <row r="272" spans="1:15" x14ac:dyDescent="0.3">
      <c r="A272" s="13">
        <v>42429</v>
      </c>
      <c r="B272" s="5">
        <f t="shared" si="46"/>
        <v>0.1818635607321131</v>
      </c>
      <c r="C272" s="6">
        <f t="shared" si="46"/>
        <v>0.34700000000000009</v>
      </c>
      <c r="D272" s="7">
        <f t="shared" si="46"/>
        <v>0.45061043285238622</v>
      </c>
    </row>
    <row r="273" spans="1:4" x14ac:dyDescent="0.3">
      <c r="A273" s="13">
        <v>42436</v>
      </c>
      <c r="B273" s="5">
        <f t="shared" si="46"/>
        <v>0.17787021630615635</v>
      </c>
      <c r="C273" s="6">
        <f t="shared" si="46"/>
        <v>0.35000000000000003</v>
      </c>
      <c r="D273" s="7">
        <f t="shared" si="46"/>
        <v>0.46170921198668147</v>
      </c>
    </row>
    <row r="274" spans="1:4" x14ac:dyDescent="0.3">
      <c r="A274" s="13">
        <v>42443</v>
      </c>
      <c r="B274" s="5">
        <f t="shared" si="46"/>
        <v>0.20970604547975596</v>
      </c>
      <c r="C274" s="6">
        <f t="shared" si="46"/>
        <v>0.38800000000000001</v>
      </c>
      <c r="D274" s="7">
        <f t="shared" si="46"/>
        <v>0.4594894561598224</v>
      </c>
    </row>
    <row r="275" spans="1:4" x14ac:dyDescent="0.3">
      <c r="A275" s="13">
        <v>42450</v>
      </c>
      <c r="B275" s="5">
        <f t="shared" si="46"/>
        <v>0.22468108707709367</v>
      </c>
      <c r="C275" s="6">
        <f t="shared" si="46"/>
        <v>0.38399999999999995</v>
      </c>
      <c r="D275" s="7">
        <f t="shared" si="46"/>
        <v>0.43507214206437295</v>
      </c>
    </row>
    <row r="276" spans="1:4" x14ac:dyDescent="0.3">
      <c r="A276" s="13">
        <v>42457</v>
      </c>
      <c r="B276" s="5">
        <f t="shared" si="46"/>
        <v>0.2321131447587354</v>
      </c>
      <c r="C276" s="6">
        <f t="shared" si="46"/>
        <v>0.441</v>
      </c>
      <c r="D276" s="7">
        <f t="shared" si="46"/>
        <v>0.41065482796892344</v>
      </c>
    </row>
    <row r="277" spans="1:4" x14ac:dyDescent="0.3">
      <c r="A277" s="13">
        <v>42464</v>
      </c>
      <c r="B277" s="5">
        <f t="shared" ref="B277:D340" si="58">(B67-MIN(B$2:B$209))/(MAX(B$2:B$209)-MIN(B$2:B$209))</f>
        <v>0.25679423183582917</v>
      </c>
      <c r="C277" s="6">
        <f t="shared" si="58"/>
        <v>0.56300000000000006</v>
      </c>
      <c r="D277" s="7">
        <f t="shared" si="58"/>
        <v>0.36847946725860153</v>
      </c>
    </row>
    <row r="278" spans="1:4" x14ac:dyDescent="0.3">
      <c r="A278" s="13">
        <v>42471</v>
      </c>
      <c r="B278" s="5">
        <f t="shared" si="58"/>
        <v>0.25124792013311142</v>
      </c>
      <c r="C278" s="6">
        <f t="shared" si="58"/>
        <v>0.60300000000000009</v>
      </c>
      <c r="D278" s="7">
        <f t="shared" si="58"/>
        <v>0.33296337402885684</v>
      </c>
    </row>
    <row r="279" spans="1:4" x14ac:dyDescent="0.3">
      <c r="A279" s="13">
        <v>42478</v>
      </c>
      <c r="B279" s="5">
        <f t="shared" si="58"/>
        <v>0.25241264559068211</v>
      </c>
      <c r="C279" s="6">
        <f t="shared" si="58"/>
        <v>0.55600000000000005</v>
      </c>
      <c r="D279" s="7">
        <f t="shared" si="58"/>
        <v>0.40621531631520535</v>
      </c>
    </row>
    <row r="280" spans="1:4" x14ac:dyDescent="0.3">
      <c r="A280" s="13">
        <v>42485</v>
      </c>
      <c r="B280" s="5">
        <f t="shared" si="58"/>
        <v>0.24836383804769827</v>
      </c>
      <c r="C280" s="6">
        <f t="shared" si="58"/>
        <v>0.55100000000000005</v>
      </c>
      <c r="D280" s="7">
        <f t="shared" si="58"/>
        <v>0.42619311875693672</v>
      </c>
    </row>
    <row r="281" spans="1:4" x14ac:dyDescent="0.3">
      <c r="A281" s="13">
        <v>42492</v>
      </c>
      <c r="B281" s="5">
        <f t="shared" si="58"/>
        <v>0.25402107598447027</v>
      </c>
      <c r="C281" s="6">
        <f t="shared" si="58"/>
        <v>0.54700000000000015</v>
      </c>
      <c r="D281" s="7">
        <f t="shared" si="58"/>
        <v>0.44839067702552721</v>
      </c>
    </row>
    <row r="282" spans="1:4" x14ac:dyDescent="0.3">
      <c r="A282" s="13">
        <v>42499</v>
      </c>
      <c r="B282" s="5">
        <f t="shared" si="58"/>
        <v>0.2651691625069329</v>
      </c>
      <c r="C282" s="6">
        <f t="shared" si="58"/>
        <v>0.56100000000000005</v>
      </c>
      <c r="D282" s="7">
        <f t="shared" si="58"/>
        <v>0.9544950055493896</v>
      </c>
    </row>
    <row r="283" spans="1:4" x14ac:dyDescent="0.3">
      <c r="A283" s="13">
        <v>42506</v>
      </c>
      <c r="B283" s="5">
        <f t="shared" si="58"/>
        <v>0.25568496949528557</v>
      </c>
      <c r="C283" s="6">
        <f t="shared" si="58"/>
        <v>0.56200000000000006</v>
      </c>
      <c r="D283" s="7">
        <f t="shared" si="58"/>
        <v>0.71254162042175362</v>
      </c>
    </row>
    <row r="284" spans="1:4" x14ac:dyDescent="0.3">
      <c r="A284" s="13">
        <v>42513</v>
      </c>
      <c r="B284" s="5">
        <f t="shared" si="58"/>
        <v>0.26788685524126454</v>
      </c>
      <c r="C284" s="6">
        <f t="shared" si="58"/>
        <v>0.63700000000000012</v>
      </c>
      <c r="D284" s="7">
        <f t="shared" si="58"/>
        <v>0.73473917869034411</v>
      </c>
    </row>
    <row r="285" spans="1:4" x14ac:dyDescent="0.3">
      <c r="A285" s="13">
        <v>42520</v>
      </c>
      <c r="B285" s="5">
        <f t="shared" si="58"/>
        <v>0.30782029950083195</v>
      </c>
      <c r="C285" s="6">
        <f t="shared" si="58"/>
        <v>0.63500000000000012</v>
      </c>
      <c r="D285" s="7">
        <f t="shared" si="58"/>
        <v>0.72142064372918979</v>
      </c>
    </row>
    <row r="286" spans="1:4" x14ac:dyDescent="0.3">
      <c r="A286" s="13">
        <v>42527</v>
      </c>
      <c r="B286" s="5">
        <f t="shared" si="58"/>
        <v>0.28408208541320018</v>
      </c>
      <c r="C286" s="6">
        <f t="shared" si="58"/>
        <v>0.61599999999999999</v>
      </c>
      <c r="D286" s="7">
        <f t="shared" si="58"/>
        <v>0.71809100998890119</v>
      </c>
    </row>
    <row r="287" spans="1:4" x14ac:dyDescent="0.3">
      <c r="A287" s="13">
        <v>42534</v>
      </c>
      <c r="B287" s="5">
        <f t="shared" si="58"/>
        <v>0.28840820854131999</v>
      </c>
      <c r="C287" s="6">
        <f t="shared" si="58"/>
        <v>0.55300000000000005</v>
      </c>
      <c r="D287" s="7">
        <f t="shared" si="58"/>
        <v>0.71920088790233072</v>
      </c>
    </row>
    <row r="288" spans="1:4" x14ac:dyDescent="0.3">
      <c r="A288" s="13">
        <v>42541</v>
      </c>
      <c r="B288" s="5">
        <f t="shared" si="58"/>
        <v>0.28130892956184134</v>
      </c>
      <c r="C288" s="6">
        <f t="shared" si="58"/>
        <v>0.55100000000000005</v>
      </c>
      <c r="D288" s="7">
        <f t="shared" si="58"/>
        <v>0.72031076581576026</v>
      </c>
    </row>
    <row r="289" spans="1:4" x14ac:dyDescent="0.3">
      <c r="A289" s="13">
        <v>42548</v>
      </c>
      <c r="B289" s="5">
        <f t="shared" si="58"/>
        <v>0.29567387687188018</v>
      </c>
      <c r="C289" s="6">
        <f t="shared" si="58"/>
        <v>0.53900000000000003</v>
      </c>
      <c r="D289" s="7">
        <f t="shared" si="58"/>
        <v>0.72253052164261933</v>
      </c>
    </row>
    <row r="290" spans="1:4" x14ac:dyDescent="0.3">
      <c r="A290" s="13">
        <v>42555</v>
      </c>
      <c r="B290" s="5">
        <f t="shared" si="58"/>
        <v>0.31225734886300605</v>
      </c>
      <c r="C290" s="6">
        <f t="shared" si="58"/>
        <v>0.51300000000000001</v>
      </c>
      <c r="D290" s="7">
        <f t="shared" si="58"/>
        <v>0.7314095449500555</v>
      </c>
    </row>
    <row r="291" spans="1:4" x14ac:dyDescent="0.3">
      <c r="A291" s="13">
        <v>42562</v>
      </c>
      <c r="B291" s="5">
        <f t="shared" si="58"/>
        <v>0.30216306156405992</v>
      </c>
      <c r="C291" s="6">
        <f t="shared" si="58"/>
        <v>0.58100000000000007</v>
      </c>
      <c r="D291" s="7">
        <f t="shared" si="58"/>
        <v>0.7247502774694784</v>
      </c>
    </row>
    <row r="292" spans="1:4" x14ac:dyDescent="0.3">
      <c r="A292" s="13">
        <v>42569</v>
      </c>
      <c r="B292" s="5">
        <f t="shared" si="58"/>
        <v>0.30049916805324456</v>
      </c>
      <c r="C292" s="6">
        <f t="shared" si="58"/>
        <v>0.61899999999999999</v>
      </c>
      <c r="D292" s="7">
        <f t="shared" si="58"/>
        <v>0.71920088790233072</v>
      </c>
    </row>
    <row r="293" spans="1:4" x14ac:dyDescent="0.3">
      <c r="A293" s="13">
        <v>42576</v>
      </c>
      <c r="B293" s="5">
        <f t="shared" si="58"/>
        <v>0.29395452024403768</v>
      </c>
      <c r="C293" s="6">
        <f t="shared" si="58"/>
        <v>0.67</v>
      </c>
      <c r="D293" s="7">
        <f t="shared" si="58"/>
        <v>0.72586015538290793</v>
      </c>
    </row>
    <row r="294" spans="1:4" x14ac:dyDescent="0.3">
      <c r="A294" s="13">
        <v>42583</v>
      </c>
      <c r="B294" s="5">
        <f t="shared" si="58"/>
        <v>0.30116472545757067</v>
      </c>
      <c r="C294" s="6">
        <f t="shared" si="58"/>
        <v>0.69700000000000017</v>
      </c>
      <c r="D294" s="7">
        <f t="shared" si="58"/>
        <v>0.7247502774694784</v>
      </c>
    </row>
    <row r="295" spans="1:4" x14ac:dyDescent="0.3">
      <c r="A295" s="13">
        <v>42590</v>
      </c>
      <c r="B295" s="5">
        <f t="shared" si="58"/>
        <v>0.2944536882972823</v>
      </c>
      <c r="C295" s="6">
        <f t="shared" si="58"/>
        <v>0.68</v>
      </c>
      <c r="D295" s="7">
        <f t="shared" si="58"/>
        <v>0.72364039955604886</v>
      </c>
    </row>
    <row r="296" spans="1:4" x14ac:dyDescent="0.3">
      <c r="A296" s="13">
        <v>42597</v>
      </c>
      <c r="B296" s="5">
        <f t="shared" si="58"/>
        <v>0.28036605657237934</v>
      </c>
      <c r="C296" s="6">
        <f t="shared" si="58"/>
        <v>0.64100000000000001</v>
      </c>
      <c r="D296" s="7">
        <f t="shared" si="58"/>
        <v>0.7635960044395117</v>
      </c>
    </row>
    <row r="297" spans="1:4" x14ac:dyDescent="0.3">
      <c r="A297" s="13">
        <v>42604</v>
      </c>
      <c r="B297" s="5">
        <f t="shared" si="58"/>
        <v>0.33998890737659454</v>
      </c>
      <c r="C297" s="6">
        <f t="shared" si="58"/>
        <v>0.63100000000000001</v>
      </c>
      <c r="D297" s="7">
        <f t="shared" si="58"/>
        <v>0.83240843507214202</v>
      </c>
    </row>
    <row r="298" spans="1:4" x14ac:dyDescent="0.3">
      <c r="A298" s="13">
        <v>42611</v>
      </c>
      <c r="B298" s="5">
        <f t="shared" si="58"/>
        <v>0.38408208541320021</v>
      </c>
      <c r="C298" s="6">
        <f t="shared" si="58"/>
        <v>0.62300000000000011</v>
      </c>
      <c r="D298" s="7">
        <f t="shared" si="58"/>
        <v>0.82241953385127631</v>
      </c>
    </row>
    <row r="299" spans="1:4" x14ac:dyDescent="0.3">
      <c r="A299" s="13">
        <v>42618</v>
      </c>
      <c r="B299" s="5">
        <f t="shared" si="58"/>
        <v>0.39434276206322788</v>
      </c>
      <c r="C299" s="6">
        <f t="shared" si="58"/>
        <v>0.68</v>
      </c>
      <c r="D299" s="7">
        <f t="shared" si="58"/>
        <v>0.82019977802441735</v>
      </c>
    </row>
    <row r="300" spans="1:4" x14ac:dyDescent="0.3">
      <c r="A300" s="13">
        <v>42625</v>
      </c>
      <c r="B300" s="5">
        <f t="shared" si="58"/>
        <v>0.39656128674431501</v>
      </c>
      <c r="C300" s="6">
        <f t="shared" si="58"/>
        <v>0.64100000000000001</v>
      </c>
      <c r="D300" s="7">
        <f t="shared" si="58"/>
        <v>0.82352941176470584</v>
      </c>
    </row>
    <row r="301" spans="1:4" x14ac:dyDescent="0.3">
      <c r="A301" s="13">
        <v>42632</v>
      </c>
      <c r="B301" s="5">
        <f t="shared" si="58"/>
        <v>0.45230171935662777</v>
      </c>
      <c r="C301" s="6">
        <f t="shared" si="58"/>
        <v>0.68600000000000005</v>
      </c>
      <c r="D301" s="7">
        <f t="shared" si="58"/>
        <v>0.83684794672586016</v>
      </c>
    </row>
    <row r="302" spans="1:4" x14ac:dyDescent="0.3">
      <c r="A302" s="13">
        <v>42639</v>
      </c>
      <c r="B302" s="5">
        <f t="shared" si="58"/>
        <v>0.46716583471991124</v>
      </c>
      <c r="C302" s="6">
        <f t="shared" si="58"/>
        <v>0.67900000000000005</v>
      </c>
      <c r="D302" s="7">
        <f t="shared" si="58"/>
        <v>0.88457269700332963</v>
      </c>
    </row>
    <row r="303" spans="1:4" x14ac:dyDescent="0.3">
      <c r="A303" s="13">
        <v>42646</v>
      </c>
      <c r="B303" s="5">
        <f t="shared" si="58"/>
        <v>0.47737104825291177</v>
      </c>
      <c r="C303" s="6">
        <f t="shared" si="58"/>
        <v>0.67200000000000015</v>
      </c>
      <c r="D303" s="7">
        <f t="shared" si="58"/>
        <v>0.88124306326304103</v>
      </c>
    </row>
    <row r="304" spans="1:4" x14ac:dyDescent="0.3">
      <c r="A304" s="13">
        <v>42653</v>
      </c>
      <c r="B304" s="5">
        <f t="shared" si="58"/>
        <v>0.46200776483638378</v>
      </c>
      <c r="C304" s="6">
        <f t="shared" si="58"/>
        <v>0.65500000000000014</v>
      </c>
      <c r="D304" s="7">
        <f t="shared" si="58"/>
        <v>0.89123196448390674</v>
      </c>
    </row>
    <row r="305" spans="1:4" x14ac:dyDescent="0.3">
      <c r="A305" s="13">
        <v>42660</v>
      </c>
      <c r="B305" s="5">
        <f t="shared" si="58"/>
        <v>0.5212978369384359</v>
      </c>
      <c r="C305" s="6">
        <f t="shared" si="58"/>
        <v>0.64800000000000002</v>
      </c>
      <c r="D305" s="7">
        <f t="shared" si="58"/>
        <v>0.8446170921198668</v>
      </c>
    </row>
    <row r="306" spans="1:4" x14ac:dyDescent="0.3">
      <c r="A306" s="13">
        <v>42667</v>
      </c>
      <c r="B306" s="5">
        <f t="shared" si="58"/>
        <v>0.53516361619523012</v>
      </c>
      <c r="C306" s="6">
        <f t="shared" si="58"/>
        <v>0.65500000000000014</v>
      </c>
      <c r="D306" s="7">
        <f t="shared" si="58"/>
        <v>0.8446170921198668</v>
      </c>
    </row>
    <row r="307" spans="1:4" x14ac:dyDescent="0.3">
      <c r="A307" s="13">
        <v>42674</v>
      </c>
      <c r="B307" s="5">
        <f t="shared" si="58"/>
        <v>0.5443704936217415</v>
      </c>
      <c r="C307" s="6">
        <f t="shared" si="58"/>
        <v>0.63900000000000001</v>
      </c>
      <c r="D307" s="7">
        <f t="shared" si="58"/>
        <v>0.86570477247502775</v>
      </c>
    </row>
    <row r="308" spans="1:4" x14ac:dyDescent="0.3">
      <c r="A308" s="13">
        <v>42681</v>
      </c>
      <c r="B308" s="5">
        <f t="shared" si="58"/>
        <v>0.53743760399334439</v>
      </c>
      <c r="C308" s="6">
        <f t="shared" si="58"/>
        <v>0.621</v>
      </c>
      <c r="D308" s="7">
        <f t="shared" si="58"/>
        <v>0.86570477247502775</v>
      </c>
    </row>
    <row r="309" spans="1:4" x14ac:dyDescent="0.3">
      <c r="A309" s="13">
        <v>42688</v>
      </c>
      <c r="B309" s="5">
        <f t="shared" si="58"/>
        <v>0.53915696062118679</v>
      </c>
      <c r="C309" s="6">
        <f t="shared" si="58"/>
        <v>0.6080000000000001</v>
      </c>
      <c r="D309" s="7">
        <f t="shared" si="58"/>
        <v>0.85904550499445065</v>
      </c>
    </row>
    <row r="310" spans="1:4" x14ac:dyDescent="0.3">
      <c r="A310" s="13">
        <v>42695</v>
      </c>
      <c r="B310" s="5">
        <f t="shared" si="58"/>
        <v>0.53965612867443147</v>
      </c>
      <c r="C310" s="6">
        <f t="shared" si="58"/>
        <v>0.62800000000000011</v>
      </c>
      <c r="D310" s="7">
        <f t="shared" si="58"/>
        <v>0.85904550499445065</v>
      </c>
    </row>
    <row r="311" spans="1:4" x14ac:dyDescent="0.3">
      <c r="A311" s="13">
        <v>42702</v>
      </c>
      <c r="B311" s="5">
        <f t="shared" si="58"/>
        <v>0.57237936772046583</v>
      </c>
      <c r="C311" s="6">
        <f t="shared" si="58"/>
        <v>0.62200000000000011</v>
      </c>
      <c r="D311" s="7">
        <f t="shared" si="58"/>
        <v>0.87236403995560485</v>
      </c>
    </row>
    <row r="312" spans="1:4" x14ac:dyDescent="0.3">
      <c r="A312" s="13">
        <v>42709</v>
      </c>
      <c r="B312" s="5">
        <f t="shared" si="58"/>
        <v>0.63771491957848025</v>
      </c>
      <c r="C312" s="6">
        <f t="shared" si="58"/>
        <v>0.73899999999999999</v>
      </c>
      <c r="D312" s="7">
        <f t="shared" si="58"/>
        <v>0.86126526082130961</v>
      </c>
    </row>
    <row r="313" spans="1:4" x14ac:dyDescent="0.3">
      <c r="A313" s="13">
        <v>42716</v>
      </c>
      <c r="B313" s="5">
        <f t="shared" si="58"/>
        <v>0.6494731003882418</v>
      </c>
      <c r="C313" s="6">
        <f t="shared" si="58"/>
        <v>0.84300000000000008</v>
      </c>
      <c r="D313" s="7">
        <f t="shared" si="58"/>
        <v>0.86570477247502775</v>
      </c>
    </row>
    <row r="314" spans="1:4" x14ac:dyDescent="0.3">
      <c r="A314" s="13">
        <v>42723</v>
      </c>
      <c r="B314" s="5">
        <f t="shared" si="58"/>
        <v>0.6688851913477537</v>
      </c>
      <c r="C314" s="6">
        <f t="shared" si="58"/>
        <v>0.80300000000000005</v>
      </c>
      <c r="D314" s="7">
        <f t="shared" si="58"/>
        <v>0.95893451720310763</v>
      </c>
    </row>
    <row r="315" spans="1:4" x14ac:dyDescent="0.3">
      <c r="A315" s="13">
        <v>42730</v>
      </c>
      <c r="B315" s="5">
        <f t="shared" si="58"/>
        <v>0.66638935108153075</v>
      </c>
      <c r="C315" s="6">
        <f t="shared" si="58"/>
        <v>0.83900000000000008</v>
      </c>
      <c r="D315" s="7">
        <f t="shared" si="58"/>
        <v>0.95782463928967809</v>
      </c>
    </row>
    <row r="316" spans="1:4" x14ac:dyDescent="0.3">
      <c r="A316" s="13">
        <v>42737</v>
      </c>
      <c r="B316" s="5">
        <f t="shared" si="58"/>
        <v>0.63011647254575698</v>
      </c>
      <c r="C316" s="6">
        <f t="shared" si="58"/>
        <v>0.88200000000000012</v>
      </c>
      <c r="D316" s="7">
        <f t="shared" si="58"/>
        <v>0.95893451720310763</v>
      </c>
    </row>
    <row r="317" spans="1:4" x14ac:dyDescent="0.3">
      <c r="A317" s="13">
        <v>42744</v>
      </c>
      <c r="B317" s="5">
        <f t="shared" si="58"/>
        <v>0.68885191347753738</v>
      </c>
      <c r="C317" s="6">
        <f t="shared" si="58"/>
        <v>0.99700000000000022</v>
      </c>
      <c r="D317" s="7">
        <f t="shared" si="58"/>
        <v>0.93895671476137621</v>
      </c>
    </row>
    <row r="318" spans="1:4" x14ac:dyDescent="0.3">
      <c r="A318" s="13">
        <v>42751</v>
      </c>
      <c r="B318" s="5">
        <f t="shared" si="58"/>
        <v>0.70881863560732106</v>
      </c>
      <c r="C318" s="6">
        <f t="shared" si="58"/>
        <v>0.91</v>
      </c>
      <c r="D318" s="7">
        <f t="shared" si="58"/>
        <v>0.97003329633740287</v>
      </c>
    </row>
    <row r="319" spans="1:4" x14ac:dyDescent="0.3">
      <c r="A319" s="13">
        <v>42758</v>
      </c>
      <c r="B319" s="5">
        <f t="shared" si="58"/>
        <v>0.75318912922906267</v>
      </c>
      <c r="C319" s="6">
        <f t="shared" si="58"/>
        <v>1</v>
      </c>
      <c r="D319" s="7">
        <f t="shared" si="58"/>
        <v>0.98557158712541626</v>
      </c>
    </row>
    <row r="320" spans="1:4" x14ac:dyDescent="0.3">
      <c r="A320" s="13">
        <v>42765</v>
      </c>
      <c r="B320" s="5">
        <f t="shared" si="58"/>
        <v>0.80865224625623966</v>
      </c>
      <c r="C320" s="6">
        <f t="shared" si="58"/>
        <v>0.99600000000000022</v>
      </c>
      <c r="D320" s="7">
        <f t="shared" si="58"/>
        <v>1</v>
      </c>
    </row>
    <row r="321" spans="1:4" x14ac:dyDescent="0.3">
      <c r="A321" s="13">
        <v>42772</v>
      </c>
      <c r="B321" s="5">
        <f t="shared" si="58"/>
        <v>0.81419855795895735</v>
      </c>
      <c r="C321" s="6">
        <f t="shared" si="58"/>
        <v>0.94100000000000017</v>
      </c>
      <c r="D321" s="7">
        <f t="shared" si="58"/>
        <v>0.99445061043285243</v>
      </c>
    </row>
    <row r="322" spans="1:4" x14ac:dyDescent="0.3">
      <c r="A322" s="13">
        <v>42779</v>
      </c>
      <c r="B322" s="5">
        <f t="shared" si="58"/>
        <v>0.77870216306156392</v>
      </c>
      <c r="C322" s="6">
        <f t="shared" si="58"/>
        <v>0.92200000000000015</v>
      </c>
      <c r="D322" s="7">
        <f t="shared" si="58"/>
        <v>0.98113207547169812</v>
      </c>
    </row>
    <row r="323" spans="1:4" x14ac:dyDescent="0.3">
      <c r="A323" s="13">
        <v>42786</v>
      </c>
      <c r="B323" s="5">
        <f t="shared" si="58"/>
        <v>0.74486966167498614</v>
      </c>
      <c r="C323" s="6">
        <f t="shared" si="58"/>
        <v>0.8580000000000001</v>
      </c>
      <c r="D323" s="7">
        <f t="shared" si="58"/>
        <v>0.98113207547169812</v>
      </c>
    </row>
    <row r="324" spans="1:4" x14ac:dyDescent="0.3">
      <c r="A324" s="13">
        <v>42793</v>
      </c>
      <c r="B324" s="5">
        <f t="shared" si="58"/>
        <v>0.75513033832501364</v>
      </c>
      <c r="C324" s="6">
        <f t="shared" si="58"/>
        <v>0.77600000000000002</v>
      </c>
      <c r="D324" s="7">
        <f t="shared" si="58"/>
        <v>0.96892341842397334</v>
      </c>
    </row>
    <row r="325" spans="1:4" x14ac:dyDescent="0.3">
      <c r="A325" s="13">
        <v>42800</v>
      </c>
      <c r="B325" s="5">
        <f t="shared" si="58"/>
        <v>0.64614531336661107</v>
      </c>
      <c r="C325" s="6">
        <f t="shared" si="58"/>
        <v>0.69100000000000006</v>
      </c>
      <c r="D325" s="7">
        <f t="shared" si="58"/>
        <v>0.94339622641509435</v>
      </c>
    </row>
    <row r="326" spans="1:4" x14ac:dyDescent="0.3">
      <c r="A326" s="13">
        <v>42807</v>
      </c>
      <c r="B326" s="5">
        <f t="shared" si="58"/>
        <v>0.71464226289517474</v>
      </c>
      <c r="C326" s="6">
        <f t="shared" si="58"/>
        <v>0.71899999999999997</v>
      </c>
      <c r="D326" s="7">
        <f t="shared" si="58"/>
        <v>0.93673695893451725</v>
      </c>
    </row>
    <row r="327" spans="1:4" x14ac:dyDescent="0.3">
      <c r="A327" s="13">
        <v>42814</v>
      </c>
      <c r="B327" s="5">
        <f t="shared" si="58"/>
        <v>0.74819744869661653</v>
      </c>
      <c r="C327" s="6">
        <f t="shared" si="58"/>
        <v>0.84100000000000019</v>
      </c>
      <c r="D327" s="7">
        <f t="shared" si="58"/>
        <v>0.94450610432852389</v>
      </c>
    </row>
    <row r="328" spans="1:4" x14ac:dyDescent="0.3">
      <c r="A328" s="13">
        <v>42821</v>
      </c>
      <c r="B328" s="5">
        <f t="shared" si="58"/>
        <v>0.75041597337770383</v>
      </c>
      <c r="C328" s="6">
        <f t="shared" si="58"/>
        <v>0.72000000000000008</v>
      </c>
      <c r="D328" s="7">
        <f t="shared" si="58"/>
        <v>0.93007769145394004</v>
      </c>
    </row>
    <row r="329" spans="1:4" x14ac:dyDescent="0.3">
      <c r="A329" s="13">
        <v>42828</v>
      </c>
      <c r="B329" s="5">
        <f t="shared" si="58"/>
        <v>0.7720465890183027</v>
      </c>
      <c r="C329" s="6">
        <f t="shared" si="58"/>
        <v>0.7370000000000001</v>
      </c>
      <c r="D329" s="7">
        <f t="shared" si="58"/>
        <v>0.93007769145394004</v>
      </c>
    </row>
    <row r="330" spans="1:4" x14ac:dyDescent="0.3">
      <c r="A330" s="13">
        <v>42835</v>
      </c>
      <c r="B330" s="5">
        <f t="shared" si="58"/>
        <v>0.71575152523571828</v>
      </c>
      <c r="C330" s="6">
        <f t="shared" si="58"/>
        <v>0.68</v>
      </c>
      <c r="D330" s="7">
        <f t="shared" si="58"/>
        <v>0.89678135405105441</v>
      </c>
    </row>
    <row r="331" spans="1:4" x14ac:dyDescent="0.3">
      <c r="A331" s="13">
        <v>42842</v>
      </c>
      <c r="B331" s="5">
        <f t="shared" si="58"/>
        <v>0.74681087077093711</v>
      </c>
      <c r="C331" s="6">
        <f t="shared" si="58"/>
        <v>0.71000000000000008</v>
      </c>
      <c r="D331" s="7">
        <f t="shared" si="58"/>
        <v>0.92563817980022201</v>
      </c>
    </row>
    <row r="332" spans="1:4" x14ac:dyDescent="0.3">
      <c r="A332" s="13">
        <v>42849</v>
      </c>
      <c r="B332" s="5">
        <f t="shared" si="58"/>
        <v>0.79339988907376591</v>
      </c>
      <c r="C332" s="6">
        <f t="shared" si="58"/>
        <v>0.77000000000000013</v>
      </c>
      <c r="D332" s="7">
        <f t="shared" si="58"/>
        <v>0.94117647058823528</v>
      </c>
    </row>
    <row r="333" spans="1:4" x14ac:dyDescent="0.3">
      <c r="A333" s="13">
        <v>42856</v>
      </c>
      <c r="B333" s="5">
        <f t="shared" si="58"/>
        <v>0.8591236827509704</v>
      </c>
      <c r="C333" s="6">
        <f t="shared" si="58"/>
        <v>0.7430000000000001</v>
      </c>
      <c r="D333" s="7">
        <f t="shared" si="58"/>
        <v>0.93895671476137621</v>
      </c>
    </row>
    <row r="334" spans="1:4" x14ac:dyDescent="0.3">
      <c r="A334" s="13">
        <v>42863</v>
      </c>
      <c r="B334" s="5">
        <f t="shared" si="58"/>
        <v>0.83998890737659448</v>
      </c>
      <c r="C334" s="6">
        <f t="shared" si="58"/>
        <v>0.78100000000000003</v>
      </c>
      <c r="D334" s="7">
        <f t="shared" si="58"/>
        <v>0.94117647058823528</v>
      </c>
    </row>
    <row r="335" spans="1:4" x14ac:dyDescent="0.3">
      <c r="A335" s="13">
        <v>42870</v>
      </c>
      <c r="B335" s="5">
        <f t="shared" si="58"/>
        <v>0.86744315030504693</v>
      </c>
      <c r="C335" s="6">
        <f t="shared" si="58"/>
        <v>0.72800000000000009</v>
      </c>
      <c r="D335" s="7">
        <f t="shared" si="58"/>
        <v>0.94561598224195342</v>
      </c>
    </row>
    <row r="336" spans="1:4" x14ac:dyDescent="0.3">
      <c r="A336" s="13">
        <v>42877</v>
      </c>
      <c r="B336" s="5">
        <f t="shared" si="58"/>
        <v>0.87298946200776462</v>
      </c>
      <c r="C336" s="6">
        <f t="shared" si="58"/>
        <v>0.7420000000000001</v>
      </c>
      <c r="D336" s="7">
        <f t="shared" si="58"/>
        <v>0.9544950055493896</v>
      </c>
    </row>
    <row r="337" spans="1:4" x14ac:dyDescent="0.3">
      <c r="A337" s="13">
        <v>42884</v>
      </c>
      <c r="B337" s="5">
        <f t="shared" si="58"/>
        <v>0.84914032168607878</v>
      </c>
      <c r="C337" s="6">
        <f t="shared" si="58"/>
        <v>0.71399999999999997</v>
      </c>
      <c r="D337" s="7">
        <f t="shared" si="58"/>
        <v>0.93895671476137621</v>
      </c>
    </row>
    <row r="338" spans="1:4" x14ac:dyDescent="0.3">
      <c r="A338" s="13">
        <v>42891</v>
      </c>
      <c r="B338" s="5">
        <f t="shared" si="58"/>
        <v>0.88824181919023826</v>
      </c>
      <c r="C338" s="6">
        <f t="shared" si="58"/>
        <v>0.68300000000000005</v>
      </c>
      <c r="D338" s="7">
        <f t="shared" si="58"/>
        <v>0.94339622641509435</v>
      </c>
    </row>
    <row r="339" spans="1:4" x14ac:dyDescent="0.3">
      <c r="A339" s="13">
        <v>42898</v>
      </c>
      <c r="B339" s="5">
        <f t="shared" si="58"/>
        <v>0.78729894620077634</v>
      </c>
      <c r="C339" s="6">
        <f t="shared" si="58"/>
        <v>0.66300000000000003</v>
      </c>
      <c r="D339" s="7">
        <f t="shared" si="58"/>
        <v>0.94228634850166482</v>
      </c>
    </row>
    <row r="340" spans="1:4" x14ac:dyDescent="0.3">
      <c r="A340" s="13">
        <v>42905</v>
      </c>
      <c r="B340" s="5">
        <f t="shared" si="58"/>
        <v>0.87992235163616173</v>
      </c>
      <c r="C340" s="6">
        <f t="shared" si="58"/>
        <v>0.65100000000000002</v>
      </c>
      <c r="D340" s="7">
        <f t="shared" si="58"/>
        <v>0.94117647058823528</v>
      </c>
    </row>
    <row r="341" spans="1:4" x14ac:dyDescent="0.3">
      <c r="A341" s="13">
        <v>42912</v>
      </c>
      <c r="B341" s="5">
        <f t="shared" ref="B341:D404" si="59">(B131-MIN(B$2:B$209))/(MAX(B$2:B$209)-MIN(B$2:B$209))</f>
        <v>0.90183028286189693</v>
      </c>
      <c r="C341" s="6">
        <f t="shared" si="59"/>
        <v>0.65100000000000002</v>
      </c>
      <c r="D341" s="7">
        <f t="shared" si="59"/>
        <v>0.94228634850166482</v>
      </c>
    </row>
    <row r="342" spans="1:4" x14ac:dyDescent="0.3">
      <c r="A342" s="13">
        <v>42919</v>
      </c>
      <c r="B342" s="5">
        <f t="shared" si="59"/>
        <v>1</v>
      </c>
      <c r="C342" s="6">
        <f t="shared" si="59"/>
        <v>0.70100000000000007</v>
      </c>
      <c r="D342" s="7">
        <f t="shared" si="59"/>
        <v>0.94783573806881238</v>
      </c>
    </row>
    <row r="343" spans="1:4" x14ac:dyDescent="0.3">
      <c r="A343" s="13">
        <v>42926</v>
      </c>
      <c r="B343" s="5">
        <f t="shared" si="59"/>
        <v>0.99889073765945657</v>
      </c>
      <c r="C343" s="6">
        <f t="shared" si="59"/>
        <v>0.7320000000000001</v>
      </c>
      <c r="D343" s="7">
        <f t="shared" si="59"/>
        <v>0.93229744728079911</v>
      </c>
    </row>
    <row r="344" spans="1:4" x14ac:dyDescent="0.3">
      <c r="A344" s="13">
        <v>42933</v>
      </c>
      <c r="B344" s="5">
        <f t="shared" si="59"/>
        <v>0.9750415973377704</v>
      </c>
      <c r="C344" s="6">
        <f t="shared" si="59"/>
        <v>0.68400000000000005</v>
      </c>
      <c r="D344" s="7">
        <f t="shared" si="59"/>
        <v>0.94228634850166482</v>
      </c>
    </row>
    <row r="345" spans="1:4" x14ac:dyDescent="0.3">
      <c r="A345" s="13">
        <v>42940</v>
      </c>
      <c r="B345" s="5">
        <f t="shared" si="59"/>
        <v>0.94647809206877409</v>
      </c>
      <c r="C345" s="6">
        <f t="shared" si="59"/>
        <v>0.62200000000000011</v>
      </c>
      <c r="D345" s="7">
        <f t="shared" si="59"/>
        <v>0.71920088790233072</v>
      </c>
    </row>
    <row r="346" spans="1:4" x14ac:dyDescent="0.3">
      <c r="A346" s="13">
        <v>42947</v>
      </c>
      <c r="B346" s="5">
        <f t="shared" si="59"/>
        <v>0.95812534664448135</v>
      </c>
      <c r="C346" s="6">
        <f t="shared" si="59"/>
        <v>0.66900000000000004</v>
      </c>
      <c r="D346" s="7">
        <f t="shared" si="59"/>
        <v>0.62264150943396224</v>
      </c>
    </row>
    <row r="347" spans="1:4" x14ac:dyDescent="0.3">
      <c r="A347" s="13">
        <v>42954</v>
      </c>
      <c r="B347" s="5">
        <f t="shared" si="59"/>
        <v>0.94398225180255113</v>
      </c>
      <c r="C347" s="6">
        <f t="shared" si="59"/>
        <v>0.626</v>
      </c>
      <c r="D347" s="7">
        <f t="shared" si="59"/>
        <v>0.62597114317425084</v>
      </c>
    </row>
    <row r="348" spans="1:4" x14ac:dyDescent="0.3">
      <c r="A348" s="13">
        <v>42961</v>
      </c>
      <c r="B348" s="5">
        <f t="shared" si="59"/>
        <v>0.9980587909040487</v>
      </c>
      <c r="C348" s="6">
        <f t="shared" si="59"/>
        <v>0.624</v>
      </c>
      <c r="D348" s="7">
        <f t="shared" si="59"/>
        <v>0.58601553829078801</v>
      </c>
    </row>
    <row r="349" spans="1:4" x14ac:dyDescent="0.3">
      <c r="A349" s="13">
        <v>42968</v>
      </c>
      <c r="B349" s="5">
        <f t="shared" si="59"/>
        <v>0.95008319467554081</v>
      </c>
      <c r="C349" s="6">
        <f t="shared" si="59"/>
        <v>0.61599999999999999</v>
      </c>
      <c r="D349" s="7">
        <f t="shared" si="59"/>
        <v>0.57491675915649276</v>
      </c>
    </row>
    <row r="350" spans="1:4" x14ac:dyDescent="0.3">
      <c r="A350" s="13">
        <v>42975</v>
      </c>
      <c r="B350" s="5">
        <f t="shared" si="59"/>
        <v>0.87243483083749307</v>
      </c>
      <c r="C350" s="6">
        <f t="shared" si="59"/>
        <v>0.67700000000000016</v>
      </c>
      <c r="D350" s="7">
        <f t="shared" si="59"/>
        <v>0.56270810210876798</v>
      </c>
    </row>
    <row r="351" spans="1:4" x14ac:dyDescent="0.3">
      <c r="A351" s="13">
        <v>42982</v>
      </c>
      <c r="B351" s="5">
        <f t="shared" si="59"/>
        <v>0.90488075429839143</v>
      </c>
      <c r="C351" s="6">
        <f t="shared" si="59"/>
        <v>0.61899999999999999</v>
      </c>
      <c r="D351" s="7">
        <f t="shared" si="59"/>
        <v>0.54827968923418424</v>
      </c>
    </row>
    <row r="352" spans="1:4" x14ac:dyDescent="0.3">
      <c r="A352" s="13">
        <v>42989</v>
      </c>
      <c r="B352" s="5">
        <f t="shared" si="59"/>
        <v>0.89739323349972266</v>
      </c>
      <c r="C352" s="6">
        <f t="shared" si="59"/>
        <v>0.6180000000000001</v>
      </c>
      <c r="D352" s="7">
        <f t="shared" si="59"/>
        <v>0.60155382907880128</v>
      </c>
    </row>
    <row r="353" spans="1:4" x14ac:dyDescent="0.3">
      <c r="A353" s="13">
        <v>42996</v>
      </c>
      <c r="B353" s="5">
        <f t="shared" si="59"/>
        <v>0.83887964503605095</v>
      </c>
      <c r="C353" s="6">
        <f t="shared" si="59"/>
        <v>0.61599999999999999</v>
      </c>
      <c r="D353" s="7">
        <f t="shared" si="59"/>
        <v>0.56048834628190902</v>
      </c>
    </row>
    <row r="354" spans="1:4" x14ac:dyDescent="0.3">
      <c r="A354" s="13">
        <v>43003</v>
      </c>
      <c r="B354" s="5">
        <f t="shared" si="59"/>
        <v>0.83887964503605095</v>
      </c>
      <c r="C354" s="6">
        <f t="shared" si="59"/>
        <v>0.61599999999999999</v>
      </c>
      <c r="D354" s="7">
        <f t="shared" si="59"/>
        <v>0.537180910099889</v>
      </c>
    </row>
    <row r="355" spans="1:4" x14ac:dyDescent="0.3">
      <c r="A355" s="13">
        <v>43010</v>
      </c>
      <c r="B355" s="5">
        <f t="shared" si="59"/>
        <v>0.82251802551303388</v>
      </c>
      <c r="C355" s="6">
        <f t="shared" si="59"/>
        <v>0.59800000000000009</v>
      </c>
      <c r="D355" s="7">
        <f t="shared" si="59"/>
        <v>0.54495005549389564</v>
      </c>
    </row>
    <row r="356" spans="1:4" x14ac:dyDescent="0.3">
      <c r="A356" s="13">
        <v>43017</v>
      </c>
      <c r="B356" s="5">
        <f t="shared" si="59"/>
        <v>0.82029950083194658</v>
      </c>
      <c r="C356" s="6">
        <f t="shared" si="59"/>
        <v>0.59800000000000009</v>
      </c>
      <c r="D356" s="7">
        <f t="shared" si="59"/>
        <v>0.58934517203107661</v>
      </c>
    </row>
    <row r="357" spans="1:4" x14ac:dyDescent="0.3">
      <c r="A357" s="13">
        <v>43024</v>
      </c>
      <c r="B357" s="5">
        <f t="shared" si="59"/>
        <v>0.83083749306711041</v>
      </c>
      <c r="C357" s="6">
        <f t="shared" si="59"/>
        <v>0.58899999999999997</v>
      </c>
      <c r="D357" s="7">
        <f t="shared" si="59"/>
        <v>0.66148723640399554</v>
      </c>
    </row>
    <row r="358" spans="1:4" x14ac:dyDescent="0.3">
      <c r="A358" s="13">
        <v>43031</v>
      </c>
      <c r="B358" s="5">
        <f t="shared" si="59"/>
        <v>0.83250138657792572</v>
      </c>
      <c r="C358" s="6">
        <f t="shared" si="59"/>
        <v>0.57300000000000006</v>
      </c>
      <c r="D358" s="7">
        <f t="shared" si="59"/>
        <v>0.60155382907880128</v>
      </c>
    </row>
    <row r="359" spans="1:4" x14ac:dyDescent="0.3">
      <c r="A359" s="13">
        <v>43038</v>
      </c>
      <c r="B359" s="5">
        <f t="shared" si="59"/>
        <v>0.71935662784248466</v>
      </c>
      <c r="C359" s="6">
        <f t="shared" si="59"/>
        <v>0.59000000000000008</v>
      </c>
      <c r="D359" s="7">
        <f t="shared" si="59"/>
        <v>0.6470588235294118</v>
      </c>
    </row>
    <row r="360" spans="1:4" x14ac:dyDescent="0.3">
      <c r="A360" s="13">
        <v>43045</v>
      </c>
      <c r="B360" s="5">
        <f t="shared" si="59"/>
        <v>0.72490293954520235</v>
      </c>
      <c r="C360" s="6">
        <f t="shared" si="59"/>
        <v>0.60599999999999998</v>
      </c>
      <c r="D360" s="7">
        <f t="shared" si="59"/>
        <v>0.62375138734739177</v>
      </c>
    </row>
    <row r="361" spans="1:4" x14ac:dyDescent="0.3">
      <c r="A361" s="13">
        <v>43052</v>
      </c>
      <c r="B361" s="5">
        <f t="shared" si="59"/>
        <v>0.73128119800332791</v>
      </c>
      <c r="C361" s="6">
        <f t="shared" si="59"/>
        <v>0.56500000000000006</v>
      </c>
      <c r="D361" s="7">
        <f t="shared" si="59"/>
        <v>0.6215316315205327</v>
      </c>
    </row>
    <row r="362" spans="1:4" x14ac:dyDescent="0.3">
      <c r="A362" s="13">
        <v>43059</v>
      </c>
      <c r="B362" s="5">
        <f t="shared" si="59"/>
        <v>0.70521353300055456</v>
      </c>
      <c r="C362" s="6">
        <f t="shared" si="59"/>
        <v>0.54500000000000004</v>
      </c>
      <c r="D362" s="7">
        <f t="shared" si="59"/>
        <v>0.59600443951165372</v>
      </c>
    </row>
    <row r="363" spans="1:4" x14ac:dyDescent="0.3">
      <c r="A363" s="13">
        <v>43066</v>
      </c>
      <c r="B363" s="5">
        <f t="shared" si="59"/>
        <v>0.64032168607875761</v>
      </c>
      <c r="C363" s="6">
        <f t="shared" si="59"/>
        <v>0.63400000000000001</v>
      </c>
      <c r="D363" s="7">
        <f t="shared" si="59"/>
        <v>0.60488346281908989</v>
      </c>
    </row>
    <row r="364" spans="1:4" x14ac:dyDescent="0.3">
      <c r="A364" s="13">
        <v>43073</v>
      </c>
      <c r="B364" s="5">
        <f t="shared" si="59"/>
        <v>0.61924570160843029</v>
      </c>
      <c r="C364" s="6">
        <f t="shared" si="59"/>
        <v>0.6070000000000001</v>
      </c>
      <c r="D364" s="7">
        <f t="shared" si="59"/>
        <v>0.60377358490566035</v>
      </c>
    </row>
    <row r="365" spans="1:4" x14ac:dyDescent="0.3">
      <c r="A365" s="13">
        <v>43080</v>
      </c>
      <c r="B365" s="5">
        <f t="shared" si="59"/>
        <v>0.61508596783139202</v>
      </c>
      <c r="C365" s="6">
        <f t="shared" si="59"/>
        <v>0.6130000000000001</v>
      </c>
      <c r="D365" s="7">
        <f t="shared" si="59"/>
        <v>0.57713651498335183</v>
      </c>
    </row>
    <row r="366" spans="1:4" x14ac:dyDescent="0.3">
      <c r="A366" s="13">
        <v>43087</v>
      </c>
      <c r="B366" s="5">
        <f t="shared" si="59"/>
        <v>0.58846367165834723</v>
      </c>
      <c r="C366" s="6">
        <f t="shared" si="59"/>
        <v>0.59500000000000008</v>
      </c>
      <c r="D366" s="7">
        <f t="shared" si="59"/>
        <v>0.4306326304106548</v>
      </c>
    </row>
    <row r="367" spans="1:4" x14ac:dyDescent="0.3">
      <c r="A367" s="13">
        <v>43094</v>
      </c>
      <c r="B367" s="5">
        <f t="shared" si="59"/>
        <v>0.58652246256239593</v>
      </c>
      <c r="C367" s="6">
        <f t="shared" si="59"/>
        <v>0.59000000000000008</v>
      </c>
      <c r="D367" s="7">
        <f t="shared" si="59"/>
        <v>0.40621531631520535</v>
      </c>
    </row>
    <row r="368" spans="1:4" x14ac:dyDescent="0.3">
      <c r="A368" s="13">
        <v>43101</v>
      </c>
      <c r="B368" s="5">
        <f t="shared" si="59"/>
        <v>0.63560732113144758</v>
      </c>
      <c r="C368" s="6">
        <f t="shared" si="59"/>
        <v>0.60300000000000009</v>
      </c>
      <c r="D368" s="7">
        <f t="shared" si="59"/>
        <v>0.40177580466148721</v>
      </c>
    </row>
    <row r="369" spans="1:4" x14ac:dyDescent="0.3">
      <c r="A369" s="13">
        <v>43108</v>
      </c>
      <c r="B369" s="5">
        <f t="shared" si="59"/>
        <v>0.6261785912368274</v>
      </c>
      <c r="C369" s="6">
        <f t="shared" si="59"/>
        <v>0.67</v>
      </c>
      <c r="D369" s="7">
        <f t="shared" si="59"/>
        <v>0.38179800221975585</v>
      </c>
    </row>
    <row r="370" spans="1:4" x14ac:dyDescent="0.3">
      <c r="A370" s="13">
        <v>43115</v>
      </c>
      <c r="B370" s="5">
        <f t="shared" si="59"/>
        <v>0.58790904048807535</v>
      </c>
      <c r="C370" s="6">
        <f t="shared" si="59"/>
        <v>0.70200000000000018</v>
      </c>
      <c r="D370" s="7">
        <f t="shared" si="59"/>
        <v>0.49278579356270813</v>
      </c>
    </row>
    <row r="371" spans="1:4" x14ac:dyDescent="0.3">
      <c r="A371" s="13">
        <v>43122</v>
      </c>
      <c r="B371" s="5">
        <f t="shared" si="59"/>
        <v>0.56295063782584565</v>
      </c>
      <c r="C371" s="6">
        <f t="shared" si="59"/>
        <v>0.70100000000000007</v>
      </c>
      <c r="D371" s="7">
        <f t="shared" si="59"/>
        <v>0.44173140954495005</v>
      </c>
    </row>
    <row r="372" spans="1:4" x14ac:dyDescent="0.3">
      <c r="A372" s="13">
        <v>43129</v>
      </c>
      <c r="B372" s="5">
        <f t="shared" si="59"/>
        <v>0.55906821963394338</v>
      </c>
      <c r="C372" s="6">
        <f t="shared" si="59"/>
        <v>0.67500000000000004</v>
      </c>
      <c r="D372" s="7">
        <f t="shared" si="59"/>
        <v>0.41953385127635962</v>
      </c>
    </row>
    <row r="373" spans="1:4" x14ac:dyDescent="0.3">
      <c r="A373" s="13">
        <v>43136</v>
      </c>
      <c r="B373" s="5">
        <f t="shared" si="59"/>
        <v>0.59123682750970608</v>
      </c>
      <c r="C373" s="6">
        <f t="shared" si="59"/>
        <v>0.65000000000000013</v>
      </c>
      <c r="D373" s="7">
        <f t="shared" si="59"/>
        <v>0.40177580466148721</v>
      </c>
    </row>
    <row r="374" spans="1:4" x14ac:dyDescent="0.3">
      <c r="A374" s="13">
        <v>43143</v>
      </c>
      <c r="B374" s="5">
        <f t="shared" si="59"/>
        <v>0.5801442041042707</v>
      </c>
      <c r="C374" s="6">
        <f t="shared" si="59"/>
        <v>0.65000000000000013</v>
      </c>
      <c r="D374" s="7">
        <f t="shared" si="59"/>
        <v>0.36625971143174252</v>
      </c>
    </row>
    <row r="375" spans="1:4" x14ac:dyDescent="0.3">
      <c r="A375" s="13">
        <v>43150</v>
      </c>
      <c r="B375" s="5">
        <f t="shared" si="59"/>
        <v>0.59567387687188011</v>
      </c>
      <c r="C375" s="6">
        <f t="shared" si="59"/>
        <v>0.70300000000000007</v>
      </c>
      <c r="D375" s="7">
        <f t="shared" si="59"/>
        <v>0.39400665926748057</v>
      </c>
    </row>
    <row r="376" spans="1:4" x14ac:dyDescent="0.3">
      <c r="A376" s="13">
        <v>43157</v>
      </c>
      <c r="B376" s="5">
        <f t="shared" si="59"/>
        <v>0.66167498613422071</v>
      </c>
      <c r="C376" s="6">
        <f t="shared" si="59"/>
        <v>0.67900000000000005</v>
      </c>
      <c r="D376" s="7">
        <f t="shared" si="59"/>
        <v>0.36293007769145397</v>
      </c>
    </row>
    <row r="377" spans="1:4" x14ac:dyDescent="0.3">
      <c r="A377" s="13">
        <v>43164</v>
      </c>
      <c r="B377" s="5">
        <f t="shared" si="59"/>
        <v>0.691902384914032</v>
      </c>
      <c r="C377" s="6">
        <f t="shared" si="59"/>
        <v>0.67400000000000004</v>
      </c>
      <c r="D377" s="7">
        <f t="shared" si="59"/>
        <v>0.37180910099889014</v>
      </c>
    </row>
    <row r="378" spans="1:4" x14ac:dyDescent="0.3">
      <c r="A378" s="13">
        <v>43171</v>
      </c>
      <c r="B378" s="5">
        <f t="shared" si="59"/>
        <v>0.70881863560732106</v>
      </c>
      <c r="C378" s="6">
        <f t="shared" si="59"/>
        <v>0.66600000000000004</v>
      </c>
      <c r="D378" s="7">
        <f t="shared" si="59"/>
        <v>0.27968923418423974</v>
      </c>
    </row>
    <row r="379" spans="1:4" x14ac:dyDescent="0.3">
      <c r="A379" s="13">
        <v>43178</v>
      </c>
      <c r="B379" s="5">
        <f t="shared" si="59"/>
        <v>0.69689406544647803</v>
      </c>
      <c r="C379" s="6">
        <f t="shared" si="59"/>
        <v>0.64300000000000002</v>
      </c>
      <c r="D379" s="7">
        <f t="shared" si="59"/>
        <v>0.21198668146503885</v>
      </c>
    </row>
    <row r="380" spans="1:4" x14ac:dyDescent="0.3">
      <c r="A380" s="13">
        <v>43185</v>
      </c>
      <c r="B380" s="5">
        <f t="shared" si="59"/>
        <v>0.68164170826400439</v>
      </c>
      <c r="C380" s="6">
        <f t="shared" si="59"/>
        <v>0.59300000000000008</v>
      </c>
      <c r="D380" s="7">
        <f t="shared" si="59"/>
        <v>0.23418423973362931</v>
      </c>
    </row>
    <row r="381" spans="1:4" x14ac:dyDescent="0.3">
      <c r="A381" s="13">
        <v>43192</v>
      </c>
      <c r="B381" s="5">
        <f t="shared" si="59"/>
        <v>0.69107043815862457</v>
      </c>
      <c r="C381" s="6">
        <f t="shared" si="59"/>
        <v>0.58200000000000007</v>
      </c>
      <c r="D381" s="7">
        <f t="shared" si="59"/>
        <v>0.14872364039955605</v>
      </c>
    </row>
    <row r="382" spans="1:4" x14ac:dyDescent="0.3">
      <c r="A382" s="13">
        <v>43199</v>
      </c>
      <c r="B382" s="5">
        <f t="shared" si="59"/>
        <v>0.62201885745978913</v>
      </c>
      <c r="C382" s="6">
        <f t="shared" si="59"/>
        <v>0.48500000000000004</v>
      </c>
      <c r="D382" s="7">
        <f t="shared" si="59"/>
        <v>4.6614872364039953E-2</v>
      </c>
    </row>
    <row r="383" spans="1:4" x14ac:dyDescent="0.3">
      <c r="A383" s="13">
        <v>43206</v>
      </c>
      <c r="B383" s="5">
        <f t="shared" si="59"/>
        <v>0.64725457570715472</v>
      </c>
      <c r="C383" s="6">
        <f t="shared" si="59"/>
        <v>0.53800000000000003</v>
      </c>
      <c r="D383" s="7">
        <f t="shared" si="59"/>
        <v>3.5516093229744729E-2</v>
      </c>
    </row>
    <row r="384" spans="1:4" x14ac:dyDescent="0.3">
      <c r="A384" s="13">
        <v>43213</v>
      </c>
      <c r="B384" s="5">
        <f t="shared" si="59"/>
        <v>0.62201885745978913</v>
      </c>
      <c r="C384" s="6">
        <f t="shared" si="59"/>
        <v>0.52100000000000002</v>
      </c>
      <c r="D384" s="7">
        <f t="shared" si="59"/>
        <v>1.8867924528301886E-2</v>
      </c>
    </row>
    <row r="385" spans="1:4" x14ac:dyDescent="0.3">
      <c r="A385" s="13">
        <v>43220</v>
      </c>
      <c r="B385" s="5">
        <f t="shared" si="59"/>
        <v>0.60427066001109264</v>
      </c>
      <c r="C385" s="6">
        <f t="shared" si="59"/>
        <v>0.52300000000000002</v>
      </c>
      <c r="D385" s="7">
        <f t="shared" si="59"/>
        <v>2.2197558268590455E-2</v>
      </c>
    </row>
    <row r="386" spans="1:4" x14ac:dyDescent="0.3">
      <c r="A386" s="13">
        <v>43227</v>
      </c>
      <c r="B386" s="5">
        <f t="shared" si="59"/>
        <v>0.58125346644481413</v>
      </c>
      <c r="C386" s="6">
        <f t="shared" si="59"/>
        <v>0.52500000000000002</v>
      </c>
      <c r="D386" s="7">
        <f t="shared" si="59"/>
        <v>3.5516093229744729E-2</v>
      </c>
    </row>
    <row r="387" spans="1:4" x14ac:dyDescent="0.3">
      <c r="A387" s="13">
        <v>43234</v>
      </c>
      <c r="B387" s="5">
        <f t="shared" si="59"/>
        <v>0.57709373266777586</v>
      </c>
      <c r="C387" s="6">
        <f t="shared" si="59"/>
        <v>0.57700000000000007</v>
      </c>
      <c r="D387" s="7">
        <f t="shared" si="59"/>
        <v>0</v>
      </c>
    </row>
    <row r="388" spans="1:4" x14ac:dyDescent="0.3">
      <c r="A388" s="13">
        <v>43241</v>
      </c>
      <c r="B388" s="5">
        <f t="shared" si="59"/>
        <v>0.55185801442041027</v>
      </c>
      <c r="C388" s="6">
        <f t="shared" si="59"/>
        <v>0.53700000000000014</v>
      </c>
      <c r="D388" s="7">
        <f t="shared" si="59"/>
        <v>0.1309655937846837</v>
      </c>
    </row>
    <row r="389" spans="1:4" x14ac:dyDescent="0.3">
      <c r="A389" s="13">
        <v>43248</v>
      </c>
      <c r="B389" s="5">
        <f t="shared" si="59"/>
        <v>0.59317803660565727</v>
      </c>
      <c r="C389" s="6">
        <f t="shared" si="59"/>
        <v>0.51700000000000013</v>
      </c>
      <c r="D389" s="7">
        <f t="shared" si="59"/>
        <v>0.13762486126526083</v>
      </c>
    </row>
    <row r="390" spans="1:4" x14ac:dyDescent="0.3">
      <c r="A390" s="13">
        <v>43255</v>
      </c>
      <c r="B390" s="5">
        <f t="shared" si="59"/>
        <v>0.61924570160843029</v>
      </c>
      <c r="C390" s="6">
        <f t="shared" si="59"/>
        <v>0.51700000000000013</v>
      </c>
      <c r="D390" s="7">
        <f t="shared" si="59"/>
        <v>0.19755826859045506</v>
      </c>
    </row>
    <row r="391" spans="1:4" x14ac:dyDescent="0.3">
      <c r="A391" s="13">
        <v>43262</v>
      </c>
      <c r="B391" s="5">
        <f t="shared" si="59"/>
        <v>0.59789240155296719</v>
      </c>
      <c r="C391" s="6">
        <f t="shared" si="59"/>
        <v>0.503</v>
      </c>
      <c r="D391" s="7">
        <f t="shared" si="59"/>
        <v>0.17536071032186459</v>
      </c>
    </row>
    <row r="392" spans="1:4" x14ac:dyDescent="0.3">
      <c r="A392" s="13">
        <v>43269</v>
      </c>
      <c r="B392" s="5">
        <f t="shared" si="59"/>
        <v>0.59816971713810319</v>
      </c>
      <c r="C392" s="6">
        <f t="shared" si="59"/>
        <v>0.501</v>
      </c>
      <c r="D392" s="7">
        <f t="shared" si="59"/>
        <v>0.17758046614872364</v>
      </c>
    </row>
    <row r="393" spans="1:4" x14ac:dyDescent="0.3">
      <c r="A393" s="13">
        <v>43276</v>
      </c>
      <c r="B393" s="5">
        <f t="shared" si="59"/>
        <v>0.59400998336106492</v>
      </c>
      <c r="C393" s="6">
        <f t="shared" si="59"/>
        <v>0.50500000000000012</v>
      </c>
      <c r="D393" s="7">
        <f t="shared" si="59"/>
        <v>0.15982241953385129</v>
      </c>
    </row>
    <row r="394" spans="1:4" x14ac:dyDescent="0.3">
      <c r="A394" s="13">
        <v>43283</v>
      </c>
      <c r="B394" s="5">
        <f t="shared" si="59"/>
        <v>0.53716028840820851</v>
      </c>
      <c r="C394" s="6">
        <f t="shared" si="59"/>
        <v>0.50500000000000012</v>
      </c>
      <c r="D394" s="7">
        <f t="shared" si="59"/>
        <v>0.18423973362930077</v>
      </c>
    </row>
    <row r="395" spans="1:4" x14ac:dyDescent="0.3">
      <c r="A395" s="13">
        <v>43290</v>
      </c>
      <c r="B395" s="5">
        <f t="shared" si="59"/>
        <v>0.50221852468108708</v>
      </c>
      <c r="C395" s="6">
        <f t="shared" si="59"/>
        <v>0.50500000000000012</v>
      </c>
      <c r="D395" s="7">
        <f t="shared" si="59"/>
        <v>0.14428412874583796</v>
      </c>
    </row>
    <row r="396" spans="1:4" x14ac:dyDescent="0.3">
      <c r="A396" s="13">
        <v>43297</v>
      </c>
      <c r="B396" s="5">
        <f t="shared" si="59"/>
        <v>0.49223516361619518</v>
      </c>
      <c r="C396" s="6">
        <f t="shared" si="59"/>
        <v>0.47300000000000003</v>
      </c>
      <c r="D396" s="7">
        <f t="shared" si="59"/>
        <v>0.11320754716981132</v>
      </c>
    </row>
    <row r="397" spans="1:4" x14ac:dyDescent="0.3">
      <c r="A397" s="13">
        <v>43304</v>
      </c>
      <c r="B397" s="5">
        <f t="shared" si="59"/>
        <v>0.49639489739323345</v>
      </c>
      <c r="C397" s="6">
        <f t="shared" si="59"/>
        <v>0.48300000000000004</v>
      </c>
      <c r="D397" s="7">
        <f t="shared" si="59"/>
        <v>0.10654827968923418</v>
      </c>
    </row>
    <row r="398" spans="1:4" x14ac:dyDescent="0.3">
      <c r="A398" s="13">
        <v>43311</v>
      </c>
      <c r="B398" s="5">
        <f t="shared" si="59"/>
        <v>0.47365501941209087</v>
      </c>
      <c r="C398" s="6">
        <f t="shared" si="59"/>
        <v>0.54400000000000004</v>
      </c>
      <c r="D398" s="7">
        <f t="shared" si="59"/>
        <v>8.2130965593784688E-2</v>
      </c>
    </row>
    <row r="399" spans="1:4" x14ac:dyDescent="0.3">
      <c r="A399" s="13">
        <v>43318</v>
      </c>
      <c r="B399" s="5">
        <f t="shared" si="59"/>
        <v>0.40099833610648916</v>
      </c>
      <c r="C399" s="6">
        <f t="shared" si="59"/>
        <v>0.47800000000000004</v>
      </c>
      <c r="D399" s="7">
        <f t="shared" si="59"/>
        <v>0.13762486126526083</v>
      </c>
    </row>
    <row r="400" spans="1:4" x14ac:dyDescent="0.3">
      <c r="A400" s="13">
        <v>43325</v>
      </c>
      <c r="B400" s="5">
        <f t="shared" si="59"/>
        <v>0.42318358291735991</v>
      </c>
      <c r="C400" s="6">
        <f t="shared" si="59"/>
        <v>0.44300000000000006</v>
      </c>
      <c r="D400" s="7">
        <f t="shared" si="59"/>
        <v>0.19533851276359601</v>
      </c>
    </row>
    <row r="401" spans="1:4" x14ac:dyDescent="0.3">
      <c r="A401" s="13">
        <v>43332</v>
      </c>
      <c r="B401" s="5">
        <f t="shared" si="59"/>
        <v>0.39794786466999443</v>
      </c>
      <c r="C401" s="6">
        <f t="shared" si="59"/>
        <v>0.42099999999999999</v>
      </c>
      <c r="D401" s="7">
        <f t="shared" si="59"/>
        <v>0.15316315205327413</v>
      </c>
    </row>
    <row r="402" spans="1:4" x14ac:dyDescent="0.3">
      <c r="A402" s="13">
        <v>43339</v>
      </c>
      <c r="B402" s="5">
        <f t="shared" si="59"/>
        <v>0.45923460898502494</v>
      </c>
      <c r="C402" s="6">
        <f t="shared" si="59"/>
        <v>0.42399999999999999</v>
      </c>
      <c r="D402" s="7">
        <f t="shared" si="59"/>
        <v>0.21309655937846836</v>
      </c>
    </row>
    <row r="403" spans="1:4" x14ac:dyDescent="0.3">
      <c r="A403" s="13">
        <v>43346</v>
      </c>
      <c r="B403" s="5">
        <f t="shared" si="59"/>
        <v>0.42068774265113695</v>
      </c>
      <c r="C403" s="6">
        <f t="shared" si="59"/>
        <v>0.44300000000000006</v>
      </c>
      <c r="D403" s="7">
        <f t="shared" si="59"/>
        <v>0.24417314095449499</v>
      </c>
    </row>
    <row r="404" spans="1:4" x14ac:dyDescent="0.3">
      <c r="A404" s="13">
        <v>43353</v>
      </c>
      <c r="B404" s="5">
        <f t="shared" si="59"/>
        <v>0.40515806988352743</v>
      </c>
      <c r="C404" s="6">
        <f t="shared" si="59"/>
        <v>0.51200000000000012</v>
      </c>
      <c r="D404" s="7">
        <f t="shared" si="59"/>
        <v>0.2619311875693674</v>
      </c>
    </row>
    <row r="405" spans="1:4" x14ac:dyDescent="0.3">
      <c r="A405" s="13">
        <v>43360</v>
      </c>
      <c r="B405" s="5">
        <f t="shared" ref="B405:D419" si="60">(B195-MIN(B$2:B$209))/(MAX(B$2:B$209)-MIN(B$2:B$209))</f>
        <v>0.43427620632279529</v>
      </c>
      <c r="C405" s="6">
        <f t="shared" si="60"/>
        <v>0.49800000000000005</v>
      </c>
      <c r="D405" s="7">
        <f t="shared" si="60"/>
        <v>0.23973362930077691</v>
      </c>
    </row>
    <row r="406" spans="1:4" x14ac:dyDescent="0.3">
      <c r="A406" s="13">
        <v>43367</v>
      </c>
      <c r="B406" s="5">
        <f t="shared" si="60"/>
        <v>0.40959511924570158</v>
      </c>
      <c r="C406" s="6">
        <f t="shared" si="60"/>
        <v>0.50700000000000012</v>
      </c>
      <c r="D406" s="7">
        <f t="shared" si="60"/>
        <v>0.31076581576026635</v>
      </c>
    </row>
    <row r="407" spans="1:4" x14ac:dyDescent="0.3">
      <c r="A407" s="13">
        <v>43374</v>
      </c>
      <c r="B407" s="5">
        <f t="shared" si="60"/>
        <v>0.39905712701053797</v>
      </c>
      <c r="C407" s="6">
        <f t="shared" si="60"/>
        <v>0.51100000000000001</v>
      </c>
      <c r="D407" s="7">
        <f t="shared" si="60"/>
        <v>0.31520532741398444</v>
      </c>
    </row>
    <row r="408" spans="1:4" x14ac:dyDescent="0.3">
      <c r="A408" s="13">
        <v>43381</v>
      </c>
      <c r="B408" s="5">
        <f t="shared" si="60"/>
        <v>0.38435940099833604</v>
      </c>
      <c r="C408" s="6">
        <f t="shared" si="60"/>
        <v>0.51300000000000001</v>
      </c>
      <c r="D408" s="7">
        <f t="shared" si="60"/>
        <v>0.31298557158712542</v>
      </c>
    </row>
    <row r="409" spans="1:4" x14ac:dyDescent="0.3">
      <c r="A409" s="13">
        <v>43388</v>
      </c>
      <c r="B409" s="5">
        <f t="shared" si="60"/>
        <v>0.34830837493067107</v>
      </c>
      <c r="C409" s="6">
        <f t="shared" si="60"/>
        <v>0.46100000000000002</v>
      </c>
      <c r="D409" s="7">
        <f t="shared" si="60"/>
        <v>0.32852386237513875</v>
      </c>
    </row>
    <row r="410" spans="1:4" x14ac:dyDescent="0.3">
      <c r="A410" s="13">
        <v>43395</v>
      </c>
      <c r="B410" s="5">
        <f t="shared" si="60"/>
        <v>0.32667775929007203</v>
      </c>
      <c r="C410" s="6">
        <f t="shared" si="60"/>
        <v>0.48899999999999999</v>
      </c>
      <c r="D410" s="7">
        <f t="shared" si="60"/>
        <v>0.31520532741398444</v>
      </c>
    </row>
    <row r="411" spans="1:4" x14ac:dyDescent="0.3">
      <c r="A411" s="13">
        <v>43402</v>
      </c>
      <c r="B411" s="5">
        <f t="shared" si="60"/>
        <v>0.38313921242373816</v>
      </c>
      <c r="C411" s="6">
        <f t="shared" si="60"/>
        <v>0.50700000000000012</v>
      </c>
      <c r="D411" s="7">
        <f t="shared" si="60"/>
        <v>0.32408435072142067</v>
      </c>
    </row>
    <row r="412" spans="1:4" x14ac:dyDescent="0.3">
      <c r="A412" s="13">
        <v>43409</v>
      </c>
      <c r="B412" s="5">
        <f t="shared" si="60"/>
        <v>0.34631170271769268</v>
      </c>
      <c r="C412" s="6">
        <f t="shared" si="60"/>
        <v>0.50180000000000002</v>
      </c>
      <c r="D412" s="7">
        <f t="shared" si="60"/>
        <v>0.33518312985571586</v>
      </c>
    </row>
    <row r="413" spans="1:4" x14ac:dyDescent="0.3">
      <c r="A413" s="13">
        <v>43416</v>
      </c>
      <c r="B413" s="5">
        <f t="shared" si="60"/>
        <v>0.37992235163616195</v>
      </c>
      <c r="C413" s="6">
        <f t="shared" si="60"/>
        <v>0.46700000000000008</v>
      </c>
      <c r="D413" s="7">
        <f t="shared" si="60"/>
        <v>0.33962264150943394</v>
      </c>
    </row>
    <row r="414" spans="1:4" x14ac:dyDescent="0.3">
      <c r="A414" s="13">
        <v>43423</v>
      </c>
      <c r="B414" s="5">
        <f t="shared" si="60"/>
        <v>0.44947310038824173</v>
      </c>
      <c r="C414" s="6">
        <f t="shared" si="60"/>
        <v>0.45300000000000001</v>
      </c>
      <c r="D414" s="7">
        <f t="shared" si="60"/>
        <v>0.34295227524972255</v>
      </c>
    </row>
    <row r="415" spans="1:4" x14ac:dyDescent="0.3">
      <c r="A415" s="13">
        <v>43430</v>
      </c>
      <c r="B415" s="5">
        <f t="shared" si="60"/>
        <v>0.45313366611203548</v>
      </c>
      <c r="C415" s="6">
        <f t="shared" si="60"/>
        <v>0.48899999999999999</v>
      </c>
      <c r="D415" s="7">
        <f t="shared" si="60"/>
        <v>0.34406215316315203</v>
      </c>
    </row>
    <row r="416" spans="1:4" x14ac:dyDescent="0.3">
      <c r="A416" s="13">
        <v>43437</v>
      </c>
      <c r="B416" s="5">
        <f t="shared" si="60"/>
        <v>0.39378813089295617</v>
      </c>
      <c r="C416" s="6">
        <f t="shared" si="60"/>
        <v>0.48899999999999999</v>
      </c>
      <c r="D416" s="7">
        <f t="shared" si="60"/>
        <v>0.34517203107658156</v>
      </c>
    </row>
    <row r="417" spans="1:4" x14ac:dyDescent="0.3">
      <c r="A417" s="13">
        <v>43444</v>
      </c>
      <c r="B417" s="5">
        <f t="shared" si="60"/>
        <v>0.38491403216860781</v>
      </c>
      <c r="C417" s="6">
        <f t="shared" si="60"/>
        <v>0.44259999999999999</v>
      </c>
      <c r="D417" s="7">
        <f t="shared" si="60"/>
        <v>0.34850166481687017</v>
      </c>
    </row>
    <row r="418" spans="1:4" x14ac:dyDescent="0.3">
      <c r="A418" s="13">
        <v>43451</v>
      </c>
      <c r="B418" s="5">
        <f t="shared" si="60"/>
        <v>0.38546866333887964</v>
      </c>
      <c r="C418" s="6">
        <f t="shared" si="60"/>
        <v>0.40980000000000011</v>
      </c>
      <c r="D418" s="7">
        <f t="shared" si="60"/>
        <v>0.34739178690344064</v>
      </c>
    </row>
    <row r="419" spans="1:4" ht="15" thickBot="1" x14ac:dyDescent="0.35">
      <c r="A419" s="14">
        <v>43458</v>
      </c>
      <c r="B419" s="8">
        <f t="shared" si="60"/>
        <v>0.37981142540210761</v>
      </c>
      <c r="C419" s="9">
        <f t="shared" si="60"/>
        <v>0.38860000000000006</v>
      </c>
      <c r="D419" s="10">
        <f>(D209-MIN(D$2:D$209))/(MAX(D$2:D$209)-MIN(D$2:D$209))</f>
        <v>0.35183129855715872</v>
      </c>
    </row>
  </sheetData>
  <mergeCells count="4">
    <mergeCell ref="P225:S225"/>
    <mergeCell ref="F227:T227"/>
    <mergeCell ref="F244:I244"/>
    <mergeCell ref="K244:N24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7352-1659-4E0E-858E-338E7D213A63}">
  <dimension ref="A1:V211"/>
  <sheetViews>
    <sheetView topLeftCell="A93" zoomScale="55" zoomScaleNormal="55" workbookViewId="0">
      <selection activeCell="B10" sqref="B10"/>
    </sheetView>
  </sheetViews>
  <sheetFormatPr defaultRowHeight="14.4" x14ac:dyDescent="0.3"/>
  <cols>
    <col min="1" max="3" width="13.33203125" customWidth="1"/>
    <col min="4" max="4" width="13.88671875" customWidth="1"/>
    <col min="6" max="8" width="13.33203125" customWidth="1"/>
    <col min="9" max="9" width="15.109375" customWidth="1"/>
    <col min="11" max="13" width="13.33203125" customWidth="1"/>
    <col min="14" max="14" width="13.88671875" customWidth="1"/>
  </cols>
  <sheetData>
    <row r="1" spans="1:14" x14ac:dyDescent="0.3">
      <c r="A1" s="12" t="s">
        <v>0</v>
      </c>
      <c r="B1" s="3" t="s">
        <v>11</v>
      </c>
      <c r="C1" s="3" t="s">
        <v>12</v>
      </c>
      <c r="D1" s="4" t="s">
        <v>13</v>
      </c>
      <c r="F1" s="67" t="s">
        <v>39</v>
      </c>
      <c r="G1" s="62"/>
      <c r="H1" s="62"/>
      <c r="I1" s="68"/>
      <c r="K1" s="12" t="s">
        <v>0</v>
      </c>
      <c r="L1" s="3" t="s">
        <v>11</v>
      </c>
      <c r="M1" s="3" t="s">
        <v>12</v>
      </c>
      <c r="N1" s="4" t="s">
        <v>13</v>
      </c>
    </row>
    <row r="2" spans="1:14" x14ac:dyDescent="0.3">
      <c r="A2" s="13">
        <v>42009</v>
      </c>
      <c r="B2" s="6"/>
      <c r="C2" s="6"/>
      <c r="D2" s="7"/>
      <c r="F2" s="20"/>
      <c r="G2" s="19" t="s">
        <v>11</v>
      </c>
      <c r="H2" s="19" t="s">
        <v>12</v>
      </c>
      <c r="I2" s="21" t="s">
        <v>13</v>
      </c>
      <c r="K2" s="13">
        <v>42023</v>
      </c>
      <c r="L2" s="6">
        <v>0.10771557666181256</v>
      </c>
      <c r="M2" s="6">
        <v>5.4808236494994951E-2</v>
      </c>
      <c r="N2" s="7">
        <v>-2.3969190112996277E-2</v>
      </c>
    </row>
    <row r="3" spans="1:14" x14ac:dyDescent="0.3">
      <c r="A3" s="13">
        <v>42016</v>
      </c>
      <c r="B3" s="6">
        <v>5.8546339114796703E-2</v>
      </c>
      <c r="C3" s="6">
        <v>-5.0991437968294064E-2</v>
      </c>
      <c r="D3" s="7">
        <v>-8.3276340240601238E-2</v>
      </c>
      <c r="F3" s="20" t="s">
        <v>40</v>
      </c>
      <c r="G3" s="19">
        <f>_xlfn.QUARTILE.INC(B3:B209,1)</f>
        <v>-2.4590384906717791E-2</v>
      </c>
      <c r="H3" s="19">
        <f>_xlfn.QUARTILE.INC(C3:C2091,1)</f>
        <v>-2.0088659223821363E-2</v>
      </c>
      <c r="I3" s="21">
        <f>_xlfn.QUARTILE.INC(D3:D2091,1)</f>
        <v>-1.4986376106899006E-2</v>
      </c>
      <c r="K3" s="13">
        <v>42030</v>
      </c>
      <c r="L3" s="6">
        <v>-4.8478880120225804E-2</v>
      </c>
      <c r="M3" s="6">
        <v>-5.7306747089849834E-3</v>
      </c>
      <c r="N3" s="7">
        <v>-1.3568729206068903E-2</v>
      </c>
    </row>
    <row r="4" spans="1:14" x14ac:dyDescent="0.3">
      <c r="A4" s="13">
        <v>42023</v>
      </c>
      <c r="B4" s="6">
        <v>0.10771557666181256</v>
      </c>
      <c r="C4" s="6">
        <v>5.4808236494994951E-2</v>
      </c>
      <c r="D4" s="7">
        <v>-2.3969190112996277E-2</v>
      </c>
      <c r="F4" s="20" t="s">
        <v>41</v>
      </c>
      <c r="G4" s="19">
        <f>_xlfn.QUARTILE.INC(B3:B209,2)</f>
        <v>9.6144608886806484E-4</v>
      </c>
      <c r="H4" s="19">
        <f>_xlfn.QUARTILE.INC(C3:C2091,2)</f>
        <v>-1.9065782705816427E-3</v>
      </c>
      <c r="I4" s="21">
        <f>_xlfn.QUARTILE.INC(D3:D2091,2)</f>
        <v>-6.7362750947427613E-4</v>
      </c>
      <c r="K4" s="13">
        <v>42037</v>
      </c>
      <c r="L4" s="6">
        <v>-6.5574005461590517E-3</v>
      </c>
      <c r="M4" s="6">
        <v>-3.5091319811270172E-2</v>
      </c>
      <c r="N4" s="7">
        <v>1.0869672236903891E-2</v>
      </c>
    </row>
    <row r="5" spans="1:14" x14ac:dyDescent="0.3">
      <c r="A5" s="13">
        <v>42030</v>
      </c>
      <c r="B5" s="6">
        <v>-4.8478880120225804E-2</v>
      </c>
      <c r="C5" s="6">
        <v>-5.7306747089849834E-3</v>
      </c>
      <c r="D5" s="7">
        <v>-1.3568729206068903E-2</v>
      </c>
      <c r="F5" s="20" t="s">
        <v>42</v>
      </c>
      <c r="G5" s="19">
        <f>_xlfn.QUARTILE.INC(B3:B209,3)</f>
        <v>3.1816627028643282E-2</v>
      </c>
      <c r="H5" s="19">
        <f>_xlfn.QUARTILE.INC(C3:C2091,3)</f>
        <v>2.2335945004288052E-2</v>
      </c>
      <c r="I5" s="21">
        <f>_xlfn.QUARTILE.INC(D3:D2091,3)</f>
        <v>8.9015290572030253E-3</v>
      </c>
      <c r="K5" s="13">
        <v>42058</v>
      </c>
      <c r="L5" s="6">
        <v>-2.0457841902396315E-2</v>
      </c>
      <c r="M5" s="6">
        <v>2.5896344303579451E-2</v>
      </c>
      <c r="N5" s="7">
        <v>-9.950330853168092E-3</v>
      </c>
    </row>
    <row r="6" spans="1:14" x14ac:dyDescent="0.3">
      <c r="A6" s="13">
        <v>42037</v>
      </c>
      <c r="B6" s="6">
        <v>-6.5574005461590517E-3</v>
      </c>
      <c r="C6" s="6">
        <v>-3.5091319811270172E-2</v>
      </c>
      <c r="D6" s="7">
        <v>1.0869672236903891E-2</v>
      </c>
      <c r="F6" s="5"/>
      <c r="G6" s="6"/>
      <c r="H6" s="6"/>
      <c r="I6" s="7"/>
      <c r="K6" s="13">
        <v>42072</v>
      </c>
      <c r="L6" s="6">
        <v>-4.6764496481036449E-2</v>
      </c>
      <c r="M6" s="6">
        <v>-5.6061876258016591E-2</v>
      </c>
      <c r="N6" s="7">
        <v>-4.6620131058113011E-3</v>
      </c>
    </row>
    <row r="7" spans="1:14" x14ac:dyDescent="0.3">
      <c r="A7" s="13">
        <v>42044</v>
      </c>
      <c r="B7" s="6">
        <v>6.1243625240718594E-2</v>
      </c>
      <c r="C7" s="6">
        <v>0.13179377272598178</v>
      </c>
      <c r="D7" s="7">
        <v>-1.6349138001529411E-2</v>
      </c>
      <c r="F7" s="20" t="s">
        <v>43</v>
      </c>
      <c r="G7" s="19">
        <f>G5-G3</f>
        <v>5.6407011935361073E-2</v>
      </c>
      <c r="H7" s="19">
        <f>H5-H3</f>
        <v>4.2424604228109411E-2</v>
      </c>
      <c r="I7" s="21">
        <f>I5-I3</f>
        <v>2.3887905164102032E-2</v>
      </c>
      <c r="K7" s="13">
        <v>42079</v>
      </c>
      <c r="L7" s="6">
        <v>-0.10422554346227718</v>
      </c>
      <c r="M7" s="6">
        <v>-5.6177015715054249E-2</v>
      </c>
      <c r="N7" s="7">
        <v>-3.0844675351098527E-2</v>
      </c>
    </row>
    <row r="8" spans="1:14" x14ac:dyDescent="0.3">
      <c r="A8" s="13">
        <v>42051</v>
      </c>
      <c r="B8" s="6">
        <v>-9.950330853168092E-3</v>
      </c>
      <c r="C8" s="6">
        <v>0.11952065555492423</v>
      </c>
      <c r="D8" s="7">
        <v>0.10426101032440946</v>
      </c>
      <c r="F8" s="5"/>
      <c r="G8" s="6"/>
      <c r="H8" s="6"/>
      <c r="I8" s="7"/>
      <c r="K8" s="13">
        <v>42086</v>
      </c>
      <c r="L8" s="6">
        <v>-2.4170360927812953E-2</v>
      </c>
      <c r="M8" s="6">
        <v>2.0652044552669176E-2</v>
      </c>
      <c r="N8" s="7">
        <v>3.3178398697318603E-2</v>
      </c>
    </row>
    <row r="9" spans="1:14" x14ac:dyDescent="0.3">
      <c r="A9" s="13">
        <v>42058</v>
      </c>
      <c r="B9" s="6">
        <v>-2.0457841902396315E-2</v>
      </c>
      <c r="C9" s="6">
        <v>2.5896344303579451E-2</v>
      </c>
      <c r="D9" s="7">
        <v>-9.950330853168092E-3</v>
      </c>
      <c r="F9" s="20" t="s">
        <v>45</v>
      </c>
      <c r="G9" s="19">
        <f>G3-1.5*G7</f>
        <v>-0.1092009028097594</v>
      </c>
      <c r="H9" s="19">
        <f>H3-1.5*H7</f>
        <v>-8.3725565565985482E-2</v>
      </c>
      <c r="I9" s="21">
        <f>I3-1.5*I7</f>
        <v>-5.0818233853052057E-2</v>
      </c>
      <c r="K9" s="13">
        <v>42093</v>
      </c>
      <c r="L9" s="6">
        <v>8.9454872402105534E-2</v>
      </c>
      <c r="M9" s="6">
        <v>1.2500162764231468E-2</v>
      </c>
      <c r="N9" s="7">
        <v>-9.3677500036001594E-3</v>
      </c>
    </row>
    <row r="10" spans="1:14" ht="15" thickBot="1" x14ac:dyDescent="0.35">
      <c r="A10" s="13">
        <v>42065</v>
      </c>
      <c r="B10" s="6">
        <v>-5.8861334372057022E-3</v>
      </c>
      <c r="C10" s="6">
        <v>4.6998370104669826E-2</v>
      </c>
      <c r="D10" s="7">
        <v>7.2320661579626078E-2</v>
      </c>
      <c r="F10" s="22" t="s">
        <v>44</v>
      </c>
      <c r="G10" s="23">
        <f>G5+1.5*G7</f>
        <v>0.11642714493168489</v>
      </c>
      <c r="H10" s="23">
        <f>H5+1.5*H7</f>
        <v>8.5972851346452175E-2</v>
      </c>
      <c r="I10" s="24">
        <f>I5+1.5*I7</f>
        <v>4.4733386803356076E-2</v>
      </c>
      <c r="K10" s="13">
        <v>42100</v>
      </c>
      <c r="L10" s="6">
        <v>6.0756209421072432E-2</v>
      </c>
      <c r="M10" s="6">
        <v>1.6936509530898255E-2</v>
      </c>
      <c r="N10" s="7">
        <v>-2.3557136924590365E-3</v>
      </c>
    </row>
    <row r="11" spans="1:14" x14ac:dyDescent="0.3">
      <c r="A11" s="13">
        <v>42072</v>
      </c>
      <c r="B11" s="6">
        <v>-4.6764496481036449E-2</v>
      </c>
      <c r="C11" s="6">
        <v>-5.6061876258016591E-2</v>
      </c>
      <c r="D11" s="7">
        <v>-4.6620131058113011E-3</v>
      </c>
      <c r="K11" s="13">
        <v>42107</v>
      </c>
      <c r="L11" s="6">
        <v>7.3414068583678551E-3</v>
      </c>
      <c r="M11" s="6">
        <v>7.7808858058467739E-2</v>
      </c>
      <c r="N11" s="7">
        <v>-7.1006215495763155E-3</v>
      </c>
    </row>
    <row r="12" spans="1:14" ht="15" thickBot="1" x14ac:dyDescent="0.35">
      <c r="A12" s="13">
        <v>42079</v>
      </c>
      <c r="B12" s="6">
        <v>-0.10422554346227718</v>
      </c>
      <c r="C12" s="6">
        <v>-5.6177015715054249E-2</v>
      </c>
      <c r="D12" s="7">
        <v>-3.0844675351098527E-2</v>
      </c>
      <c r="F12" s="9"/>
      <c r="G12" s="9"/>
      <c r="H12" s="9"/>
      <c r="I12" s="9"/>
      <c r="K12" s="13">
        <v>42114</v>
      </c>
      <c r="L12" s="6">
        <v>2.3749180211663282E-2</v>
      </c>
      <c r="M12" s="6">
        <v>5.6338177182560642E-3</v>
      </c>
      <c r="N12" s="7">
        <v>-1.1947573421118175E-2</v>
      </c>
    </row>
    <row r="13" spans="1:14" x14ac:dyDescent="0.3">
      <c r="A13" s="13">
        <v>42086</v>
      </c>
      <c r="B13" s="6">
        <v>-2.4170360927812953E-2</v>
      </c>
      <c r="C13" s="6">
        <v>2.0652044552669176E-2</v>
      </c>
      <c r="D13" s="7">
        <v>3.3178398697318603E-2</v>
      </c>
      <c r="E13" s="5"/>
      <c r="F13" s="69" t="s">
        <v>46</v>
      </c>
      <c r="G13" s="70"/>
      <c r="H13" s="70"/>
      <c r="I13" s="71"/>
      <c r="K13" s="13">
        <v>42121</v>
      </c>
      <c r="L13" s="6">
        <v>-2.7150989065950974E-2</v>
      </c>
      <c r="M13" s="6">
        <v>3.7220009536226069E-2</v>
      </c>
      <c r="N13" s="7">
        <v>-2.6798193154724162E-2</v>
      </c>
    </row>
    <row r="14" spans="1:14" x14ac:dyDescent="0.3">
      <c r="A14" s="13">
        <v>42093</v>
      </c>
      <c r="B14" s="6">
        <v>8.9454872402105534E-2</v>
      </c>
      <c r="C14" s="6">
        <v>1.2500162764231468E-2</v>
      </c>
      <c r="D14" s="7">
        <v>-9.3677500036001594E-3</v>
      </c>
      <c r="E14" s="5"/>
      <c r="F14" s="20"/>
      <c r="G14" s="19" t="s">
        <v>14</v>
      </c>
      <c r="H14" s="19" t="s">
        <v>15</v>
      </c>
      <c r="I14" s="21" t="s">
        <v>16</v>
      </c>
      <c r="K14" s="13">
        <v>42128</v>
      </c>
      <c r="L14" s="6">
        <v>6.4702334718083399E-2</v>
      </c>
      <c r="M14" s="6">
        <v>4.3686629076574286E-2</v>
      </c>
      <c r="N14" s="7">
        <v>1.2270092591814401E-2</v>
      </c>
    </row>
    <row r="15" spans="1:14" x14ac:dyDescent="0.3">
      <c r="A15" s="13">
        <v>42100</v>
      </c>
      <c r="B15" s="6">
        <v>6.0756209421072432E-2</v>
      </c>
      <c r="C15" s="6">
        <v>1.6936509530898255E-2</v>
      </c>
      <c r="D15" s="7">
        <v>-2.3557136924590365E-3</v>
      </c>
      <c r="F15" s="20" t="s">
        <v>22</v>
      </c>
      <c r="G15" s="19">
        <f>AVERAGE(L2:L165)</f>
        <v>3.6693712550289787E-3</v>
      </c>
      <c r="H15" s="19">
        <f t="shared" ref="H15:I15" si="0">AVERAGE(M2:M165)</f>
        <v>2.6329955208124326E-3</v>
      </c>
      <c r="I15" s="21">
        <f t="shared" si="0"/>
        <v>-3.2704071704242449E-3</v>
      </c>
      <c r="K15" s="13">
        <v>42135</v>
      </c>
      <c r="L15" s="6">
        <v>-2.213750750342951E-3</v>
      </c>
      <c r="M15" s="6">
        <v>-5.1948168771040228E-3</v>
      </c>
      <c r="N15" s="7">
        <v>-2.4692612590371522E-2</v>
      </c>
    </row>
    <row r="16" spans="1:14" x14ac:dyDescent="0.3">
      <c r="A16" s="13">
        <v>42107</v>
      </c>
      <c r="B16" s="6">
        <v>7.3414068583678551E-3</v>
      </c>
      <c r="C16" s="6">
        <v>7.7808858058467739E-2</v>
      </c>
      <c r="D16" s="7">
        <v>-7.1006215495763155E-3</v>
      </c>
      <c r="F16" s="20" t="s">
        <v>25</v>
      </c>
      <c r="G16" s="19">
        <f>_xlfn.STDEV.S(L2:L165)/SQRT(COUNT(L2:L165))</f>
        <v>3.3868535309262361E-3</v>
      </c>
      <c r="H16" s="19">
        <f t="shared" ref="H16:I16" si="1">_xlfn.STDEV.S(M2:M165)/SQRT(COUNT(M2:M165))</f>
        <v>2.6027450546893369E-3</v>
      </c>
      <c r="I16" s="21">
        <f t="shared" si="1"/>
        <v>1.3783552450296686E-3</v>
      </c>
      <c r="K16" s="13">
        <v>42142</v>
      </c>
      <c r="L16" s="6">
        <v>1.4423914657274311E-2</v>
      </c>
      <c r="M16" s="6">
        <v>5.8170632854868273E-2</v>
      </c>
      <c r="N16" s="7">
        <v>-1.5113637810048184E-2</v>
      </c>
    </row>
    <row r="17" spans="1:14" x14ac:dyDescent="0.3">
      <c r="A17" s="13">
        <v>42114</v>
      </c>
      <c r="B17" s="6">
        <v>2.3749180211663282E-2</v>
      </c>
      <c r="C17" s="6">
        <v>5.6338177182560642E-3</v>
      </c>
      <c r="D17" s="7">
        <v>-1.1947573421118175E-2</v>
      </c>
      <c r="F17" s="20" t="s">
        <v>23</v>
      </c>
      <c r="G17" s="19">
        <f>MEDIAN(L2:L165)</f>
        <v>-7.2102355325075066E-4</v>
      </c>
      <c r="H17" s="19">
        <f t="shared" ref="H17:I17" si="2">MEDIAN(M2:M165)</f>
        <v>-1.7889321424788382E-3</v>
      </c>
      <c r="I17" s="21">
        <f t="shared" si="2"/>
        <v>-1.2009019279761151E-3</v>
      </c>
      <c r="K17" s="13">
        <v>42156</v>
      </c>
      <c r="L17" s="6">
        <v>-3.214120921179698E-2</v>
      </c>
      <c r="M17" s="6">
        <v>-3.576370928457101E-2</v>
      </c>
      <c r="N17" s="7">
        <v>3.2186686495901284E-2</v>
      </c>
    </row>
    <row r="18" spans="1:14" x14ac:dyDescent="0.3">
      <c r="A18" s="13">
        <v>42121</v>
      </c>
      <c r="B18" s="6">
        <v>-2.7150989065950974E-2</v>
      </c>
      <c r="C18" s="6">
        <v>3.7220009536226069E-2</v>
      </c>
      <c r="D18" s="7">
        <v>-2.6798193154724162E-2</v>
      </c>
      <c r="F18" s="20" t="s">
        <v>24</v>
      </c>
      <c r="G18" s="19" t="e">
        <f>MODE(L2:L165)</f>
        <v>#N/A</v>
      </c>
      <c r="H18" s="19">
        <f t="shared" ref="H18:I18" si="3">MODE(M2:M165)</f>
        <v>0</v>
      </c>
      <c r="I18" s="21">
        <f t="shared" si="3"/>
        <v>0</v>
      </c>
      <c r="K18" s="13">
        <v>42163</v>
      </c>
      <c r="L18" s="6">
        <v>-5.0263886456578259E-4</v>
      </c>
      <c r="M18" s="6">
        <v>-2.604168138387855E-3</v>
      </c>
      <c r="N18" s="7">
        <v>-4.1576426845740332E-2</v>
      </c>
    </row>
    <row r="19" spans="1:14" x14ac:dyDescent="0.3">
      <c r="A19" s="13">
        <v>42128</v>
      </c>
      <c r="B19" s="6">
        <v>6.4702334718083399E-2</v>
      </c>
      <c r="C19" s="6">
        <v>4.3686629076574286E-2</v>
      </c>
      <c r="D19" s="7">
        <v>1.2270092591814401E-2</v>
      </c>
      <c r="F19" s="20" t="s">
        <v>26</v>
      </c>
      <c r="G19" s="19">
        <f>_xlfn.STDEV.S(L2:L165)</f>
        <v>4.3372887865017612E-2</v>
      </c>
      <c r="H19" s="19">
        <f t="shared" ref="H19:I19" si="4">_xlfn.STDEV.S(M2:M165)</f>
        <v>3.3331399887079553E-2</v>
      </c>
      <c r="I19" s="21">
        <f t="shared" si="4"/>
        <v>1.7651559754484326E-2</v>
      </c>
      <c r="K19" s="13">
        <v>42170</v>
      </c>
      <c r="L19" s="6">
        <v>-4.8413161337445533E-2</v>
      </c>
      <c r="M19" s="6">
        <v>3.9037134804733704E-3</v>
      </c>
      <c r="N19" s="7">
        <v>-2.3612761856798199E-3</v>
      </c>
    </row>
    <row r="20" spans="1:14" x14ac:dyDescent="0.3">
      <c r="A20" s="13">
        <v>42135</v>
      </c>
      <c r="B20" s="6">
        <v>-2.213750750342951E-3</v>
      </c>
      <c r="C20" s="6">
        <v>-5.1948168771040228E-3</v>
      </c>
      <c r="D20" s="7">
        <v>-2.4692612590371522E-2</v>
      </c>
      <c r="F20" s="20" t="s">
        <v>27</v>
      </c>
      <c r="G20" s="19">
        <f>_xlfn.VAR.S(L2:L165)</f>
        <v>1.8812074017513919E-3</v>
      </c>
      <c r="H20" s="19">
        <f t="shared" ref="H20:I20" si="5">_xlfn.VAR.S(M2:M165)</f>
        <v>1.1109822184324067E-3</v>
      </c>
      <c r="I20" s="21">
        <f t="shared" si="5"/>
        <v>3.1157756176613074E-4</v>
      </c>
      <c r="K20" s="13">
        <v>42205</v>
      </c>
      <c r="L20" s="6">
        <v>-1.0676257991341644E-2</v>
      </c>
      <c r="M20" s="6">
        <v>-2.4692612590371522E-2</v>
      </c>
      <c r="N20" s="7">
        <v>3.5718082602079246E-2</v>
      </c>
    </row>
    <row r="21" spans="1:14" x14ac:dyDescent="0.3">
      <c r="A21" s="13">
        <v>42142</v>
      </c>
      <c r="B21" s="6">
        <v>1.4423914657274311E-2</v>
      </c>
      <c r="C21" s="6">
        <v>5.8170632854868273E-2</v>
      </c>
      <c r="D21" s="7">
        <v>-1.5113637810048184E-2</v>
      </c>
      <c r="F21" s="20" t="s">
        <v>28</v>
      </c>
      <c r="G21" s="19">
        <f>KURT(L2:L165)</f>
        <v>4.470242028659932E-2</v>
      </c>
      <c r="H21" s="19">
        <f t="shared" ref="H21:I21" si="6">KURT(M2:M165)</f>
        <v>-0.34027992811527241</v>
      </c>
      <c r="I21" s="21">
        <f t="shared" si="6"/>
        <v>0.35629590748270479</v>
      </c>
      <c r="K21" s="13">
        <v>42212</v>
      </c>
      <c r="L21" s="6">
        <v>5.6065386410911735E-3</v>
      </c>
      <c r="M21" s="6">
        <v>-2.5317807984289897E-2</v>
      </c>
      <c r="N21" s="7">
        <v>-1.5915455305899568E-2</v>
      </c>
    </row>
    <row r="22" spans="1:14" x14ac:dyDescent="0.3">
      <c r="A22" s="13">
        <v>42149</v>
      </c>
      <c r="B22" s="6">
        <v>-2.4301348532917819E-3</v>
      </c>
      <c r="C22" s="6">
        <v>-2.1105687212325235E-2</v>
      </c>
      <c r="D22" s="7">
        <v>8.2772286283862906E-2</v>
      </c>
      <c r="F22" s="20" t="s">
        <v>29</v>
      </c>
      <c r="G22" s="19">
        <f>SKEW(L2:L165)</f>
        <v>0.31440507355640579</v>
      </c>
      <c r="H22" s="19">
        <f t="shared" ref="H22:I22" si="7">SKEW(M2:M165)</f>
        <v>0.41647100749082183</v>
      </c>
      <c r="I22" s="21">
        <f t="shared" si="7"/>
        <v>-0.18147506565579491</v>
      </c>
      <c r="K22" s="13">
        <v>42226</v>
      </c>
      <c r="L22" s="6">
        <v>-1.6171517987219098E-2</v>
      </c>
      <c r="M22" s="6">
        <v>-4.3318874718842354E-2</v>
      </c>
      <c r="N22" s="7">
        <v>0</v>
      </c>
    </row>
    <row r="23" spans="1:14" x14ac:dyDescent="0.3">
      <c r="A23" s="13">
        <v>42156</v>
      </c>
      <c r="B23" s="6">
        <v>-3.214120921179698E-2</v>
      </c>
      <c r="C23" s="6">
        <v>-3.576370928457101E-2</v>
      </c>
      <c r="D23" s="7">
        <v>3.2186686495901284E-2</v>
      </c>
      <c r="F23" s="20" t="s">
        <v>30</v>
      </c>
      <c r="G23" s="19">
        <f>MAX(L2:L165)-MIN(L2:L165)</f>
        <v>0.21418885205958477</v>
      </c>
      <c r="H23" s="19">
        <f t="shared" ref="H23:I23" si="8">MAX(M2:M165)-MIN(M2:M165)</f>
        <v>0.14438538855920288</v>
      </c>
      <c r="I23" s="21">
        <f t="shared" si="8"/>
        <v>9.0690062701669488E-2</v>
      </c>
      <c r="K23" s="13">
        <v>42233</v>
      </c>
      <c r="L23" s="6">
        <v>-2.2062515263617119E-2</v>
      </c>
      <c r="M23" s="6">
        <v>-4.3919233934835489E-2</v>
      </c>
      <c r="N23" s="7">
        <v>-3.7807228399060443E-3</v>
      </c>
    </row>
    <row r="24" spans="1:14" x14ac:dyDescent="0.3">
      <c r="A24" s="13">
        <v>42163</v>
      </c>
      <c r="B24" s="6">
        <v>-5.0263886456578259E-4</v>
      </c>
      <c r="C24" s="6">
        <v>-2.604168138387855E-3</v>
      </c>
      <c r="D24" s="7">
        <v>-4.1576426845740332E-2</v>
      </c>
      <c r="F24" s="20" t="s">
        <v>31</v>
      </c>
      <c r="G24" s="19">
        <f>MIN(L2:L165)</f>
        <v>-0.10422554346227718</v>
      </c>
      <c r="H24" s="19">
        <f t="shared" ref="H24:I24" si="9">MIN(M2:M165)</f>
        <v>-6.2425134756394829E-2</v>
      </c>
      <c r="I24" s="21">
        <f t="shared" si="9"/>
        <v>-4.908961019652363E-2</v>
      </c>
      <c r="K24" s="13">
        <v>42240</v>
      </c>
      <c r="L24" s="6">
        <v>1.0251154152453505E-3</v>
      </c>
      <c r="M24" s="6">
        <v>1.753247876164063E-2</v>
      </c>
      <c r="N24" s="7">
        <v>-3.4685557987889984E-2</v>
      </c>
    </row>
    <row r="25" spans="1:14" x14ac:dyDescent="0.3">
      <c r="A25" s="13">
        <v>42170</v>
      </c>
      <c r="B25" s="6">
        <v>-4.8413161337445533E-2</v>
      </c>
      <c r="C25" s="6">
        <v>3.9037134804733704E-3</v>
      </c>
      <c r="D25" s="7">
        <v>-2.3612761856798199E-3</v>
      </c>
      <c r="F25" s="20" t="s">
        <v>32</v>
      </c>
      <c r="G25" s="19">
        <f>MAX(L2:L165)</f>
        <v>0.10996330859730757</v>
      </c>
      <c r="H25" s="19">
        <f t="shared" ref="H25:I25" si="10">MAX(M2:M165)</f>
        <v>8.1960253802808053E-2</v>
      </c>
      <c r="I25" s="21">
        <f t="shared" si="10"/>
        <v>4.1600452505145866E-2</v>
      </c>
      <c r="K25" s="13">
        <v>42261</v>
      </c>
      <c r="L25" s="6">
        <v>2.7193684557941297E-2</v>
      </c>
      <c r="M25" s="6">
        <v>-1.3504390978713512E-3</v>
      </c>
      <c r="N25" s="7">
        <v>-1.9868203216725173E-2</v>
      </c>
    </row>
    <row r="26" spans="1:14" x14ac:dyDescent="0.3">
      <c r="A26" s="13">
        <v>42177</v>
      </c>
      <c r="B26" s="6">
        <v>3.2704705573928926E-2</v>
      </c>
      <c r="C26" s="6">
        <v>1.5464225697581553E-2</v>
      </c>
      <c r="D26" s="7">
        <v>9.0354875039956026E-2</v>
      </c>
      <c r="F26" s="20" t="s">
        <v>33</v>
      </c>
      <c r="G26" s="19">
        <f>SUM(L2:L165)</f>
        <v>0.60177688582475253</v>
      </c>
      <c r="H26" s="19">
        <f>SUM(M2:M165)</f>
        <v>0.43181126541323894</v>
      </c>
      <c r="I26" s="21">
        <f t="shared" ref="I26" si="11">SUM(N2:N165)</f>
        <v>-0.53634677594957614</v>
      </c>
      <c r="K26" s="13">
        <v>42268</v>
      </c>
      <c r="L26" s="6">
        <v>-3.340137943613735E-2</v>
      </c>
      <c r="M26" s="6">
        <v>-1.6349138001529526E-2</v>
      </c>
      <c r="N26" s="7">
        <v>-1.6736405580296484E-3</v>
      </c>
    </row>
    <row r="27" spans="1:14" ht="15" thickBot="1" x14ac:dyDescent="0.35">
      <c r="A27" s="13">
        <v>42184</v>
      </c>
      <c r="B27" s="6">
        <v>-5.5387465920213777E-2</v>
      </c>
      <c r="C27" s="6">
        <v>-2.4596709260854104E-2</v>
      </c>
      <c r="D27" s="7">
        <v>0.10837971139532857</v>
      </c>
      <c r="F27" s="22" t="s">
        <v>34</v>
      </c>
      <c r="G27" s="23">
        <f>COUNT(L2:L165)</f>
        <v>164</v>
      </c>
      <c r="H27" s="23">
        <f t="shared" ref="H27:I27" si="12">COUNT(M2:M165)</f>
        <v>164</v>
      </c>
      <c r="I27" s="24">
        <f t="shared" si="12"/>
        <v>164</v>
      </c>
      <c r="K27" s="13">
        <v>42275</v>
      </c>
      <c r="L27" s="6">
        <v>9.3687785258173797E-2</v>
      </c>
      <c r="M27" s="6">
        <v>-2.7510333718898708E-3</v>
      </c>
      <c r="N27" s="7">
        <v>3.3444847228473501E-3</v>
      </c>
    </row>
    <row r="28" spans="1:14" x14ac:dyDescent="0.3">
      <c r="A28" s="13">
        <v>42191</v>
      </c>
      <c r="B28" s="6">
        <v>2.7158218652310256E-2</v>
      </c>
      <c r="C28" s="6">
        <v>-1.5852379520322327E-2</v>
      </c>
      <c r="D28" s="7">
        <v>5.4679029181681438E-2</v>
      </c>
      <c r="K28" s="13">
        <v>42282</v>
      </c>
      <c r="L28" s="6">
        <v>0.10996330859730757</v>
      </c>
      <c r="M28" s="6">
        <v>2.1799228342584579E-2</v>
      </c>
      <c r="N28" s="7">
        <v>-1.6708441648176058E-3</v>
      </c>
    </row>
    <row r="29" spans="1:14" x14ac:dyDescent="0.3">
      <c r="A29" s="13">
        <v>42198</v>
      </c>
      <c r="B29" s="6">
        <v>3.8139123819256805E-2</v>
      </c>
      <c r="C29" s="6">
        <v>8.7898688494164184E-2</v>
      </c>
      <c r="D29" s="7">
        <v>9.1324835632724723E-3</v>
      </c>
      <c r="K29" s="13">
        <v>42296</v>
      </c>
      <c r="L29" s="6">
        <v>-1.3174336283940666E-2</v>
      </c>
      <c r="M29" s="6">
        <v>6.3534000711565633E-2</v>
      </c>
      <c r="N29" s="7">
        <v>3.4800529149417052E-2</v>
      </c>
    </row>
    <row r="30" spans="1:14" x14ac:dyDescent="0.3">
      <c r="A30" s="13">
        <v>42205</v>
      </c>
      <c r="B30" s="6">
        <v>-1.0676257991341644E-2</v>
      </c>
      <c r="C30" s="6">
        <v>-2.4692612590371522E-2</v>
      </c>
      <c r="D30" s="7">
        <v>3.5718082602079246E-2</v>
      </c>
      <c r="K30" s="13">
        <v>42303</v>
      </c>
      <c r="L30" s="6">
        <v>1.5217237913741024E-2</v>
      </c>
      <c r="M30" s="6">
        <v>-4.8915800202011285E-2</v>
      </c>
      <c r="N30" s="7">
        <v>-6.5359709797855334E-3</v>
      </c>
    </row>
    <row r="31" spans="1:14" x14ac:dyDescent="0.3">
      <c r="A31" s="13">
        <v>42212</v>
      </c>
      <c r="B31" s="6">
        <v>5.6065386410911735E-3</v>
      </c>
      <c r="C31" s="6">
        <v>-2.5317807984289897E-2</v>
      </c>
      <c r="D31" s="7">
        <v>-1.5915455305899568E-2</v>
      </c>
      <c r="K31" s="13">
        <v>42310</v>
      </c>
      <c r="L31" s="6">
        <v>5.8268908123975824E-2</v>
      </c>
      <c r="M31" s="6">
        <v>-1.0610179112015459E-2</v>
      </c>
      <c r="N31" s="7">
        <v>-8.23049913651548E-3</v>
      </c>
    </row>
    <row r="32" spans="1:14" x14ac:dyDescent="0.3">
      <c r="A32" s="13">
        <v>42219</v>
      </c>
      <c r="B32" s="6">
        <v>2.92997045170705E-2</v>
      </c>
      <c r="C32" s="6">
        <v>2.7814688182877193E-2</v>
      </c>
      <c r="D32" s="7">
        <v>-5.6843898976528834E-2</v>
      </c>
      <c r="K32" s="13">
        <v>42317</v>
      </c>
      <c r="L32" s="6">
        <v>2.753425627749246E-2</v>
      </c>
      <c r="M32" s="6">
        <v>1.0610179112015469E-2</v>
      </c>
      <c r="N32" s="7">
        <v>-9.9668599153921473E-3</v>
      </c>
    </row>
    <row r="33" spans="1:14" x14ac:dyDescent="0.3">
      <c r="A33" s="13">
        <v>42226</v>
      </c>
      <c r="B33" s="6">
        <v>-1.6171517987219098E-2</v>
      </c>
      <c r="C33" s="6">
        <v>-4.3318874718842354E-2</v>
      </c>
      <c r="D33" s="7">
        <v>0</v>
      </c>
      <c r="K33" s="13">
        <v>42324</v>
      </c>
      <c r="L33" s="6">
        <v>8.0402837035894237E-2</v>
      </c>
      <c r="M33" s="6">
        <v>5.0171293147843493E-2</v>
      </c>
      <c r="N33" s="7">
        <v>8.3125998193655654E-3</v>
      </c>
    </row>
    <row r="34" spans="1:14" x14ac:dyDescent="0.3">
      <c r="A34" s="13">
        <v>42233</v>
      </c>
      <c r="B34" s="6">
        <v>-2.2062515263617119E-2</v>
      </c>
      <c r="C34" s="6">
        <v>-4.3919233934835489E-2</v>
      </c>
      <c r="D34" s="7">
        <v>-3.7807228399060443E-3</v>
      </c>
      <c r="K34" s="13">
        <v>42331</v>
      </c>
      <c r="L34" s="6">
        <v>-4.3085760113156679E-2</v>
      </c>
      <c r="M34" s="6">
        <v>-1.7721982799411968E-2</v>
      </c>
      <c r="N34" s="7">
        <v>1.3158084577511201E-2</v>
      </c>
    </row>
    <row r="35" spans="1:14" x14ac:dyDescent="0.3">
      <c r="A35" s="13">
        <v>42240</v>
      </c>
      <c r="B35" s="6">
        <v>1.0251154152453505E-3</v>
      </c>
      <c r="C35" s="6">
        <v>1.753247876164063E-2</v>
      </c>
      <c r="D35" s="7">
        <v>-3.4685557987889984E-2</v>
      </c>
      <c r="K35" s="13">
        <v>42338</v>
      </c>
      <c r="L35" s="6">
        <v>3.388350748545884E-2</v>
      </c>
      <c r="M35" s="6">
        <v>6.7885404491280013E-2</v>
      </c>
      <c r="N35" s="7">
        <v>1.2987195526811112E-2</v>
      </c>
    </row>
    <row r="36" spans="1:14" x14ac:dyDescent="0.3">
      <c r="A36" s="13">
        <v>42247</v>
      </c>
      <c r="B36" s="6">
        <v>-0.11353362433835876</v>
      </c>
      <c r="C36" s="6">
        <v>9.3147712745476081E-3</v>
      </c>
      <c r="D36" s="7">
        <v>7.5507552508145101E-2</v>
      </c>
      <c r="K36" s="13">
        <v>42345</v>
      </c>
      <c r="L36" s="6">
        <v>2.0202707317519469E-2</v>
      </c>
      <c r="M36" s="6">
        <v>5.1173955524708242E-2</v>
      </c>
      <c r="N36" s="7">
        <v>-2.946203273031622E-2</v>
      </c>
    </row>
    <row r="37" spans="1:14" x14ac:dyDescent="0.3">
      <c r="A37" s="13">
        <v>42254</v>
      </c>
      <c r="B37" s="6">
        <v>1.9887019042716933E-2</v>
      </c>
      <c r="C37" s="6">
        <v>-1.8717123952937866E-2</v>
      </c>
      <c r="D37" s="7">
        <v>0.10354067894084036</v>
      </c>
      <c r="K37" s="13">
        <v>42352</v>
      </c>
      <c r="L37" s="6">
        <v>-3.4609140596058907E-2</v>
      </c>
      <c r="M37" s="6">
        <v>3.3955890011381075E-3</v>
      </c>
      <c r="N37" s="7">
        <v>2.1364822497696806E-2</v>
      </c>
    </row>
    <row r="38" spans="1:14" x14ac:dyDescent="0.3">
      <c r="A38" s="13">
        <v>42261</v>
      </c>
      <c r="B38" s="6">
        <v>2.7193684557941297E-2</v>
      </c>
      <c r="C38" s="6">
        <v>-1.3504390978713512E-3</v>
      </c>
      <c r="D38" s="7">
        <v>-1.9868203216725173E-2</v>
      </c>
      <c r="K38" s="13">
        <v>42359</v>
      </c>
      <c r="L38" s="6">
        <v>4.061815738953407E-3</v>
      </c>
      <c r="M38" s="6">
        <v>-3.3955890011381604E-3</v>
      </c>
      <c r="N38" s="7">
        <v>-1.1447385840350835E-2</v>
      </c>
    </row>
    <row r="39" spans="1:14" x14ac:dyDescent="0.3">
      <c r="A39" s="13">
        <v>42268</v>
      </c>
      <c r="B39" s="6">
        <v>-3.340137943613735E-2</v>
      </c>
      <c r="C39" s="6">
        <v>-1.6349138001529526E-2</v>
      </c>
      <c r="D39" s="7">
        <v>-1.6736405580296484E-3</v>
      </c>
      <c r="K39" s="13">
        <v>42366</v>
      </c>
      <c r="L39" s="6">
        <v>-1.1343616852054653E-2</v>
      </c>
      <c r="M39" s="6">
        <v>-1.2550079154288558E-2</v>
      </c>
      <c r="N39" s="7">
        <v>-3.2948958968525379E-3</v>
      </c>
    </row>
    <row r="40" spans="1:14" x14ac:dyDescent="0.3">
      <c r="A40" s="13">
        <v>42275</v>
      </c>
      <c r="B40" s="6">
        <v>9.3687785258173797E-2</v>
      </c>
      <c r="C40" s="6">
        <v>-2.7510333718898708E-3</v>
      </c>
      <c r="D40" s="7">
        <v>3.3444847228473501E-3</v>
      </c>
      <c r="K40" s="13">
        <v>42373</v>
      </c>
      <c r="L40" s="6">
        <v>-3.7226268443433422E-2</v>
      </c>
      <c r="M40" s="6">
        <v>2.2935789870993646E-3</v>
      </c>
      <c r="N40" s="7">
        <v>0</v>
      </c>
    </row>
    <row r="41" spans="1:14" x14ac:dyDescent="0.3">
      <c r="A41" s="13">
        <v>42282</v>
      </c>
      <c r="B41" s="6">
        <v>0.10996330859730757</v>
      </c>
      <c r="C41" s="6">
        <v>2.1799228342584579E-2</v>
      </c>
      <c r="D41" s="7">
        <v>-1.6708441648176058E-3</v>
      </c>
      <c r="K41" s="13">
        <v>42387</v>
      </c>
      <c r="L41" s="6">
        <v>9.6144608886806484E-4</v>
      </c>
      <c r="M41" s="6">
        <v>-2.8848154337658392E-2</v>
      </c>
      <c r="N41" s="7">
        <v>0</v>
      </c>
    </row>
    <row r="42" spans="1:14" x14ac:dyDescent="0.3">
      <c r="A42" s="13">
        <v>42289</v>
      </c>
      <c r="B42" s="6">
        <v>0.12139384125429092</v>
      </c>
      <c r="C42" s="6">
        <v>6.7159419654368091E-3</v>
      </c>
      <c r="D42" s="7">
        <v>-8.3963549529062782E-3</v>
      </c>
      <c r="K42" s="13">
        <v>42394</v>
      </c>
      <c r="L42" s="6">
        <v>-2.984713902089799E-2</v>
      </c>
      <c r="M42" s="6">
        <v>3.593200922606337E-2</v>
      </c>
      <c r="N42" s="7">
        <v>-1.9323677510539241E-3</v>
      </c>
    </row>
    <row r="43" spans="1:14" x14ac:dyDescent="0.3">
      <c r="A43" s="13">
        <v>42296</v>
      </c>
      <c r="B43" s="6">
        <v>-1.3174336283940666E-2</v>
      </c>
      <c r="C43" s="6">
        <v>6.3534000711565633E-2</v>
      </c>
      <c r="D43" s="7">
        <v>3.4800529149417052E-2</v>
      </c>
      <c r="K43" s="13">
        <v>42408</v>
      </c>
      <c r="L43" s="6">
        <v>-5.1752663222859895E-2</v>
      </c>
      <c r="M43" s="6">
        <v>0</v>
      </c>
      <c r="N43" s="7">
        <v>1.9212301778938723E-3</v>
      </c>
    </row>
    <row r="44" spans="1:14" x14ac:dyDescent="0.3">
      <c r="A44" s="13">
        <v>42303</v>
      </c>
      <c r="B44" s="6">
        <v>1.5217237913741024E-2</v>
      </c>
      <c r="C44" s="6">
        <v>-4.8915800202011285E-2</v>
      </c>
      <c r="D44" s="7">
        <v>-6.5359709797855334E-3</v>
      </c>
      <c r="K44" s="13">
        <v>42415</v>
      </c>
      <c r="L44" s="6">
        <v>-1.8737214531684761E-2</v>
      </c>
      <c r="M44" s="6">
        <v>1.0483497294857983E-2</v>
      </c>
      <c r="N44" s="7">
        <v>-1.9212301778939326E-3</v>
      </c>
    </row>
    <row r="45" spans="1:14" x14ac:dyDescent="0.3">
      <c r="A45" s="13">
        <v>42310</v>
      </c>
      <c r="B45" s="6">
        <v>5.8268908123975824E-2</v>
      </c>
      <c r="C45" s="6">
        <v>-1.0610179112015459E-2</v>
      </c>
      <c r="D45" s="7">
        <v>-8.23049913651548E-3</v>
      </c>
      <c r="K45" s="13">
        <v>42422</v>
      </c>
      <c r="L45" s="6">
        <v>3.586591318849687E-2</v>
      </c>
      <c r="M45" s="6">
        <v>-1.517834159906576E-2</v>
      </c>
      <c r="N45" s="7">
        <v>1.9212301778938723E-3</v>
      </c>
    </row>
    <row r="46" spans="1:14" x14ac:dyDescent="0.3">
      <c r="A46" s="13">
        <v>42317</v>
      </c>
      <c r="B46" s="6">
        <v>2.753425627749246E-2</v>
      </c>
      <c r="C46" s="6">
        <v>1.0610179112015469E-2</v>
      </c>
      <c r="D46" s="7">
        <v>-9.9668599153921473E-3</v>
      </c>
      <c r="K46" s="13">
        <v>42436</v>
      </c>
      <c r="L46" s="6">
        <v>-1.1054926035136572E-2</v>
      </c>
      <c r="M46" s="6">
        <v>3.5482000560971769E-3</v>
      </c>
      <c r="N46" s="7">
        <v>9.5511709843429868E-3</v>
      </c>
    </row>
    <row r="47" spans="1:14" x14ac:dyDescent="0.3">
      <c r="A47" s="13">
        <v>42324</v>
      </c>
      <c r="B47" s="6">
        <v>8.0402837035894237E-2</v>
      </c>
      <c r="C47" s="6">
        <v>5.0171293147843493E-2</v>
      </c>
      <c r="D47" s="7">
        <v>8.3125998193655654E-3</v>
      </c>
      <c r="K47" s="13">
        <v>42443</v>
      </c>
      <c r="L47" s="6">
        <v>8.4912010536123614E-2</v>
      </c>
      <c r="M47" s="6">
        <v>4.3886950355875039E-2</v>
      </c>
      <c r="N47" s="7">
        <v>-1.9029501460860756E-3</v>
      </c>
    </row>
    <row r="48" spans="1:14" x14ac:dyDescent="0.3">
      <c r="A48" s="13">
        <v>42331</v>
      </c>
      <c r="B48" s="6">
        <v>-4.3085760113156679E-2</v>
      </c>
      <c r="C48" s="6">
        <v>-1.7721982799411968E-2</v>
      </c>
      <c r="D48" s="7">
        <v>1.3158084577511201E-2</v>
      </c>
      <c r="K48" s="13">
        <v>42450</v>
      </c>
      <c r="L48" s="6">
        <v>3.7577479927602013E-2</v>
      </c>
      <c r="M48" s="6">
        <v>-4.5300190717501229E-3</v>
      </c>
      <c r="N48" s="7">
        <v>-2.117499713645863E-2</v>
      </c>
    </row>
    <row r="49" spans="1:14" x14ac:dyDescent="0.3">
      <c r="A49" s="13">
        <v>42338</v>
      </c>
      <c r="B49" s="6">
        <v>3.388350748545884E-2</v>
      </c>
      <c r="C49" s="6">
        <v>6.7885404491280013E-2</v>
      </c>
      <c r="D49" s="7">
        <v>1.2987195526811112E-2</v>
      </c>
      <c r="K49" s="13">
        <v>42457</v>
      </c>
      <c r="L49" s="6">
        <v>1.8138017552196222E-2</v>
      </c>
      <c r="M49" s="6">
        <v>6.2692323070045186E-2</v>
      </c>
      <c r="N49" s="7">
        <v>-2.1633095355425937E-2</v>
      </c>
    </row>
    <row r="50" spans="1:14" x14ac:dyDescent="0.3">
      <c r="A50" s="13">
        <v>42345</v>
      </c>
      <c r="B50" s="6">
        <v>2.0202707317519469E-2</v>
      </c>
      <c r="C50" s="6">
        <v>5.1173955524708242E-2</v>
      </c>
      <c r="D50" s="7">
        <v>-2.946203273031622E-2</v>
      </c>
      <c r="K50" s="13">
        <v>42471</v>
      </c>
      <c r="L50" s="6">
        <v>-1.2739025777429714E-2</v>
      </c>
      <c r="M50" s="6">
        <v>3.7041271680349076E-2</v>
      </c>
      <c r="N50" s="7">
        <v>-3.3616610798984974E-2</v>
      </c>
    </row>
    <row r="51" spans="1:14" x14ac:dyDescent="0.3">
      <c r="A51" s="13">
        <v>42352</v>
      </c>
      <c r="B51" s="6">
        <v>-3.4609140596058907E-2</v>
      </c>
      <c r="C51" s="6">
        <v>3.3955890011381075E-3</v>
      </c>
      <c r="D51" s="7">
        <v>2.1364822497696806E-2</v>
      </c>
      <c r="K51" s="13">
        <v>42485</v>
      </c>
      <c r="L51" s="6">
        <v>-9.3776780747247667E-3</v>
      </c>
      <c r="M51" s="6">
        <v>-4.7596472529880243E-3</v>
      </c>
      <c r="N51" s="7">
        <v>1.7804624633506686E-2</v>
      </c>
    </row>
    <row r="52" spans="1:14" x14ac:dyDescent="0.3">
      <c r="A52" s="13">
        <v>42359</v>
      </c>
      <c r="B52" s="6">
        <v>4.061815738953407E-3</v>
      </c>
      <c r="C52" s="6">
        <v>-3.3955890011381604E-3</v>
      </c>
      <c r="D52" s="7">
        <v>-1.1447385840350835E-2</v>
      </c>
      <c r="K52" s="13">
        <v>42492</v>
      </c>
      <c r="L52" s="6">
        <v>1.3078786249567495E-2</v>
      </c>
      <c r="M52" s="6">
        <v>-3.8240964384033942E-3</v>
      </c>
      <c r="N52" s="7">
        <v>1.9418085857101516E-2</v>
      </c>
    </row>
    <row r="53" spans="1:14" x14ac:dyDescent="0.3">
      <c r="A53" s="13">
        <v>42366</v>
      </c>
      <c r="B53" s="6">
        <v>-1.1343616852054653E-2</v>
      </c>
      <c r="C53" s="6">
        <v>-1.2550079154288558E-2</v>
      </c>
      <c r="D53" s="7">
        <v>-3.2948958968525379E-3</v>
      </c>
      <c r="K53" s="13">
        <v>42513</v>
      </c>
      <c r="L53" s="6">
        <v>2.7536157808605351E-2</v>
      </c>
      <c r="M53" s="6">
        <v>6.8426138686290952E-2</v>
      </c>
      <c r="N53" s="7">
        <v>1.5528262326555194E-2</v>
      </c>
    </row>
    <row r="54" spans="1:14" x14ac:dyDescent="0.3">
      <c r="A54" s="13">
        <v>42373</v>
      </c>
      <c r="B54" s="6">
        <v>-3.7226268443433422E-2</v>
      </c>
      <c r="C54" s="6">
        <v>2.2935789870993646E-3</v>
      </c>
      <c r="D54" s="7">
        <v>0</v>
      </c>
      <c r="K54" s="13">
        <v>42520</v>
      </c>
      <c r="L54" s="6">
        <v>8.5157808340306965E-2</v>
      </c>
      <c r="M54" s="6">
        <v>-1.7652255245691922E-3</v>
      </c>
      <c r="N54" s="7">
        <v>-9.2879924664706036E-3</v>
      </c>
    </row>
    <row r="55" spans="1:14" x14ac:dyDescent="0.3">
      <c r="A55" s="13">
        <v>42380</v>
      </c>
      <c r="B55" s="6">
        <v>-3.9050514871873138E-2</v>
      </c>
      <c r="C55" s="6">
        <v>-3.3783061243644968E-2</v>
      </c>
      <c r="D55" s="7">
        <v>-0.15690474380983138</v>
      </c>
      <c r="K55" s="13">
        <v>42527</v>
      </c>
      <c r="L55" s="6">
        <v>-4.9742998924703886E-2</v>
      </c>
      <c r="M55" s="6">
        <v>-1.692690748758342E-2</v>
      </c>
      <c r="N55" s="7">
        <v>-2.3355401819282976E-3</v>
      </c>
    </row>
    <row r="56" spans="1:14" x14ac:dyDescent="0.3">
      <c r="A56" s="13">
        <v>42387</v>
      </c>
      <c r="B56" s="6">
        <v>9.6144608886806484E-4</v>
      </c>
      <c r="C56" s="6">
        <v>-2.8848154337658392E-2</v>
      </c>
      <c r="D56" s="7">
        <v>0</v>
      </c>
      <c r="K56" s="13">
        <v>42534</v>
      </c>
      <c r="L56" s="6">
        <v>9.251637569966973E-3</v>
      </c>
      <c r="M56" s="6">
        <v>-5.8268908123975761E-2</v>
      </c>
      <c r="N56" s="7">
        <v>7.7911963427002267E-4</v>
      </c>
    </row>
    <row r="57" spans="1:14" x14ac:dyDescent="0.3">
      <c r="A57" s="13">
        <v>42394</v>
      </c>
      <c r="B57" s="6">
        <v>-2.984713902089799E-2</v>
      </c>
      <c r="C57" s="6">
        <v>3.593200922606337E-2</v>
      </c>
      <c r="D57" s="7">
        <v>-1.9323677510539241E-3</v>
      </c>
      <c r="K57" s="13">
        <v>42541</v>
      </c>
      <c r="L57" s="6">
        <v>-1.5227512889209559E-2</v>
      </c>
      <c r="M57" s="6">
        <v>-1.9065782705816427E-3</v>
      </c>
      <c r="N57" s="7">
        <v>7.7851307941366173E-4</v>
      </c>
    </row>
    <row r="58" spans="1:14" x14ac:dyDescent="0.3">
      <c r="A58" s="13">
        <v>42401</v>
      </c>
      <c r="B58" s="6">
        <v>0.12632728743937965</v>
      </c>
      <c r="C58" s="6">
        <v>4.6948443042078847E-3</v>
      </c>
      <c r="D58" s="7">
        <v>5.7859370670439265E-3</v>
      </c>
      <c r="K58" s="13">
        <v>42548</v>
      </c>
      <c r="L58" s="6">
        <v>3.0575479794589105E-2</v>
      </c>
      <c r="M58" s="6">
        <v>-1.151644206155918E-2</v>
      </c>
      <c r="N58" s="7">
        <v>1.5552102668064845E-3</v>
      </c>
    </row>
    <row r="59" spans="1:14" x14ac:dyDescent="0.3">
      <c r="A59" s="13">
        <v>42408</v>
      </c>
      <c r="B59" s="6">
        <v>-5.1752663222859895E-2</v>
      </c>
      <c r="C59" s="6">
        <v>0</v>
      </c>
      <c r="D59" s="7">
        <v>1.9212301778938723E-3</v>
      </c>
      <c r="K59" s="13">
        <v>42555</v>
      </c>
      <c r="L59" s="6">
        <v>3.4172801168751543E-2</v>
      </c>
      <c r="M59" s="6">
        <v>-2.5416812984123183E-2</v>
      </c>
      <c r="N59" s="7">
        <v>6.1967665375113994E-3</v>
      </c>
    </row>
    <row r="60" spans="1:14" x14ac:dyDescent="0.3">
      <c r="A60" s="13">
        <v>42415</v>
      </c>
      <c r="B60" s="6">
        <v>-1.8737214531684761E-2</v>
      </c>
      <c r="C60" s="6">
        <v>1.0483497294857983E-2</v>
      </c>
      <c r="D60" s="7">
        <v>-1.9212301778939326E-3</v>
      </c>
      <c r="K60" s="13">
        <v>42562</v>
      </c>
      <c r="L60" s="6">
        <v>-2.0661422921893203E-2</v>
      </c>
      <c r="M60" s="6">
        <v>6.515714163363738E-2</v>
      </c>
      <c r="N60" s="7">
        <v>-4.6439711944507049E-3</v>
      </c>
    </row>
    <row r="61" spans="1:14" x14ac:dyDescent="0.3">
      <c r="A61" s="13">
        <v>42422</v>
      </c>
      <c r="B61" s="6">
        <v>3.586591318849687E-2</v>
      </c>
      <c r="C61" s="6">
        <v>-1.517834159906576E-2</v>
      </c>
      <c r="D61" s="7">
        <v>1.9212301778938723E-3</v>
      </c>
      <c r="K61" s="13">
        <v>42569</v>
      </c>
      <c r="L61" s="6">
        <v>-3.4470906246214031E-3</v>
      </c>
      <c r="M61" s="6">
        <v>3.4643391472313843E-2</v>
      </c>
      <c r="N61" s="7">
        <v>-3.886518689280936E-3</v>
      </c>
    </row>
    <row r="62" spans="1:14" x14ac:dyDescent="0.3">
      <c r="A62" s="13">
        <v>42429</v>
      </c>
      <c r="B62" s="6">
        <v>0.1682208000753162</v>
      </c>
      <c r="C62" s="6">
        <v>-7.0838548884049318E-3</v>
      </c>
      <c r="D62" s="7">
        <v>0</v>
      </c>
      <c r="K62" s="13">
        <v>42576</v>
      </c>
      <c r="L62" s="6">
        <v>-1.3675030581891097E-2</v>
      </c>
      <c r="M62" s="6">
        <v>4.4685489345299909E-2</v>
      </c>
      <c r="N62" s="7">
        <v>4.6620131058113714E-3</v>
      </c>
    </row>
    <row r="63" spans="1:14" x14ac:dyDescent="0.3">
      <c r="A63" s="13">
        <v>42436</v>
      </c>
      <c r="B63" s="6">
        <v>-1.1054926035136572E-2</v>
      </c>
      <c r="C63" s="6">
        <v>3.5482000560971769E-3</v>
      </c>
      <c r="D63" s="7">
        <v>9.5511709843429868E-3</v>
      </c>
      <c r="K63" s="13">
        <v>42583</v>
      </c>
      <c r="L63" s="6">
        <v>1.5055293050849674E-2</v>
      </c>
      <c r="M63" s="6">
        <v>2.2872661665991528E-2</v>
      </c>
      <c r="N63" s="7">
        <v>-7.7549441653039042E-4</v>
      </c>
    </row>
    <row r="64" spans="1:14" x14ac:dyDescent="0.3">
      <c r="A64" s="13">
        <v>42443</v>
      </c>
      <c r="B64" s="6">
        <v>8.4912010536123614E-2</v>
      </c>
      <c r="C64" s="6">
        <v>4.3886950355875039E-2</v>
      </c>
      <c r="D64" s="7">
        <v>-1.9029501460860756E-3</v>
      </c>
      <c r="K64" s="13">
        <v>42590</v>
      </c>
      <c r="L64" s="6">
        <v>-1.4005669069709811E-2</v>
      </c>
      <c r="M64" s="6">
        <v>-1.4340186692270723E-2</v>
      </c>
      <c r="N64" s="7">
        <v>-7.7609627488851418E-4</v>
      </c>
    </row>
    <row r="65" spans="1:14" x14ac:dyDescent="0.3">
      <c r="A65" s="13">
        <v>42450</v>
      </c>
      <c r="B65" s="6">
        <v>3.7577479927602013E-2</v>
      </c>
      <c r="C65" s="6">
        <v>-4.5300190717501229E-3</v>
      </c>
      <c r="D65" s="7">
        <v>-2.117499713645863E-2</v>
      </c>
      <c r="K65" s="13">
        <v>42597</v>
      </c>
      <c r="L65" s="6">
        <v>-3.0054320724320755E-2</v>
      </c>
      <c r="M65" s="6">
        <v>-3.3696492574000564E-2</v>
      </c>
      <c r="N65" s="7">
        <v>2.7566829832654592E-2</v>
      </c>
    </row>
    <row r="66" spans="1:14" x14ac:dyDescent="0.3">
      <c r="A66" s="13">
        <v>42457</v>
      </c>
      <c r="B66" s="6">
        <v>1.8138017552196222E-2</v>
      </c>
      <c r="C66" s="6">
        <v>6.2692323070045186E-2</v>
      </c>
      <c r="D66" s="7">
        <v>-2.1633095355425937E-2</v>
      </c>
      <c r="K66" s="13">
        <v>42611</v>
      </c>
      <c r="L66" s="6">
        <v>8.1187714750460285E-2</v>
      </c>
      <c r="M66" s="6">
        <v>-7.1174677688639896E-3</v>
      </c>
      <c r="N66" s="7">
        <v>-6.5146810211936419E-3</v>
      </c>
    </row>
    <row r="67" spans="1:14" x14ac:dyDescent="0.3">
      <c r="A67" s="13">
        <v>42464</v>
      </c>
      <c r="B67" s="6">
        <v>5.7977811256274193E-2</v>
      </c>
      <c r="C67" s="6">
        <v>0.1222742380998882</v>
      </c>
      <c r="D67" s="7">
        <v>-3.8505263383107537E-2</v>
      </c>
      <c r="K67" s="13">
        <v>42618</v>
      </c>
      <c r="L67" s="6">
        <v>1.7983473711323958E-2</v>
      </c>
      <c r="M67" s="6">
        <v>4.9640142971136426E-2</v>
      </c>
      <c r="N67" s="7">
        <v>-1.4534886279831975E-3</v>
      </c>
    </row>
    <row r="68" spans="1:14" x14ac:dyDescent="0.3">
      <c r="A68" s="13">
        <v>42471</v>
      </c>
      <c r="B68" s="6">
        <v>-1.2739025777429714E-2</v>
      </c>
      <c r="C68" s="6">
        <v>3.7041271680349076E-2</v>
      </c>
      <c r="D68" s="7">
        <v>-3.3616610798984974E-2</v>
      </c>
      <c r="K68" s="13">
        <v>42625</v>
      </c>
      <c r="L68" s="6">
        <v>3.8461585874783148E-3</v>
      </c>
      <c r="M68" s="6">
        <v>-3.3696492574000564E-2</v>
      </c>
      <c r="N68" s="7">
        <v>2.1794414729323142E-3</v>
      </c>
    </row>
    <row r="69" spans="1:14" x14ac:dyDescent="0.3">
      <c r="A69" s="13">
        <v>42478</v>
      </c>
      <c r="B69" s="6">
        <v>2.6886899239281737E-3</v>
      </c>
      <c r="C69" s="6">
        <v>-4.366694665248641E-2</v>
      </c>
      <c r="D69" s="7">
        <v>6.8137805167218041E-2</v>
      </c>
      <c r="K69" s="13">
        <v>42632</v>
      </c>
      <c r="L69" s="6">
        <v>9.2076900455047503E-2</v>
      </c>
      <c r="M69" s="6">
        <v>3.8781249292110541E-2</v>
      </c>
      <c r="N69" s="7">
        <v>8.6705745511335766E-3</v>
      </c>
    </row>
    <row r="70" spans="1:14" x14ac:dyDescent="0.3">
      <c r="A70" s="13">
        <v>42485</v>
      </c>
      <c r="B70" s="6">
        <v>-9.3776780747247667E-3</v>
      </c>
      <c r="C70" s="6">
        <v>-4.7596472529880243E-3</v>
      </c>
      <c r="D70" s="7">
        <v>1.7804624633506686E-2</v>
      </c>
      <c r="K70" s="13">
        <v>42639</v>
      </c>
      <c r="L70" s="6">
        <v>2.3186435377913137E-2</v>
      </c>
      <c r="M70" s="6">
        <v>-5.9347355198145777E-3</v>
      </c>
      <c r="N70" s="7">
        <v>3.0466401703434308E-2</v>
      </c>
    </row>
    <row r="71" spans="1:14" x14ac:dyDescent="0.3">
      <c r="A71" s="13">
        <v>42492</v>
      </c>
      <c r="B71" s="6">
        <v>1.3078786249567495E-2</v>
      </c>
      <c r="C71" s="6">
        <v>-3.8240964384033942E-3</v>
      </c>
      <c r="D71" s="7">
        <v>1.9418085857101516E-2</v>
      </c>
      <c r="K71" s="13">
        <v>42646</v>
      </c>
      <c r="L71" s="6">
        <v>1.5613384633921756E-2</v>
      </c>
      <c r="M71" s="6">
        <v>-5.9701669865036841E-3</v>
      </c>
      <c r="N71" s="7">
        <v>-2.0957045742188815E-3</v>
      </c>
    </row>
    <row r="72" spans="1:14" x14ac:dyDescent="0.3">
      <c r="A72" s="13">
        <v>42499</v>
      </c>
      <c r="B72" s="6">
        <v>2.5282775523526688E-2</v>
      </c>
      <c r="C72" s="6">
        <v>1.3320843975660555E-2</v>
      </c>
      <c r="D72" s="7">
        <v>0.36357416639900419</v>
      </c>
      <c r="K72" s="13">
        <v>42653</v>
      </c>
      <c r="L72" s="6">
        <v>-2.3598658679784213E-2</v>
      </c>
      <c r="M72" s="6">
        <v>-1.4649120216231883E-2</v>
      </c>
      <c r="N72" s="7">
        <v>6.2739836334148504E-3</v>
      </c>
    </row>
    <row r="73" spans="1:14" x14ac:dyDescent="0.3">
      <c r="A73" s="13">
        <v>42506</v>
      </c>
      <c r="B73" s="6">
        <v>-2.1468403448056093E-2</v>
      </c>
      <c r="C73" s="6">
        <v>9.4473318316188768E-4</v>
      </c>
      <c r="D73" s="7">
        <v>-0.15749852359694247</v>
      </c>
      <c r="K73" s="13">
        <v>42660</v>
      </c>
      <c r="L73" s="6">
        <v>8.8152966507597158E-2</v>
      </c>
      <c r="M73" s="6">
        <v>-6.0949252674965875E-3</v>
      </c>
      <c r="N73" s="7">
        <v>-2.9621347630405997E-2</v>
      </c>
    </row>
    <row r="74" spans="1:14" x14ac:dyDescent="0.3">
      <c r="A74" s="13">
        <v>42513</v>
      </c>
      <c r="B74" s="6">
        <v>2.7536157808605351E-2</v>
      </c>
      <c r="C74" s="6">
        <v>6.8426138686290952E-2</v>
      </c>
      <c r="D74" s="7">
        <v>1.5528262326555194E-2</v>
      </c>
      <c r="K74" s="13">
        <v>42667</v>
      </c>
      <c r="L74" s="6">
        <v>1.9541031358247987E-2</v>
      </c>
      <c r="M74" s="6">
        <v>6.0949252674965615E-3</v>
      </c>
      <c r="N74" s="7">
        <v>0</v>
      </c>
    </row>
    <row r="75" spans="1:14" x14ac:dyDescent="0.3">
      <c r="A75" s="13">
        <v>42520</v>
      </c>
      <c r="B75" s="6">
        <v>8.5157808340306965E-2</v>
      </c>
      <c r="C75" s="6">
        <v>-1.7652255245691922E-3</v>
      </c>
      <c r="D75" s="7">
        <v>-9.2879924664706036E-3</v>
      </c>
      <c r="K75" s="13">
        <v>42674</v>
      </c>
      <c r="L75" s="6">
        <v>1.2767440003944872E-2</v>
      </c>
      <c r="M75" s="6">
        <v>-1.3986241974739952E-2</v>
      </c>
      <c r="N75" s="7">
        <v>1.3508914996703189E-2</v>
      </c>
    </row>
    <row r="76" spans="1:14" x14ac:dyDescent="0.3">
      <c r="A76" s="13">
        <v>42527</v>
      </c>
      <c r="B76" s="6">
        <v>-4.9742998924703886E-2</v>
      </c>
      <c r="C76" s="6">
        <v>-1.692690748758342E-2</v>
      </c>
      <c r="D76" s="7">
        <v>-2.3355401819282976E-3</v>
      </c>
      <c r="K76" s="13">
        <v>42681</v>
      </c>
      <c r="L76" s="6">
        <v>-9.5988450579805491E-3</v>
      </c>
      <c r="M76" s="6">
        <v>-1.5971945566052113E-2</v>
      </c>
      <c r="N76" s="7">
        <v>0</v>
      </c>
    </row>
    <row r="77" spans="1:14" x14ac:dyDescent="0.3">
      <c r="A77" s="13">
        <v>42534</v>
      </c>
      <c r="B77" s="6">
        <v>9.251637569966973E-3</v>
      </c>
      <c r="C77" s="6">
        <v>-5.8268908123975761E-2</v>
      </c>
      <c r="D77" s="7">
        <v>7.7911963427002267E-4</v>
      </c>
      <c r="K77" s="13">
        <v>42688</v>
      </c>
      <c r="L77" s="6">
        <v>2.3891190894672889E-3</v>
      </c>
      <c r="M77" s="6">
        <v>-1.1696039763191298E-2</v>
      </c>
      <c r="N77" s="7">
        <v>-4.2462908814510968E-3</v>
      </c>
    </row>
    <row r="78" spans="1:14" x14ac:dyDescent="0.3">
      <c r="A78" s="13">
        <v>42541</v>
      </c>
      <c r="B78" s="6">
        <v>-1.5227512889209559E-2</v>
      </c>
      <c r="C78" s="6">
        <v>-1.9065782705816427E-3</v>
      </c>
      <c r="D78" s="7">
        <v>7.7851307941366173E-4</v>
      </c>
      <c r="K78" s="13">
        <v>42695</v>
      </c>
      <c r="L78" s="6">
        <v>6.9254744794099024E-4</v>
      </c>
      <c r="M78" s="6">
        <v>1.7937700686667252E-2</v>
      </c>
      <c r="N78" s="7">
        <v>0</v>
      </c>
    </row>
    <row r="79" spans="1:14" x14ac:dyDescent="0.3">
      <c r="A79" s="13">
        <v>42548</v>
      </c>
      <c r="B79" s="6">
        <v>3.0575479794589105E-2</v>
      </c>
      <c r="C79" s="6">
        <v>-1.151644206155918E-2</v>
      </c>
      <c r="D79" s="7">
        <v>1.5552102668064845E-3</v>
      </c>
      <c r="K79" s="13">
        <v>42702</v>
      </c>
      <c r="L79" s="6">
        <v>4.4384870701515582E-2</v>
      </c>
      <c r="M79" s="6">
        <v>-5.3476063265952417E-3</v>
      </c>
      <c r="N79" s="7">
        <v>8.4746269909722356E-3</v>
      </c>
    </row>
    <row r="80" spans="1:14" x14ac:dyDescent="0.3">
      <c r="A80" s="13">
        <v>42555</v>
      </c>
      <c r="B80" s="6">
        <v>3.4172801168751543E-2</v>
      </c>
      <c r="C80" s="6">
        <v>-2.5416812984123183E-2</v>
      </c>
      <c r="D80" s="7">
        <v>6.1967665375113994E-3</v>
      </c>
      <c r="K80" s="13">
        <v>42716</v>
      </c>
      <c r="L80" s="6">
        <v>1.4253300328577032E-2</v>
      </c>
      <c r="M80" s="6">
        <v>8.0789254927321072E-2</v>
      </c>
      <c r="N80" s="7">
        <v>2.828856200477623E-3</v>
      </c>
    </row>
    <row r="81" spans="1:22" x14ac:dyDescent="0.3">
      <c r="A81" s="13">
        <v>42562</v>
      </c>
      <c r="B81" s="6">
        <v>-2.0661422921893203E-2</v>
      </c>
      <c r="C81" s="6">
        <v>6.515714163363738E-2</v>
      </c>
      <c r="D81" s="7">
        <v>-4.6439711944507049E-3</v>
      </c>
      <c r="K81" s="13">
        <v>42730</v>
      </c>
      <c r="L81" s="6">
        <v>-2.9397375409250691E-3</v>
      </c>
      <c r="M81" s="6">
        <v>2.7315810646962924E-2</v>
      </c>
      <c r="N81" s="7">
        <v>-6.6688898770376765E-4</v>
      </c>
    </row>
    <row r="82" spans="1:22" x14ac:dyDescent="0.3">
      <c r="A82" s="13">
        <v>42569</v>
      </c>
      <c r="B82" s="6">
        <v>-3.4470906246214031E-3</v>
      </c>
      <c r="C82" s="6">
        <v>3.4643391472313843E-2</v>
      </c>
      <c r="D82" s="7">
        <v>-3.886518689280936E-3</v>
      </c>
      <c r="K82" s="13">
        <v>42737</v>
      </c>
      <c r="L82" s="6">
        <v>-4.3729389946772536E-2</v>
      </c>
      <c r="M82" s="6">
        <v>3.1678523696710877E-2</v>
      </c>
      <c r="N82" s="7">
        <v>6.6688898770377427E-4</v>
      </c>
    </row>
    <row r="83" spans="1:22" x14ac:dyDescent="0.3">
      <c r="A83" s="13">
        <v>42576</v>
      </c>
      <c r="B83" s="6">
        <v>-1.3675030581891097E-2</v>
      </c>
      <c r="C83" s="6">
        <v>4.4685489345299909E-2</v>
      </c>
      <c r="D83" s="7">
        <v>4.6620131058113714E-3</v>
      </c>
      <c r="K83" s="13">
        <v>42744</v>
      </c>
      <c r="L83" s="6">
        <v>6.9881001348916061E-2</v>
      </c>
      <c r="M83" s="6">
        <v>8.0098487899460905E-2</v>
      </c>
      <c r="N83" s="7">
        <v>-1.2072581234269249E-2</v>
      </c>
    </row>
    <row r="84" spans="1:22" x14ac:dyDescent="0.3">
      <c r="A84" s="13">
        <v>42583</v>
      </c>
      <c r="B84" s="6">
        <v>1.5055293050849674E-2</v>
      </c>
      <c r="C84" s="6">
        <v>2.2872661665991528E-2</v>
      </c>
      <c r="D84" s="7">
        <v>-7.7549441653039042E-4</v>
      </c>
      <c r="K84" s="13">
        <v>42751</v>
      </c>
      <c r="L84" s="6">
        <v>2.2685282831083665E-2</v>
      </c>
      <c r="M84" s="6">
        <v>-5.9997308578373619E-2</v>
      </c>
      <c r="N84" s="7">
        <v>1.8717123952937773E-2</v>
      </c>
    </row>
    <row r="85" spans="1:22" x14ac:dyDescent="0.3">
      <c r="A85" s="13">
        <v>42590</v>
      </c>
      <c r="B85" s="6">
        <v>-1.4005669069709811E-2</v>
      </c>
      <c r="C85" s="6">
        <v>-1.4340186692270723E-2</v>
      </c>
      <c r="D85" s="7">
        <v>-7.7609627488851418E-4</v>
      </c>
      <c r="K85" s="13">
        <v>42758</v>
      </c>
      <c r="L85" s="6">
        <v>4.8641807222345866E-2</v>
      </c>
      <c r="M85" s="6">
        <v>6.2003327305239352E-2</v>
      </c>
      <c r="N85" s="7">
        <v>9.228806437621485E-3</v>
      </c>
    </row>
    <row r="86" spans="1:22" x14ac:dyDescent="0.3">
      <c r="A86" s="13">
        <v>42597</v>
      </c>
      <c r="B86" s="6">
        <v>-3.0054320724320755E-2</v>
      </c>
      <c r="C86" s="6">
        <v>-3.3696492574000564E-2</v>
      </c>
      <c r="D86" s="7">
        <v>2.7566829832654592E-2</v>
      </c>
      <c r="K86" s="13">
        <v>42765</v>
      </c>
      <c r="L86" s="6">
        <v>5.7652851427277399E-2</v>
      </c>
      <c r="M86" s="6">
        <v>-2.6755868804377884E-3</v>
      </c>
      <c r="N86" s="7">
        <v>8.494007292004337E-3</v>
      </c>
    </row>
    <row r="87" spans="1:22" x14ac:dyDescent="0.3">
      <c r="A87" s="13">
        <v>42604</v>
      </c>
      <c r="B87" s="6">
        <v>0.12144665340945077</v>
      </c>
      <c r="C87" s="6">
        <v>-8.8261826282720716E-3</v>
      </c>
      <c r="D87" s="7">
        <v>4.5764443252895019E-2</v>
      </c>
      <c r="K87" s="13">
        <v>42772</v>
      </c>
      <c r="L87" s="6">
        <v>5.5866067086397762E-3</v>
      </c>
      <c r="M87" s="6">
        <v>-3.7534259258198435E-2</v>
      </c>
      <c r="N87" s="7">
        <v>-3.2583932380592863E-3</v>
      </c>
    </row>
    <row r="88" spans="1:22" x14ac:dyDescent="0.3">
      <c r="A88" s="13">
        <v>42611</v>
      </c>
      <c r="B88" s="6">
        <v>8.1187714750460285E-2</v>
      </c>
      <c r="C88" s="6">
        <v>-7.1174677688639896E-3</v>
      </c>
      <c r="D88" s="7">
        <v>-6.5146810211936419E-3</v>
      </c>
      <c r="K88" s="13">
        <v>42779</v>
      </c>
      <c r="L88" s="6">
        <v>-3.6305745746169987E-2</v>
      </c>
      <c r="M88" s="6">
        <v>-1.3300861120949366E-2</v>
      </c>
      <c r="N88" s="7">
        <v>-7.8637364602145762E-3</v>
      </c>
    </row>
    <row r="89" spans="1:22" x14ac:dyDescent="0.3">
      <c r="A89" s="13">
        <v>42618</v>
      </c>
      <c r="B89" s="6">
        <v>1.7983473711323958E-2</v>
      </c>
      <c r="C89" s="6">
        <v>4.9640142971136426E-2</v>
      </c>
      <c r="D89" s="7">
        <v>-1.4534886279831975E-3</v>
      </c>
      <c r="K89" s="13">
        <v>42786</v>
      </c>
      <c r="L89" s="6">
        <v>-3.5875649765408461E-2</v>
      </c>
      <c r="M89" s="6">
        <v>-4.6150943846241417E-2</v>
      </c>
      <c r="N89" s="7">
        <v>0</v>
      </c>
    </row>
    <row r="90" spans="1:22" x14ac:dyDescent="0.3">
      <c r="A90" s="13">
        <v>42625</v>
      </c>
      <c r="B90" s="6">
        <v>3.8461585874783148E-3</v>
      </c>
      <c r="C90" s="6">
        <v>-3.3696492574000564E-2</v>
      </c>
      <c r="D90" s="7">
        <v>2.1794414729323142E-3</v>
      </c>
      <c r="K90" s="13">
        <v>42793</v>
      </c>
      <c r="L90" s="6">
        <v>1.1016934414821612E-2</v>
      </c>
      <c r="M90" s="6">
        <v>-6.2425134756394829E-2</v>
      </c>
      <c r="N90" s="7">
        <v>-7.2631550724732248E-3</v>
      </c>
    </row>
    <row r="91" spans="1:22" ht="15" thickBot="1" x14ac:dyDescent="0.35">
      <c r="A91" s="13">
        <v>42632</v>
      </c>
      <c r="B91" s="6">
        <v>9.2076900455047503E-2</v>
      </c>
      <c r="C91" s="6">
        <v>3.8781249292110541E-2</v>
      </c>
      <c r="D91" s="7">
        <v>8.6705745511335766E-3</v>
      </c>
      <c r="F91" s="66" t="s">
        <v>47</v>
      </c>
      <c r="G91" s="72"/>
      <c r="H91" s="72"/>
      <c r="I91" s="72"/>
      <c r="K91" s="13">
        <v>42807</v>
      </c>
      <c r="L91" s="6">
        <v>7.9527004500847015E-2</v>
      </c>
      <c r="M91" s="6">
        <v>2.3295562603522082E-2</v>
      </c>
      <c r="N91" s="7">
        <v>-4.0458585195436835E-3</v>
      </c>
    </row>
    <row r="92" spans="1:22" x14ac:dyDescent="0.3">
      <c r="A92" s="13">
        <v>42639</v>
      </c>
      <c r="B92" s="6">
        <v>2.3186435377913137E-2</v>
      </c>
      <c r="C92" s="6">
        <v>-5.9347355198145777E-3</v>
      </c>
      <c r="D92" s="7">
        <v>3.0466401703434308E-2</v>
      </c>
      <c r="F92" s="17"/>
      <c r="G92" s="17" t="s">
        <v>11</v>
      </c>
      <c r="H92" s="17" t="s">
        <v>12</v>
      </c>
      <c r="I92" s="17" t="s">
        <v>13</v>
      </c>
      <c r="K92" s="13">
        <v>42828</v>
      </c>
      <c r="L92" s="6">
        <v>2.2948932985544783E-2</v>
      </c>
      <c r="M92" s="6">
        <v>1.3872111477806044E-2</v>
      </c>
      <c r="N92" s="7">
        <v>0</v>
      </c>
    </row>
    <row r="93" spans="1:22" x14ac:dyDescent="0.3">
      <c r="A93" s="13">
        <v>42646</v>
      </c>
      <c r="B93" s="6">
        <v>1.5613384633921756E-2</v>
      </c>
      <c r="C93" s="6">
        <v>-5.9701669865036841E-3</v>
      </c>
      <c r="D93" s="7">
        <v>-2.0957045742188815E-3</v>
      </c>
      <c r="F93" s="15" t="s">
        <v>11</v>
      </c>
      <c r="G93" s="15">
        <v>1</v>
      </c>
      <c r="H93" s="15"/>
      <c r="I93" s="15"/>
      <c r="K93" s="13">
        <v>42835</v>
      </c>
      <c r="L93" s="6">
        <v>-6.0860979007793616E-2</v>
      </c>
      <c r="M93" s="6">
        <v>-4.7292097205056373E-2</v>
      </c>
      <c r="N93" s="7">
        <v>-2.0562753296510392E-2</v>
      </c>
    </row>
    <row r="94" spans="1:22" x14ac:dyDescent="0.3">
      <c r="A94" s="13">
        <v>42653</v>
      </c>
      <c r="B94" s="6">
        <v>-2.3598658679784213E-2</v>
      </c>
      <c r="C94" s="6">
        <v>-1.4649120216231883E-2</v>
      </c>
      <c r="D94" s="7">
        <v>6.2739836334148504E-3</v>
      </c>
      <c r="F94" s="15" t="s">
        <v>12</v>
      </c>
      <c r="G94" s="15">
        <v>0.18261193121871988</v>
      </c>
      <c r="H94" s="15">
        <v>1</v>
      </c>
      <c r="I94" s="15"/>
      <c r="K94" s="13">
        <v>42842</v>
      </c>
      <c r="L94" s="6">
        <v>3.4035494276325691E-2</v>
      </c>
      <c r="M94" s="6">
        <v>2.5169113837254807E-2</v>
      </c>
      <c r="N94" s="7">
        <v>1.7845360320010387E-2</v>
      </c>
    </row>
    <row r="95" spans="1:22" ht="15" thickBot="1" x14ac:dyDescent="0.35">
      <c r="A95" s="13">
        <v>42660</v>
      </c>
      <c r="B95" s="6">
        <v>8.8152966507597158E-2</v>
      </c>
      <c r="C95" s="6">
        <v>-6.0949252674965875E-3</v>
      </c>
      <c r="D95" s="7">
        <v>-2.9621347630405997E-2</v>
      </c>
      <c r="F95" s="16" t="s">
        <v>13</v>
      </c>
      <c r="G95" s="16">
        <v>1.6912080332233824E-3</v>
      </c>
      <c r="H95" s="16">
        <v>-1.3139011764698928E-2</v>
      </c>
      <c r="I95" s="16">
        <v>1</v>
      </c>
      <c r="K95" s="13">
        <v>42849</v>
      </c>
      <c r="L95" s="6">
        <v>4.8975103033438681E-2</v>
      </c>
      <c r="M95" s="6">
        <v>4.8513959223607538E-2</v>
      </c>
      <c r="N95" s="7">
        <v>9.4787439545437387E-3</v>
      </c>
      <c r="P95" s="6"/>
      <c r="Q95" s="6"/>
      <c r="R95" s="6"/>
      <c r="S95" s="6"/>
      <c r="T95" s="6"/>
      <c r="U95" s="6"/>
      <c r="V95" s="6"/>
    </row>
    <row r="96" spans="1:22" x14ac:dyDescent="0.3">
      <c r="A96" s="13">
        <v>42667</v>
      </c>
      <c r="B96" s="6">
        <v>1.9541031358247987E-2</v>
      </c>
      <c r="C96" s="6">
        <v>6.0949252674965615E-3</v>
      </c>
      <c r="D96" s="7">
        <v>0</v>
      </c>
      <c r="K96" s="13">
        <v>42856</v>
      </c>
      <c r="L96" s="6">
        <v>6.5249505881350062E-2</v>
      </c>
      <c r="M96" s="6">
        <v>-2.1540521722056529E-2</v>
      </c>
      <c r="N96" s="7">
        <v>-1.3486178712935292E-3</v>
      </c>
      <c r="P96" s="6"/>
      <c r="Q96" s="6"/>
      <c r="R96" s="6"/>
      <c r="S96" s="6"/>
      <c r="T96" s="6"/>
      <c r="U96" s="6"/>
      <c r="V96" s="6"/>
    </row>
    <row r="97" spans="1:22" x14ac:dyDescent="0.3">
      <c r="A97" s="13">
        <v>42674</v>
      </c>
      <c r="B97" s="6">
        <v>1.2767440003944872E-2</v>
      </c>
      <c r="C97" s="6">
        <v>-1.3986241974739952E-2</v>
      </c>
      <c r="D97" s="7">
        <v>1.3508914996703189E-2</v>
      </c>
      <c r="K97" s="13">
        <v>42863</v>
      </c>
      <c r="L97" s="6">
        <v>-1.8561393681049969E-2</v>
      </c>
      <c r="M97" s="6">
        <v>3.0184976338397451E-2</v>
      </c>
      <c r="N97" s="7">
        <v>1.348617871293463E-3</v>
      </c>
      <c r="P97" s="6"/>
      <c r="Q97" s="6"/>
      <c r="R97" s="6"/>
      <c r="S97" s="6"/>
      <c r="T97" s="6"/>
      <c r="U97" s="6"/>
      <c r="V97" s="6"/>
    </row>
    <row r="98" spans="1:22" x14ac:dyDescent="0.3">
      <c r="A98" s="13">
        <v>42681</v>
      </c>
      <c r="B98" s="6">
        <v>-9.5988450579805491E-3</v>
      </c>
      <c r="C98" s="6">
        <v>-1.5971945566052113E-2</v>
      </c>
      <c r="D98" s="7">
        <v>0</v>
      </c>
      <c r="K98" s="13">
        <v>42870</v>
      </c>
      <c r="L98" s="6">
        <v>2.6525332773337518E-2</v>
      </c>
      <c r="M98" s="6">
        <v>-4.2355511958652683E-2</v>
      </c>
      <c r="N98" s="7">
        <v>2.691791665711353E-3</v>
      </c>
      <c r="P98" s="6"/>
      <c r="Q98" s="6"/>
      <c r="R98" s="6"/>
      <c r="S98" s="6"/>
      <c r="T98" s="6"/>
      <c r="U98" s="6"/>
      <c r="V98" s="6"/>
    </row>
    <row r="99" spans="1:22" x14ac:dyDescent="0.3">
      <c r="A99" s="13">
        <v>42688</v>
      </c>
      <c r="B99" s="6">
        <v>2.3891190894672889E-3</v>
      </c>
      <c r="C99" s="6">
        <v>-1.1696039763191298E-2</v>
      </c>
      <c r="D99" s="7">
        <v>-4.2462908814510968E-3</v>
      </c>
      <c r="K99" s="13">
        <v>42877</v>
      </c>
      <c r="L99" s="6">
        <v>5.2742738299716516E-3</v>
      </c>
      <c r="M99" s="6">
        <v>1.1363758650315223E-2</v>
      </c>
      <c r="N99" s="7">
        <v>5.3619431413853731E-3</v>
      </c>
      <c r="P99" s="6"/>
      <c r="Q99" s="6"/>
      <c r="R99" s="6"/>
      <c r="S99" s="6"/>
      <c r="T99" s="6"/>
      <c r="U99" s="6"/>
      <c r="V99" s="6"/>
    </row>
    <row r="100" spans="1:22" x14ac:dyDescent="0.3">
      <c r="A100" s="13">
        <v>42695</v>
      </c>
      <c r="B100" s="6">
        <v>6.9254744794099024E-4</v>
      </c>
      <c r="C100" s="6">
        <v>1.7937700686667252E-2</v>
      </c>
      <c r="D100" s="7">
        <v>0</v>
      </c>
      <c r="K100" s="13">
        <v>42884</v>
      </c>
      <c r="L100" s="6">
        <v>-2.2879423114645275E-2</v>
      </c>
      <c r="M100" s="6">
        <v>-2.2858138076050322E-2</v>
      </c>
      <c r="N100" s="7">
        <v>-9.4023526783903934E-3</v>
      </c>
      <c r="P100" s="6"/>
      <c r="Q100" s="6"/>
      <c r="R100" s="6"/>
      <c r="S100" s="6"/>
      <c r="T100" s="6"/>
      <c r="U100" s="6"/>
      <c r="V100" s="6"/>
    </row>
    <row r="101" spans="1:22" x14ac:dyDescent="0.3">
      <c r="A101" s="13">
        <v>42702</v>
      </c>
      <c r="B101" s="6">
        <v>4.4384870701515582E-2</v>
      </c>
      <c r="C101" s="6">
        <v>-5.3476063265952417E-3</v>
      </c>
      <c r="D101" s="7">
        <v>8.4746269909722356E-3</v>
      </c>
      <c r="K101" s="13">
        <v>42891</v>
      </c>
      <c r="L101" s="6">
        <v>3.7241858274498593E-2</v>
      </c>
      <c r="M101" s="6">
        <v>-2.5932026093381754E-2</v>
      </c>
      <c r="N101" s="7">
        <v>2.6954194216723027E-3</v>
      </c>
      <c r="P101" s="6"/>
      <c r="Q101" s="6"/>
      <c r="R101" s="6"/>
      <c r="S101" s="6"/>
      <c r="T101" s="6"/>
      <c r="U101" s="6"/>
      <c r="V101" s="6"/>
    </row>
    <row r="102" spans="1:22" x14ac:dyDescent="0.3">
      <c r="A102" s="13">
        <v>42709</v>
      </c>
      <c r="B102" s="6">
        <v>8.3128449597443907E-2</v>
      </c>
      <c r="C102" s="6">
        <v>9.9444929705710713E-2</v>
      </c>
      <c r="D102" s="7">
        <v>-7.057192309998751E-3</v>
      </c>
      <c r="K102" s="13">
        <v>42898</v>
      </c>
      <c r="L102" s="6">
        <v>-9.9128713401395757E-2</v>
      </c>
      <c r="M102" s="6">
        <v>-1.7094433359300068E-2</v>
      </c>
      <c r="N102" s="7">
        <v>-6.7317404090443719E-4</v>
      </c>
      <c r="P102" s="6"/>
      <c r="Q102" s="6"/>
      <c r="R102" s="6"/>
      <c r="S102" s="6"/>
      <c r="T102" s="6"/>
      <c r="U102" s="6"/>
      <c r="V102" s="6"/>
    </row>
    <row r="103" spans="1:22" x14ac:dyDescent="0.3">
      <c r="A103" s="13">
        <v>42716</v>
      </c>
      <c r="B103" s="6">
        <v>1.4253300328577032E-2</v>
      </c>
      <c r="C103" s="6">
        <v>8.0789254927321072E-2</v>
      </c>
      <c r="D103" s="7">
        <v>2.828856200477623E-3</v>
      </c>
      <c r="K103" s="13">
        <v>42905</v>
      </c>
      <c r="L103" s="6">
        <v>9.1320240618870258E-2</v>
      </c>
      <c r="M103" s="6">
        <v>-1.0398707220898622E-2</v>
      </c>
      <c r="N103" s="7">
        <v>-6.7362750947427613E-4</v>
      </c>
    </row>
    <row r="104" spans="1:22" x14ac:dyDescent="0.3">
      <c r="A104" s="13">
        <v>42723</v>
      </c>
      <c r="B104" s="6">
        <v>2.3095714794649395E-2</v>
      </c>
      <c r="C104" s="6">
        <v>-3.0305349495328922E-2</v>
      </c>
      <c r="D104" s="7">
        <v>5.7629112836636423E-2</v>
      </c>
      <c r="K104" s="13">
        <v>42912</v>
      </c>
      <c r="L104" s="6">
        <v>2.0432626010922068E-2</v>
      </c>
      <c r="M104" s="6">
        <v>0</v>
      </c>
      <c r="N104" s="7">
        <v>6.7362750947427428E-4</v>
      </c>
    </row>
    <row r="105" spans="1:22" x14ac:dyDescent="0.3">
      <c r="A105" s="13">
        <v>42730</v>
      </c>
      <c r="B105" s="6">
        <v>-2.9397375409250691E-3</v>
      </c>
      <c r="C105" s="6">
        <v>2.7315810646962924E-2</v>
      </c>
      <c r="D105" s="7">
        <v>-6.6688898770376765E-4</v>
      </c>
      <c r="K105" s="13">
        <v>42919</v>
      </c>
      <c r="L105" s="6">
        <v>8.6755327826791878E-2</v>
      </c>
      <c r="M105" s="6">
        <v>4.263220179588291E-2</v>
      </c>
      <c r="N105" s="7">
        <v>3.3613477027049274E-3</v>
      </c>
    </row>
    <row r="106" spans="1:22" x14ac:dyDescent="0.3">
      <c r="A106" s="13">
        <v>42737</v>
      </c>
      <c r="B106" s="6">
        <v>-4.3729389946772536E-2</v>
      </c>
      <c r="C106" s="6">
        <v>3.1678523696710877E-2</v>
      </c>
      <c r="D106" s="7">
        <v>6.6688898770377427E-4</v>
      </c>
      <c r="K106" s="13">
        <v>42926</v>
      </c>
      <c r="L106" s="6">
        <v>-9.3940824193571861E-4</v>
      </c>
      <c r="M106" s="6">
        <v>2.5547330890640277E-2</v>
      </c>
      <c r="N106" s="7">
        <v>-9.4403937790870727E-3</v>
      </c>
    </row>
    <row r="107" spans="1:22" x14ac:dyDescent="0.3">
      <c r="A107" s="13">
        <v>42744</v>
      </c>
      <c r="B107" s="6">
        <v>6.9881001348916061E-2</v>
      </c>
      <c r="C107" s="6">
        <v>8.0098487899460905E-2</v>
      </c>
      <c r="D107" s="7">
        <v>-1.2072581234269249E-2</v>
      </c>
      <c r="K107" s="13">
        <v>42933</v>
      </c>
      <c r="L107" s="6">
        <v>-2.0413716228633232E-2</v>
      </c>
      <c r="M107" s="6">
        <v>-3.9839293368672583E-2</v>
      </c>
      <c r="N107" s="7">
        <v>6.0790460763821925E-3</v>
      </c>
    </row>
    <row r="108" spans="1:22" x14ac:dyDescent="0.3">
      <c r="A108" s="13">
        <v>42751</v>
      </c>
      <c r="B108" s="6">
        <v>2.2685282831083665E-2</v>
      </c>
      <c r="C108" s="6">
        <v>-5.9997308578373619E-2</v>
      </c>
      <c r="D108" s="7">
        <v>1.8717123952937773E-2</v>
      </c>
      <c r="K108" s="13">
        <v>42954</v>
      </c>
      <c r="L108" s="6">
        <v>-1.2489448497649614E-2</v>
      </c>
      <c r="M108" s="6">
        <v>-3.7575412171994539E-2</v>
      </c>
      <c r="N108" s="7">
        <v>2.5031302181184748E-3</v>
      </c>
    </row>
    <row r="109" spans="1:22" x14ac:dyDescent="0.3">
      <c r="A109" s="13">
        <v>42758</v>
      </c>
      <c r="B109" s="6">
        <v>4.8641807222345866E-2</v>
      </c>
      <c r="C109" s="6">
        <v>6.2003327305239352E-2</v>
      </c>
      <c r="D109" s="7">
        <v>9.228806437621485E-3</v>
      </c>
      <c r="K109" s="13">
        <v>42961</v>
      </c>
      <c r="L109" s="6">
        <v>4.6934374867873427E-2</v>
      </c>
      <c r="M109" s="6">
        <v>-1.7825316662833017E-3</v>
      </c>
      <c r="N109" s="7">
        <v>-3.0459207484708574E-2</v>
      </c>
    </row>
    <row r="110" spans="1:22" x14ac:dyDescent="0.3">
      <c r="A110" s="13">
        <v>42765</v>
      </c>
      <c r="B110" s="6">
        <v>5.7652851427277399E-2</v>
      </c>
      <c r="C110" s="6">
        <v>-2.6755868804377884E-3</v>
      </c>
      <c r="D110" s="7">
        <v>8.494007292004337E-3</v>
      </c>
      <c r="K110" s="13">
        <v>42968</v>
      </c>
      <c r="L110" s="6">
        <v>-4.1527627855426158E-2</v>
      </c>
      <c r="M110" s="6">
        <v>-7.1620717966150551E-3</v>
      </c>
      <c r="N110" s="7">
        <v>-8.6281812233382302E-3</v>
      </c>
    </row>
    <row r="111" spans="1:22" x14ac:dyDescent="0.3">
      <c r="A111" s="13">
        <v>42772</v>
      </c>
      <c r="B111" s="6">
        <v>5.5866067086397762E-3</v>
      </c>
      <c r="C111" s="6">
        <v>-3.7534259258198435E-2</v>
      </c>
      <c r="D111" s="7">
        <v>-3.2583932380592863E-3</v>
      </c>
      <c r="K111" s="13">
        <v>42975</v>
      </c>
      <c r="L111" s="6">
        <v>-7.1095921683730218E-2</v>
      </c>
      <c r="M111" s="6">
        <v>5.3357649112497095E-2</v>
      </c>
      <c r="N111" s="7">
        <v>-9.5777832732342454E-3</v>
      </c>
    </row>
    <row r="112" spans="1:22" x14ac:dyDescent="0.3">
      <c r="A112" s="13">
        <v>42779</v>
      </c>
      <c r="B112" s="6">
        <v>-3.6305745746169987E-2</v>
      </c>
      <c r="C112" s="6">
        <v>-1.3300861120949366E-2</v>
      </c>
      <c r="D112" s="7">
        <v>-7.8637364602145762E-3</v>
      </c>
      <c r="K112" s="13">
        <v>42982</v>
      </c>
      <c r="L112" s="6">
        <v>3.0324987951354122E-2</v>
      </c>
      <c r="M112" s="6">
        <v>-5.0665857446785666E-2</v>
      </c>
      <c r="N112" s="7">
        <v>-1.143875208842437E-2</v>
      </c>
    </row>
    <row r="113" spans="1:14" x14ac:dyDescent="0.3">
      <c r="A113" s="13">
        <v>42786</v>
      </c>
      <c r="B113" s="6">
        <v>-3.5875649765408461E-2</v>
      </c>
      <c r="C113" s="6">
        <v>-4.6150943846241417E-2</v>
      </c>
      <c r="D113" s="7">
        <v>0</v>
      </c>
      <c r="K113" s="13">
        <v>42989</v>
      </c>
      <c r="L113" s="6">
        <v>-6.9168970533392982E-3</v>
      </c>
      <c r="M113" s="6">
        <v>-8.9645904703703947E-4</v>
      </c>
      <c r="N113" s="7">
        <v>4.1600452505145866E-2</v>
      </c>
    </row>
    <row r="114" spans="1:14" x14ac:dyDescent="0.3">
      <c r="A114" s="13">
        <v>42793</v>
      </c>
      <c r="B114" s="6">
        <v>1.1016934414821612E-2</v>
      </c>
      <c r="C114" s="6">
        <v>-6.2425134756394829E-2</v>
      </c>
      <c r="D114" s="7">
        <v>-7.2631550724732248E-3</v>
      </c>
      <c r="K114" s="13">
        <v>42996</v>
      </c>
      <c r="L114" s="6">
        <v>-5.5768181507717722E-2</v>
      </c>
      <c r="M114" s="6">
        <v>-1.7953326186743745E-3</v>
      </c>
      <c r="N114" s="7">
        <v>-3.1913014349456398E-2</v>
      </c>
    </row>
    <row r="115" spans="1:14" x14ac:dyDescent="0.3">
      <c r="A115" s="13">
        <v>42800</v>
      </c>
      <c r="B115" s="6">
        <v>-0.12372305906191625</v>
      </c>
      <c r="C115" s="6">
        <v>-6.9105098634816245E-2</v>
      </c>
      <c r="D115" s="7">
        <v>-1.5359233490144395E-2</v>
      </c>
      <c r="K115" s="13">
        <v>43003</v>
      </c>
      <c r="L115" s="6">
        <v>0</v>
      </c>
      <c r="M115" s="6">
        <v>0</v>
      </c>
      <c r="N115" s="7">
        <v>-1.8576385572935419E-2</v>
      </c>
    </row>
    <row r="116" spans="1:14" x14ac:dyDescent="0.3">
      <c r="A116" s="13">
        <v>42807</v>
      </c>
      <c r="B116" s="6">
        <v>7.9527004500847015E-2</v>
      </c>
      <c r="C116" s="6">
        <v>2.3295562603522082E-2</v>
      </c>
      <c r="D116" s="7">
        <v>-4.0458585195436835E-3</v>
      </c>
      <c r="K116" s="13">
        <v>43010</v>
      </c>
      <c r="L116" s="6">
        <v>-1.6166950284957536E-2</v>
      </c>
      <c r="M116" s="6">
        <v>-1.6304709024943582E-2</v>
      </c>
      <c r="N116" s="7">
        <v>6.2305497506361628E-3</v>
      </c>
    </row>
    <row r="117" spans="1:14" x14ac:dyDescent="0.3">
      <c r="A117" s="13">
        <v>42814</v>
      </c>
      <c r="B117" s="6">
        <v>3.676549577747526E-2</v>
      </c>
      <c r="C117" s="6">
        <v>9.5609178162061617E-2</v>
      </c>
      <c r="D117" s="7">
        <v>4.718579701994333E-3</v>
      </c>
      <c r="K117" s="13">
        <v>43017</v>
      </c>
      <c r="L117" s="6">
        <v>-2.2123902829407401E-3</v>
      </c>
      <c r="M117" s="6">
        <v>0</v>
      </c>
      <c r="N117" s="7">
        <v>3.4877118246779658E-2</v>
      </c>
    </row>
    <row r="118" spans="1:14" x14ac:dyDescent="0.3">
      <c r="A118" s="13">
        <v>42821</v>
      </c>
      <c r="B118" s="6">
        <v>2.3837913552761975E-3</v>
      </c>
      <c r="C118" s="6">
        <v>-9.4787147700646668E-2</v>
      </c>
      <c r="D118" s="7">
        <v>-8.7808737108731171E-3</v>
      </c>
      <c r="K118" s="13">
        <v>43031</v>
      </c>
      <c r="L118" s="6">
        <v>1.6424859975034108E-3</v>
      </c>
      <c r="M118" s="6">
        <v>-1.4842573037928852E-2</v>
      </c>
      <c r="N118" s="7">
        <v>-4.4820779881933011E-2</v>
      </c>
    </row>
    <row r="119" spans="1:14" x14ac:dyDescent="0.3">
      <c r="A119" s="13">
        <v>42828</v>
      </c>
      <c r="B119" s="6">
        <v>2.2948932985544783E-2</v>
      </c>
      <c r="C119" s="6">
        <v>1.3872111477806044E-2</v>
      </c>
      <c r="D119" s="7">
        <v>0</v>
      </c>
      <c r="K119" s="13">
        <v>43045</v>
      </c>
      <c r="L119" s="6">
        <v>6.1387546983248421E-3</v>
      </c>
      <c r="M119" s="6">
        <v>1.4612132132292887E-2</v>
      </c>
      <c r="N119" s="7">
        <v>-1.7377350805876917E-2</v>
      </c>
    </row>
    <row r="120" spans="1:14" x14ac:dyDescent="0.3">
      <c r="A120" s="13">
        <v>42835</v>
      </c>
      <c r="B120" s="6">
        <v>-6.0860979007793616E-2</v>
      </c>
      <c r="C120" s="6">
        <v>-4.7292097205056373E-2</v>
      </c>
      <c r="D120" s="7">
        <v>-2.0562753296510392E-2</v>
      </c>
      <c r="K120" s="13">
        <v>43052</v>
      </c>
      <c r="L120" s="6">
        <v>7.0132929634465057E-3</v>
      </c>
      <c r="M120" s="6">
        <v>-3.7879817451618239E-2</v>
      </c>
      <c r="N120" s="7">
        <v>-1.6708441648176058E-3</v>
      </c>
    </row>
    <row r="121" spans="1:14" x14ac:dyDescent="0.3">
      <c r="A121" s="13">
        <v>42842</v>
      </c>
      <c r="B121" s="6">
        <v>3.4035494276325691E-2</v>
      </c>
      <c r="C121" s="6">
        <v>2.5169113837254807E-2</v>
      </c>
      <c r="D121" s="7">
        <v>1.7845360320010387E-2</v>
      </c>
      <c r="K121" s="13">
        <v>43059</v>
      </c>
      <c r="L121" s="6">
        <v>-2.8978599883498584E-2</v>
      </c>
      <c r="M121" s="6">
        <v>-1.901197948857189E-2</v>
      </c>
      <c r="N121" s="7">
        <v>-1.9418085857101627E-2</v>
      </c>
    </row>
    <row r="122" spans="1:14" x14ac:dyDescent="0.3">
      <c r="A122" s="13">
        <v>42849</v>
      </c>
      <c r="B122" s="6">
        <v>4.8975103033438681E-2</v>
      </c>
      <c r="C122" s="6">
        <v>4.8513959223607538E-2</v>
      </c>
      <c r="D122" s="7">
        <v>9.4787439545437387E-3</v>
      </c>
      <c r="K122" s="13">
        <v>43066</v>
      </c>
      <c r="L122" s="6">
        <v>-7.6010601486276155E-2</v>
      </c>
      <c r="M122" s="6">
        <v>8.1960253802808053E-2</v>
      </c>
      <c r="N122" s="7">
        <v>6.7969675438868853E-3</v>
      </c>
    </row>
    <row r="123" spans="1:14" x14ac:dyDescent="0.3">
      <c r="A123" s="13">
        <v>42856</v>
      </c>
      <c r="B123" s="6">
        <v>6.5249505881350062E-2</v>
      </c>
      <c r="C123" s="6">
        <v>-2.1540521722056529E-2</v>
      </c>
      <c r="D123" s="7">
        <v>-1.3486178712935292E-3</v>
      </c>
      <c r="K123" s="13">
        <v>43073</v>
      </c>
      <c r="L123" s="6">
        <v>-2.598436791063025E-2</v>
      </c>
      <c r="M123" s="6">
        <v>-2.4162249279079707E-2</v>
      </c>
      <c r="N123" s="7">
        <v>-8.4709873765188664E-4</v>
      </c>
    </row>
    <row r="124" spans="1:14" x14ac:dyDescent="0.3">
      <c r="A124" s="13">
        <v>42863</v>
      </c>
      <c r="B124" s="6">
        <v>-1.8561393681049969E-2</v>
      </c>
      <c r="C124" s="6">
        <v>3.0184976338397451E-2</v>
      </c>
      <c r="D124" s="7">
        <v>1.348617871293463E-3</v>
      </c>
      <c r="K124" s="13">
        <v>43080</v>
      </c>
      <c r="L124" s="6">
        <v>-5.209249494820295E-3</v>
      </c>
      <c r="M124" s="6">
        <v>5.4200674693391133E-3</v>
      </c>
      <c r="N124" s="7">
        <v>-2.0548668227387677E-2</v>
      </c>
    </row>
    <row r="125" spans="1:14" x14ac:dyDescent="0.3">
      <c r="A125" s="13">
        <v>42870</v>
      </c>
      <c r="B125" s="6">
        <v>2.6525332773337518E-2</v>
      </c>
      <c r="C125" s="6">
        <v>-4.2355511958652683E-2</v>
      </c>
      <c r="D125" s="7">
        <v>2.691791665711353E-3</v>
      </c>
      <c r="K125" s="13">
        <v>43094</v>
      </c>
      <c r="L125" s="6">
        <v>-2.5247984557334553E-3</v>
      </c>
      <c r="M125" s="6">
        <v>-4.5892691836408915E-3</v>
      </c>
      <c r="N125" s="7">
        <v>-2.1718523954642986E-2</v>
      </c>
    </row>
    <row r="126" spans="1:14" x14ac:dyDescent="0.3">
      <c r="A126" s="13">
        <v>42877</v>
      </c>
      <c r="B126" s="6">
        <v>5.2742738299716516E-3</v>
      </c>
      <c r="C126" s="6">
        <v>1.1363758650315223E-2</v>
      </c>
      <c r="D126" s="7">
        <v>5.3619431413853731E-3</v>
      </c>
      <c r="K126" s="13">
        <v>43101</v>
      </c>
      <c r="L126" s="6">
        <v>6.1962073851613814E-2</v>
      </c>
      <c r="M126" s="6">
        <v>1.1888571665252505E-2</v>
      </c>
      <c r="N126" s="7">
        <v>-4.0000053333461277E-3</v>
      </c>
    </row>
    <row r="127" spans="1:14" x14ac:dyDescent="0.3">
      <c r="A127" s="13">
        <v>42884</v>
      </c>
      <c r="B127" s="6">
        <v>-2.2879423114645275E-2</v>
      </c>
      <c r="C127" s="6">
        <v>-2.2858138076050322E-2</v>
      </c>
      <c r="D127" s="7">
        <v>-9.4023526783903934E-3</v>
      </c>
      <c r="K127" s="13">
        <v>43108</v>
      </c>
      <c r="L127" s="6">
        <v>-1.160818770599914E-2</v>
      </c>
      <c r="M127" s="6">
        <v>5.9126173500094178E-2</v>
      </c>
      <c r="N127" s="7">
        <v>-1.8200704646846391E-2</v>
      </c>
    </row>
    <row r="128" spans="1:14" x14ac:dyDescent="0.3">
      <c r="A128" s="13">
        <v>42891</v>
      </c>
      <c r="B128" s="6">
        <v>3.7241858274498593E-2</v>
      </c>
      <c r="C128" s="6">
        <v>-2.5932026093381754E-2</v>
      </c>
      <c r="D128" s="7">
        <v>2.6954194216723027E-3</v>
      </c>
      <c r="K128" s="13">
        <v>43122</v>
      </c>
      <c r="L128" s="6">
        <v>-3.2982102783204542E-2</v>
      </c>
      <c r="M128" s="6">
        <v>-8.3437635211967213E-4</v>
      </c>
      <c r="N128" s="7">
        <v>-4.3526265049890975E-2</v>
      </c>
    </row>
    <row r="129" spans="1:14" x14ac:dyDescent="0.3">
      <c r="A129" s="13">
        <v>42898</v>
      </c>
      <c r="B129" s="6">
        <v>-9.9128713401395757E-2</v>
      </c>
      <c r="C129" s="6">
        <v>-1.7094433359300068E-2</v>
      </c>
      <c r="D129" s="7">
        <v>-6.7317404090443719E-4</v>
      </c>
      <c r="K129" s="13">
        <v>43129</v>
      </c>
      <c r="L129" s="6">
        <v>-5.2297466972771531E-3</v>
      </c>
      <c r="M129" s="6">
        <v>-2.1941808538436646E-2</v>
      </c>
      <c r="N129" s="7">
        <v>-1.9531870917245956E-2</v>
      </c>
    </row>
    <row r="130" spans="1:14" x14ac:dyDescent="0.3">
      <c r="A130" s="13">
        <v>42905</v>
      </c>
      <c r="B130" s="6">
        <v>9.1320240618870258E-2</v>
      </c>
      <c r="C130" s="6">
        <v>-1.0398707220898622E-2</v>
      </c>
      <c r="D130" s="7">
        <v>-6.7362750947427613E-4</v>
      </c>
      <c r="K130" s="13">
        <v>43136</v>
      </c>
      <c r="L130" s="6">
        <v>4.2528402945455984E-2</v>
      </c>
      <c r="M130" s="6">
        <v>-2.1561853007587273E-2</v>
      </c>
      <c r="N130" s="7">
        <v>-1.5904907839664466E-2</v>
      </c>
    </row>
    <row r="131" spans="1:14" x14ac:dyDescent="0.3">
      <c r="A131" s="13">
        <v>42912</v>
      </c>
      <c r="B131" s="6">
        <v>2.0432626010922068E-2</v>
      </c>
      <c r="C131" s="6">
        <v>0</v>
      </c>
      <c r="D131" s="7">
        <v>6.7362750947427428E-4</v>
      </c>
      <c r="K131" s="13">
        <v>43143</v>
      </c>
      <c r="L131" s="6">
        <v>-1.4461568011834682E-2</v>
      </c>
      <c r="M131" s="6">
        <v>0</v>
      </c>
      <c r="N131" s="7">
        <v>-3.2589442098946014E-2</v>
      </c>
    </row>
    <row r="132" spans="1:14" x14ac:dyDescent="0.3">
      <c r="A132" s="13">
        <v>42919</v>
      </c>
      <c r="B132" s="6">
        <v>8.6755327826791878E-2</v>
      </c>
      <c r="C132" s="6">
        <v>4.263220179588291E-2</v>
      </c>
      <c r="D132" s="7">
        <v>3.3613477027049274E-3</v>
      </c>
      <c r="K132" s="13">
        <v>43150</v>
      </c>
      <c r="L132" s="6">
        <v>2.0188140569035933E-2</v>
      </c>
      <c r="M132" s="6">
        <v>4.5171718646720954E-2</v>
      </c>
      <c r="N132" s="7">
        <v>2.555070011746995E-2</v>
      </c>
    </row>
    <row r="133" spans="1:14" x14ac:dyDescent="0.3">
      <c r="A133" s="13">
        <v>42926</v>
      </c>
      <c r="B133" s="6">
        <v>-9.3940824193571861E-4</v>
      </c>
      <c r="C133" s="6">
        <v>2.5547330890640277E-2</v>
      </c>
      <c r="D133" s="7">
        <v>-9.4403937790870727E-3</v>
      </c>
      <c r="K133" s="13">
        <v>43157</v>
      </c>
      <c r="L133" s="6">
        <v>8.1524067503315117E-2</v>
      </c>
      <c r="M133" s="6">
        <v>-2.0202707317519466E-2</v>
      </c>
      <c r="N133" s="7">
        <v>-2.8661122531862489E-2</v>
      </c>
    </row>
    <row r="134" spans="1:14" x14ac:dyDescent="0.3">
      <c r="A134" s="13">
        <v>42933</v>
      </c>
      <c r="B134" s="6">
        <v>-2.0413716228633232E-2</v>
      </c>
      <c r="C134" s="6">
        <v>-3.9839293368672583E-2</v>
      </c>
      <c r="D134" s="7">
        <v>6.0790460763821925E-3</v>
      </c>
      <c r="K134" s="13">
        <v>43164</v>
      </c>
      <c r="L134" s="6">
        <v>3.522742670075709E-2</v>
      </c>
      <c r="M134" s="6">
        <v>-4.2607648608549206E-3</v>
      </c>
      <c r="N134" s="7">
        <v>8.2730564931992826E-3</v>
      </c>
    </row>
    <row r="135" spans="1:14" x14ac:dyDescent="0.3">
      <c r="A135" s="13">
        <v>42940</v>
      </c>
      <c r="B135" s="6">
        <v>-2.5010408885622625E-2</v>
      </c>
      <c r="C135" s="6">
        <v>-5.3926107885436995E-2</v>
      </c>
      <c r="D135" s="7">
        <v>-0.1454345669868935</v>
      </c>
      <c r="K135" s="13">
        <v>43185</v>
      </c>
      <c r="L135" s="6">
        <v>-1.7519161240357611E-2</v>
      </c>
      <c r="M135" s="6">
        <v>-4.4850566165351789E-2</v>
      </c>
      <c r="N135" s="7">
        <v>2.3895999628363168E-2</v>
      </c>
    </row>
    <row r="136" spans="1:14" x14ac:dyDescent="0.3">
      <c r="A136" s="13">
        <v>42947</v>
      </c>
      <c r="B136" s="6">
        <v>1.0274062976185284E-2</v>
      </c>
      <c r="C136" s="6">
        <v>4.1143658598512337E-2</v>
      </c>
      <c r="D136" s="7">
        <v>-7.016177869193338E-2</v>
      </c>
      <c r="K136" s="13">
        <v>43206</v>
      </c>
      <c r="L136" s="6">
        <v>3.0928548483357635E-2</v>
      </c>
      <c r="M136" s="6">
        <v>5.2565397345003477E-2</v>
      </c>
      <c r="N136" s="7">
        <v>-1.4859114403749828E-2</v>
      </c>
    </row>
    <row r="137" spans="1:14" x14ac:dyDescent="0.3">
      <c r="A137" s="13">
        <v>42954</v>
      </c>
      <c r="B137" s="6">
        <v>-1.2489448497649614E-2</v>
      </c>
      <c r="C137" s="6">
        <v>-3.7575412171994539E-2</v>
      </c>
      <c r="D137" s="7">
        <v>2.5031302181184748E-3</v>
      </c>
      <c r="K137" s="13">
        <v>43213</v>
      </c>
      <c r="L137" s="6">
        <v>-3.0928548483357573E-2</v>
      </c>
      <c r="M137" s="6">
        <v>-1.6561508589001427E-2</v>
      </c>
      <c r="N137" s="7">
        <v>-2.2711044260214648E-2</v>
      </c>
    </row>
    <row r="138" spans="1:14" x14ac:dyDescent="0.3">
      <c r="A138" s="13">
        <v>42961</v>
      </c>
      <c r="B138" s="6">
        <v>4.6934374867873427E-2</v>
      </c>
      <c r="C138" s="6">
        <v>-1.7825316662833017E-3</v>
      </c>
      <c r="D138" s="7">
        <v>-3.0459207484708574E-2</v>
      </c>
      <c r="K138" s="13">
        <v>43220</v>
      </c>
      <c r="L138" s="6">
        <v>-2.2339497938833799E-2</v>
      </c>
      <c r="M138" s="6">
        <v>1.9627091678486889E-3</v>
      </c>
      <c r="N138" s="7">
        <v>4.5836596676578929E-3</v>
      </c>
    </row>
    <row r="139" spans="1:14" x14ac:dyDescent="0.3">
      <c r="A139" s="13">
        <v>42968</v>
      </c>
      <c r="B139" s="6">
        <v>-4.1527627855426158E-2</v>
      </c>
      <c r="C139" s="6">
        <v>-7.1620717966150551E-3</v>
      </c>
      <c r="D139" s="7">
        <v>-8.6281812233382302E-3</v>
      </c>
      <c r="K139" s="13">
        <v>43227</v>
      </c>
      <c r="L139" s="6">
        <v>-2.9735309169899627E-2</v>
      </c>
      <c r="M139" s="6">
        <v>1.9588644853329716E-3</v>
      </c>
      <c r="N139" s="7">
        <v>1.8127384592556701E-2</v>
      </c>
    </row>
    <row r="140" spans="1:14" x14ac:dyDescent="0.3">
      <c r="A140" s="13">
        <v>42975</v>
      </c>
      <c r="B140" s="6">
        <v>-7.1095921683730218E-2</v>
      </c>
      <c r="C140" s="6">
        <v>5.3357649112497095E-2</v>
      </c>
      <c r="D140" s="7">
        <v>-9.5777832732342454E-3</v>
      </c>
      <c r="K140" s="13">
        <v>43234</v>
      </c>
      <c r="L140" s="6">
        <v>-5.4694758045354328E-3</v>
      </c>
      <c r="M140" s="6">
        <v>4.9628504305160359E-2</v>
      </c>
      <c r="N140" s="7">
        <v>-4.908961019652363E-2</v>
      </c>
    </row>
    <row r="141" spans="1:14" x14ac:dyDescent="0.3">
      <c r="A141" s="13">
        <v>42982</v>
      </c>
      <c r="B141" s="6">
        <v>3.0324987951354122E-2</v>
      </c>
      <c r="C141" s="6">
        <v>-5.0665857446785666E-2</v>
      </c>
      <c r="D141" s="7">
        <v>-1.143875208842437E-2</v>
      </c>
      <c r="K141" s="13">
        <v>43248</v>
      </c>
      <c r="L141" s="6">
        <v>5.4823364973599957E-2</v>
      </c>
      <c r="M141" s="6">
        <v>-1.9531870917245956E-2</v>
      </c>
      <c r="N141" s="7">
        <v>7.9260652724207226E-3</v>
      </c>
    </row>
    <row r="142" spans="1:14" x14ac:dyDescent="0.3">
      <c r="A142" s="13">
        <v>42989</v>
      </c>
      <c r="B142" s="6">
        <v>-6.9168970533392982E-3</v>
      </c>
      <c r="C142" s="6">
        <v>-8.9645904703703947E-4</v>
      </c>
      <c r="D142" s="7">
        <v>4.1600452505145866E-2</v>
      </c>
      <c r="K142" s="13">
        <v>43262</v>
      </c>
      <c r="L142" s="6">
        <v>-2.7033417335143587E-2</v>
      </c>
      <c r="M142" s="6">
        <v>-1.3902905168991493E-2</v>
      </c>
      <c r="N142" s="7">
        <v>-2.4876904755404557E-2</v>
      </c>
    </row>
    <row r="143" spans="1:14" x14ac:dyDescent="0.3">
      <c r="A143" s="13">
        <v>42996</v>
      </c>
      <c r="B143" s="6">
        <v>-5.5768181507717722E-2</v>
      </c>
      <c r="C143" s="6">
        <v>-1.7953326186743745E-3</v>
      </c>
      <c r="D143" s="7">
        <v>-3.1913014349456398E-2</v>
      </c>
      <c r="K143" s="13">
        <v>43269</v>
      </c>
      <c r="L143" s="6">
        <v>3.558085787406176E-4</v>
      </c>
      <c r="M143" s="6">
        <v>-2.0020026706730793E-3</v>
      </c>
      <c r="N143" s="7">
        <v>2.5157245972473705E-3</v>
      </c>
    </row>
    <row r="144" spans="1:14" x14ac:dyDescent="0.3">
      <c r="A144" s="13">
        <v>43003</v>
      </c>
      <c r="B144" s="6">
        <v>0</v>
      </c>
      <c r="C144" s="6">
        <v>0</v>
      </c>
      <c r="D144" s="7">
        <v>-1.8576385572935419E-2</v>
      </c>
      <c r="K144" s="13">
        <v>43276</v>
      </c>
      <c r="L144" s="6">
        <v>-5.350467552831026E-3</v>
      </c>
      <c r="M144" s="6">
        <v>4.0000053333461372E-3</v>
      </c>
      <c r="N144" s="7">
        <v>-2.0305266160745569E-2</v>
      </c>
    </row>
    <row r="145" spans="1:14" x14ac:dyDescent="0.3">
      <c r="A145" s="13">
        <v>43010</v>
      </c>
      <c r="B145" s="6">
        <v>-1.6166950284957536E-2</v>
      </c>
      <c r="C145" s="6">
        <v>-1.6304709024943582E-2</v>
      </c>
      <c r="D145" s="7">
        <v>6.2305497506361628E-3</v>
      </c>
      <c r="K145" s="13">
        <v>43283</v>
      </c>
      <c r="L145" s="6">
        <v>-7.6145922791590923E-2</v>
      </c>
      <c r="M145" s="6">
        <v>0</v>
      </c>
      <c r="N145" s="7">
        <v>2.7814688182876978E-2</v>
      </c>
    </row>
    <row r="146" spans="1:14" x14ac:dyDescent="0.3">
      <c r="A146" s="13">
        <v>43017</v>
      </c>
      <c r="B146" s="6">
        <v>-2.2123902829407401E-3</v>
      </c>
      <c r="C146" s="6">
        <v>0</v>
      </c>
      <c r="D146" s="7">
        <v>3.4877118246779658E-2</v>
      </c>
      <c r="K146" s="13">
        <v>43290</v>
      </c>
      <c r="L146" s="6">
        <v>-4.9852094085319536E-2</v>
      </c>
      <c r="M146" s="6">
        <v>0</v>
      </c>
      <c r="N146" s="7">
        <v>-4.5926438125923175E-2</v>
      </c>
    </row>
    <row r="147" spans="1:14" x14ac:dyDescent="0.3">
      <c r="A147" s="13">
        <v>43024</v>
      </c>
      <c r="B147" s="6">
        <v>1.0465532039661199E-2</v>
      </c>
      <c r="C147" s="6">
        <v>-8.2531417567205251E-3</v>
      </c>
      <c r="D147" s="7">
        <v>5.4202511806909166E-2</v>
      </c>
      <c r="K147" s="13">
        <v>43297</v>
      </c>
      <c r="L147" s="6">
        <v>-1.4712157474617928E-2</v>
      </c>
      <c r="M147" s="6">
        <v>-3.245721014738167E-2</v>
      </c>
      <c r="N147" s="7">
        <v>-3.7238345140118763E-2</v>
      </c>
    </row>
    <row r="148" spans="1:14" x14ac:dyDescent="0.3">
      <c r="A148" s="13">
        <v>43031</v>
      </c>
      <c r="B148" s="6">
        <v>1.6424859975034108E-3</v>
      </c>
      <c r="C148" s="6">
        <v>-1.4842573037928852E-2</v>
      </c>
      <c r="D148" s="7">
        <v>-4.4820779881933011E-2</v>
      </c>
      <c r="K148" s="13">
        <v>43304</v>
      </c>
      <c r="L148" s="6">
        <v>6.15639128931352E-3</v>
      </c>
      <c r="M148" s="6">
        <v>1.0256500167189061E-2</v>
      </c>
      <c r="N148" s="7">
        <v>-8.1633106391609811E-3</v>
      </c>
    </row>
    <row r="149" spans="1:14" x14ac:dyDescent="0.3">
      <c r="A149" s="13">
        <v>43038</v>
      </c>
      <c r="B149" s="6">
        <v>-0.11833023129247204</v>
      </c>
      <c r="C149" s="6">
        <v>1.5762959665257554E-2</v>
      </c>
      <c r="D149" s="7">
        <v>3.4212765269739556E-2</v>
      </c>
      <c r="K149" s="13">
        <v>43311</v>
      </c>
      <c r="L149" s="6">
        <v>-3.4127323534178397E-2</v>
      </c>
      <c r="M149" s="6">
        <v>6.0384496950351252E-2</v>
      </c>
      <c r="N149" s="7">
        <v>-3.0515543925950489E-2</v>
      </c>
    </row>
    <row r="150" spans="1:14" x14ac:dyDescent="0.3">
      <c r="A150" s="13">
        <v>43045</v>
      </c>
      <c r="B150" s="6">
        <v>6.1387546983248421E-3</v>
      </c>
      <c r="C150" s="6">
        <v>1.4612132132292887E-2</v>
      </c>
      <c r="D150" s="7">
        <v>-1.7377350805876917E-2</v>
      </c>
      <c r="K150" s="13">
        <v>43332</v>
      </c>
      <c r="L150" s="6">
        <v>-4.2639394226568865E-2</v>
      </c>
      <c r="M150" s="6">
        <v>-2.3682484643559095E-2</v>
      </c>
      <c r="N150" s="7">
        <v>-4.7928466571950837E-2</v>
      </c>
    </row>
    <row r="151" spans="1:14" x14ac:dyDescent="0.3">
      <c r="A151" s="13">
        <v>43052</v>
      </c>
      <c r="B151" s="6">
        <v>7.0132929634465057E-3</v>
      </c>
      <c r="C151" s="6">
        <v>-3.7879817451618239E-2</v>
      </c>
      <c r="D151" s="7">
        <v>-1.6708441648176058E-3</v>
      </c>
      <c r="K151" s="13">
        <v>43346</v>
      </c>
      <c r="L151" s="6">
        <v>-6.2059633637547421E-2</v>
      </c>
      <c r="M151" s="6">
        <v>2.0419839008742745E-2</v>
      </c>
      <c r="N151" s="7">
        <v>3.3257221756482339E-2</v>
      </c>
    </row>
    <row r="152" spans="1:14" x14ac:dyDescent="0.3">
      <c r="A152" s="13">
        <v>43059</v>
      </c>
      <c r="B152" s="6">
        <v>-2.8978599883498584E-2</v>
      </c>
      <c r="C152" s="6">
        <v>-1.901197948857189E-2</v>
      </c>
      <c r="D152" s="7">
        <v>-1.9418085857101627E-2</v>
      </c>
      <c r="K152" s="13">
        <v>43353</v>
      </c>
      <c r="L152" s="6">
        <v>-2.6133078397913463E-2</v>
      </c>
      <c r="M152" s="6">
        <v>7.0835145089559404E-2</v>
      </c>
      <c r="N152" s="7">
        <v>1.8519047767237531E-2</v>
      </c>
    </row>
    <row r="153" spans="1:14" x14ac:dyDescent="0.3">
      <c r="A153" s="13">
        <v>43066</v>
      </c>
      <c r="B153" s="6">
        <v>-7.6010601486276155E-2</v>
      </c>
      <c r="C153" s="6">
        <v>8.1960253802808053E-2</v>
      </c>
      <c r="D153" s="7">
        <v>6.7969675438868853E-3</v>
      </c>
      <c r="K153" s="13">
        <v>43360</v>
      </c>
      <c r="L153" s="6">
        <v>4.8452383385946748E-2</v>
      </c>
      <c r="M153" s="6">
        <v>-1.3972283195016257E-2</v>
      </c>
      <c r="N153" s="7">
        <v>-2.3202897079663869E-2</v>
      </c>
    </row>
    <row r="154" spans="1:14" x14ac:dyDescent="0.3">
      <c r="A154" s="13">
        <v>43073</v>
      </c>
      <c r="B154" s="6">
        <v>-2.598436791063025E-2</v>
      </c>
      <c r="C154" s="6">
        <v>-2.4162249279079707E-2</v>
      </c>
      <c r="D154" s="7">
        <v>-8.4709873765188664E-4</v>
      </c>
      <c r="K154" s="13">
        <v>43374</v>
      </c>
      <c r="L154" s="6">
        <v>-1.7992909652617337E-2</v>
      </c>
      <c r="M154" s="6">
        <v>3.9761483796394168E-3</v>
      </c>
      <c r="N154" s="7">
        <v>4.3573053689556262E-3</v>
      </c>
    </row>
    <row r="155" spans="1:14" x14ac:dyDescent="0.3">
      <c r="A155" s="13">
        <v>43080</v>
      </c>
      <c r="B155" s="6">
        <v>-5.209249494820295E-3</v>
      </c>
      <c r="C155" s="6">
        <v>5.4200674693391133E-3</v>
      </c>
      <c r="D155" s="7">
        <v>-2.0548668227387677E-2</v>
      </c>
      <c r="K155" s="13">
        <v>43381</v>
      </c>
      <c r="L155" s="6">
        <v>-2.564863560773769E-2</v>
      </c>
      <c r="M155" s="6">
        <v>1.9821612039912025E-3</v>
      </c>
      <c r="N155" s="7">
        <v>-2.1762794225955173E-3</v>
      </c>
    </row>
    <row r="156" spans="1:14" x14ac:dyDescent="0.3">
      <c r="A156" s="13">
        <v>43087</v>
      </c>
      <c r="B156" s="6">
        <v>-3.3997608541419505E-2</v>
      </c>
      <c r="C156" s="6">
        <v>-1.6349138001529411E-2</v>
      </c>
      <c r="D156" s="7">
        <v>-0.12124924363286965</v>
      </c>
      <c r="K156" s="13">
        <v>43388</v>
      </c>
      <c r="L156" s="6">
        <v>-6.5846565797586507E-2</v>
      </c>
      <c r="M156" s="6">
        <v>-5.2857831864444642E-2</v>
      </c>
      <c r="N156" s="7">
        <v>1.5135424065100813E-2</v>
      </c>
    </row>
    <row r="157" spans="1:14" x14ac:dyDescent="0.3">
      <c r="A157" s="13">
        <v>43094</v>
      </c>
      <c r="B157" s="6">
        <v>-2.5247984557334553E-3</v>
      </c>
      <c r="C157" s="6">
        <v>-4.5892691836408915E-3</v>
      </c>
      <c r="D157" s="7">
        <v>-2.1718523954642986E-2</v>
      </c>
      <c r="K157" s="13">
        <v>43395</v>
      </c>
      <c r="L157" s="6">
        <v>-4.169497580660006E-2</v>
      </c>
      <c r="M157" s="6">
        <v>2.8808576631774861E-2</v>
      </c>
      <c r="N157" s="7">
        <v>-1.2959144642505228E-2</v>
      </c>
    </row>
    <row r="158" spans="1:14" x14ac:dyDescent="0.3">
      <c r="A158" s="13">
        <v>43101</v>
      </c>
      <c r="B158" s="6">
        <v>6.1962073851613814E-2</v>
      </c>
      <c r="C158" s="6">
        <v>1.1888571665252505E-2</v>
      </c>
      <c r="D158" s="7">
        <v>-4.0000053333461277E-3</v>
      </c>
      <c r="K158" s="13">
        <v>43402</v>
      </c>
      <c r="L158" s="6">
        <v>0.1053823494806022</v>
      </c>
      <c r="M158" s="6">
        <v>1.8090945649039264E-2</v>
      </c>
      <c r="N158" s="7">
        <v>8.6580627431145311E-3</v>
      </c>
    </row>
    <row r="159" spans="1:14" x14ac:dyDescent="0.3">
      <c r="A159" s="13">
        <v>43108</v>
      </c>
      <c r="B159" s="6">
        <v>-1.160818770599914E-2</v>
      </c>
      <c r="C159" s="6">
        <v>5.9126173500094178E-2</v>
      </c>
      <c r="D159" s="7">
        <v>-1.8200704646846391E-2</v>
      </c>
      <c r="K159" s="13">
        <v>43409</v>
      </c>
      <c r="L159" s="6">
        <v>-6.7464130156551227E-2</v>
      </c>
      <c r="M159" s="6">
        <v>-5.1927418460564357E-3</v>
      </c>
      <c r="N159" s="7">
        <v>1.0718216220024107E-2</v>
      </c>
    </row>
    <row r="160" spans="1:14" x14ac:dyDescent="0.3">
      <c r="A160" s="13">
        <v>43115</v>
      </c>
      <c r="B160" s="6">
        <v>-4.8549808441799749E-2</v>
      </c>
      <c r="C160" s="6">
        <v>2.7051522740958379E-2</v>
      </c>
      <c r="D160" s="7">
        <v>9.7163748453647669E-2</v>
      </c>
      <c r="K160" s="13">
        <v>43416</v>
      </c>
      <c r="L160" s="6">
        <v>6.1749265849229823E-2</v>
      </c>
      <c r="M160" s="6">
        <v>-3.546326379507244E-2</v>
      </c>
      <c r="N160" s="7">
        <v>4.255325570138491E-3</v>
      </c>
    </row>
    <row r="161" spans="1:14" x14ac:dyDescent="0.3">
      <c r="A161" s="13">
        <v>43122</v>
      </c>
      <c r="B161" s="6">
        <v>-3.2982102783204542E-2</v>
      </c>
      <c r="C161" s="6">
        <v>-8.3437635211967213E-4</v>
      </c>
      <c r="D161" s="7">
        <v>-4.3526265049890975E-2</v>
      </c>
      <c r="K161" s="13">
        <v>43430</v>
      </c>
      <c r="L161" s="6">
        <v>5.7859370670439265E-3</v>
      </c>
      <c r="M161" s="6">
        <v>3.7194370008048844E-2</v>
      </c>
      <c r="N161" s="7">
        <v>1.0576415581354454E-3</v>
      </c>
    </row>
    <row r="162" spans="1:14" x14ac:dyDescent="0.3">
      <c r="A162" s="13">
        <v>43129</v>
      </c>
      <c r="B162" s="6">
        <v>-5.2297466972771531E-3</v>
      </c>
      <c r="C162" s="6">
        <v>-2.1941808538436646E-2</v>
      </c>
      <c r="D162" s="7">
        <v>-1.9531870917245956E-2</v>
      </c>
      <c r="K162" s="13">
        <v>43437</v>
      </c>
      <c r="L162" s="6">
        <v>-9.8198963710215886E-2</v>
      </c>
      <c r="M162" s="6">
        <v>0</v>
      </c>
      <c r="N162" s="7">
        <v>1.0565241341998681E-3</v>
      </c>
    </row>
    <row r="163" spans="1:14" x14ac:dyDescent="0.3">
      <c r="A163" s="13">
        <v>43136</v>
      </c>
      <c r="B163" s="6">
        <v>4.2528402945455984E-2</v>
      </c>
      <c r="C163" s="6">
        <v>-2.1561853007587273E-2</v>
      </c>
      <c r="D163" s="7">
        <v>-1.5904907839664466E-2</v>
      </c>
      <c r="K163" s="13">
        <v>43444</v>
      </c>
      <c r="L163" s="6">
        <v>-1.5549390064861864E-2</v>
      </c>
      <c r="M163" s="6">
        <v>-4.8202101817877749E-2</v>
      </c>
      <c r="N163" s="7">
        <v>3.162891408508217E-3</v>
      </c>
    </row>
    <row r="164" spans="1:14" x14ac:dyDescent="0.3">
      <c r="A164" s="13">
        <v>43143</v>
      </c>
      <c r="B164" s="6">
        <v>-1.4461568011834682E-2</v>
      </c>
      <c r="C164" s="6">
        <v>0</v>
      </c>
      <c r="D164" s="7">
        <v>-3.2589442098946014E-2</v>
      </c>
      <c r="K164" s="13">
        <v>43451</v>
      </c>
      <c r="L164" s="6">
        <v>9.7895259898419856E-4</v>
      </c>
      <c r="M164" s="6">
        <v>-3.553233415138362E-2</v>
      </c>
      <c r="N164" s="7">
        <v>-1.0531859846587012E-3</v>
      </c>
    </row>
    <row r="165" spans="1:14" ht="15" thickBot="1" x14ac:dyDescent="0.35">
      <c r="A165" s="13">
        <v>43150</v>
      </c>
      <c r="B165" s="6">
        <v>2.0188140569035933E-2</v>
      </c>
      <c r="C165" s="6">
        <v>4.5171718646720954E-2</v>
      </c>
      <c r="D165" s="7">
        <v>2.555070011746995E-2</v>
      </c>
      <c r="K165" s="14">
        <v>43458</v>
      </c>
      <c r="L165" s="9">
        <v>-1.0030568905814007E-2</v>
      </c>
      <c r="M165" s="9">
        <v>-2.3656537238946913E-2</v>
      </c>
      <c r="N165" s="10">
        <v>4.2061050442741962E-3</v>
      </c>
    </row>
    <row r="166" spans="1:14" x14ac:dyDescent="0.3">
      <c r="A166" s="13">
        <v>43157</v>
      </c>
      <c r="B166" s="6">
        <v>8.1524067503315117E-2</v>
      </c>
      <c r="C166" s="6">
        <v>-2.0202707317519466E-2</v>
      </c>
      <c r="D166" s="7">
        <v>-2.8661122531862489E-2</v>
      </c>
      <c r="K166" s="25"/>
      <c r="L166" s="6"/>
      <c r="M166" s="6"/>
      <c r="N166" s="6"/>
    </row>
    <row r="167" spans="1:14" x14ac:dyDescent="0.3">
      <c r="A167" s="13">
        <v>43164</v>
      </c>
      <c r="B167" s="6">
        <v>3.522742670075709E-2</v>
      </c>
      <c r="C167" s="6">
        <v>-4.2607648608549206E-3</v>
      </c>
      <c r="D167" s="7">
        <v>8.2730564931992826E-3</v>
      </c>
      <c r="I167" s="6"/>
      <c r="J167" s="6"/>
      <c r="K167" s="25"/>
      <c r="L167" s="6"/>
      <c r="M167" s="6"/>
      <c r="N167" s="6"/>
    </row>
    <row r="168" spans="1:14" x14ac:dyDescent="0.3">
      <c r="A168" s="13">
        <v>43171</v>
      </c>
      <c r="B168" s="6">
        <v>1.9185995023037077E-2</v>
      </c>
      <c r="C168" s="6">
        <v>-6.8552110790528571E-3</v>
      </c>
      <c r="D168" s="7">
        <v>-8.9354725299154864E-2</v>
      </c>
      <c r="I168" s="6"/>
      <c r="J168" s="6"/>
      <c r="K168" s="25"/>
      <c r="L168" s="6"/>
      <c r="M168" s="6"/>
      <c r="N168" s="6"/>
    </row>
    <row r="169" spans="1:14" x14ac:dyDescent="0.3">
      <c r="A169" s="13">
        <v>43178</v>
      </c>
      <c r="B169" s="6">
        <v>-1.3486169585421766E-2</v>
      </c>
      <c r="C169" s="6">
        <v>-1.9974611130123259E-2</v>
      </c>
      <c r="D169" s="7">
        <v>-7.1167047968478767E-2</v>
      </c>
      <c r="I169" s="6"/>
      <c r="J169" s="6"/>
      <c r="K169" s="25"/>
      <c r="L169" s="6"/>
      <c r="M169" s="6"/>
      <c r="N169" s="6"/>
    </row>
    <row r="170" spans="1:14" x14ac:dyDescent="0.3">
      <c r="A170" s="13">
        <v>43185</v>
      </c>
      <c r="B170" s="6">
        <v>-1.7519161240357611E-2</v>
      </c>
      <c r="C170" s="6">
        <v>-4.4850566165351789E-2</v>
      </c>
      <c r="D170" s="7">
        <v>2.3895999628363168E-2</v>
      </c>
      <c r="I170" s="6"/>
      <c r="J170" s="6"/>
      <c r="K170" s="25"/>
      <c r="L170" s="6"/>
      <c r="M170" s="6"/>
      <c r="N170" s="6"/>
    </row>
    <row r="171" spans="1:14" x14ac:dyDescent="0.3">
      <c r="A171" s="13">
        <v>43192</v>
      </c>
      <c r="B171" s="6">
        <v>1.0866198319941102E-2</v>
      </c>
      <c r="C171" s="6">
        <v>-1.0143009965054642E-2</v>
      </c>
      <c r="D171" s="7">
        <v>-9.5310179804324893E-2</v>
      </c>
      <c r="I171" s="6"/>
      <c r="J171" s="6"/>
      <c r="K171" s="25"/>
      <c r="L171" s="6"/>
      <c r="M171" s="6"/>
      <c r="N171" s="6"/>
    </row>
    <row r="172" spans="1:14" x14ac:dyDescent="0.3">
      <c r="A172" s="13">
        <v>43199</v>
      </c>
      <c r="B172" s="6">
        <v>-8.2456085848872859E-2</v>
      </c>
      <c r="C172" s="6">
        <v>-9.4198656903668812E-2</v>
      </c>
      <c r="D172" s="7">
        <v>-0.127243226907334</v>
      </c>
      <c r="I172" s="6"/>
      <c r="J172" s="6"/>
      <c r="K172" s="25"/>
      <c r="L172" s="6"/>
      <c r="M172" s="6"/>
      <c r="N172" s="6"/>
    </row>
    <row r="173" spans="1:14" x14ac:dyDescent="0.3">
      <c r="A173" s="13">
        <v>43206</v>
      </c>
      <c r="B173" s="6">
        <v>3.0928548483357635E-2</v>
      </c>
      <c r="C173" s="6">
        <v>5.2565397345003477E-2</v>
      </c>
      <c r="D173" s="7">
        <v>-1.4859114403749828E-2</v>
      </c>
      <c r="I173" s="6"/>
      <c r="J173" s="6"/>
      <c r="K173" s="25"/>
      <c r="L173" s="6"/>
      <c r="M173" s="6"/>
      <c r="N173" s="6"/>
    </row>
    <row r="174" spans="1:14" x14ac:dyDescent="0.3">
      <c r="A174" s="13">
        <v>43213</v>
      </c>
      <c r="B174" s="6">
        <v>-3.0928548483357573E-2</v>
      </c>
      <c r="C174" s="6">
        <v>-1.6561508589001427E-2</v>
      </c>
      <c r="D174" s="7">
        <v>-2.2711044260214648E-2</v>
      </c>
      <c r="I174" s="6"/>
      <c r="J174" s="6"/>
      <c r="K174" s="25"/>
      <c r="L174" s="6"/>
      <c r="M174" s="6"/>
      <c r="N174" s="6"/>
    </row>
    <row r="175" spans="1:14" x14ac:dyDescent="0.3">
      <c r="A175" s="13">
        <v>43220</v>
      </c>
      <c r="B175" s="6">
        <v>-2.2339497938833799E-2</v>
      </c>
      <c r="C175" s="6">
        <v>1.9627091678486889E-3</v>
      </c>
      <c r="D175" s="7">
        <v>4.5836596676578929E-3</v>
      </c>
      <c r="I175" s="6"/>
      <c r="J175" s="6"/>
      <c r="K175" s="25"/>
      <c r="L175" s="6"/>
      <c r="M175" s="6"/>
      <c r="N175" s="6"/>
    </row>
    <row r="176" spans="1:14" x14ac:dyDescent="0.3">
      <c r="A176" s="13">
        <v>43227</v>
      </c>
      <c r="B176" s="6">
        <v>-2.9735309169899627E-2</v>
      </c>
      <c r="C176" s="6">
        <v>1.9588644853329716E-3</v>
      </c>
      <c r="D176" s="7">
        <v>1.8127384592556701E-2</v>
      </c>
      <c r="I176" s="6"/>
      <c r="J176" s="6"/>
      <c r="K176" s="25"/>
      <c r="L176" s="6"/>
      <c r="M176" s="6"/>
      <c r="N176" s="6"/>
    </row>
    <row r="177" spans="1:14" x14ac:dyDescent="0.3">
      <c r="A177" s="13">
        <v>43234</v>
      </c>
      <c r="B177" s="6">
        <v>-5.4694758045354328E-3</v>
      </c>
      <c r="C177" s="6">
        <v>4.9628504305160359E-2</v>
      </c>
      <c r="D177" s="7">
        <v>-4.908961019652363E-2</v>
      </c>
      <c r="I177" s="6"/>
      <c r="J177" s="6"/>
      <c r="K177" s="25"/>
      <c r="L177" s="6"/>
      <c r="M177" s="6"/>
      <c r="N177" s="6"/>
    </row>
    <row r="178" spans="1:14" x14ac:dyDescent="0.3">
      <c r="A178" s="13">
        <v>43241</v>
      </c>
      <c r="B178" s="6">
        <v>-3.383851388450472E-2</v>
      </c>
      <c r="C178" s="6">
        <v>-3.7955220000435518E-2</v>
      </c>
      <c r="D178" s="7">
        <v>0.17019380466783399</v>
      </c>
      <c r="I178" s="6"/>
      <c r="J178" s="6"/>
      <c r="K178" s="25"/>
      <c r="L178" s="6"/>
      <c r="M178" s="6"/>
      <c r="N178" s="6"/>
    </row>
    <row r="179" spans="1:14" x14ac:dyDescent="0.3">
      <c r="A179" s="13">
        <v>43248</v>
      </c>
      <c r="B179" s="6">
        <v>5.4823364973599957E-2</v>
      </c>
      <c r="C179" s="6">
        <v>-1.9531870917245956E-2</v>
      </c>
      <c r="D179" s="7">
        <v>7.9260652724207226E-3</v>
      </c>
      <c r="I179" s="6"/>
      <c r="J179" s="6"/>
      <c r="K179" s="25"/>
      <c r="L179" s="6"/>
      <c r="M179" s="6"/>
      <c r="N179" s="6"/>
    </row>
    <row r="180" spans="1:14" x14ac:dyDescent="0.3">
      <c r="A180" s="13">
        <v>43255</v>
      </c>
      <c r="B180" s="6">
        <v>3.3101613717758348E-2</v>
      </c>
      <c r="C180" s="6">
        <v>0</v>
      </c>
      <c r="D180" s="7">
        <v>6.8641932722163637E-2</v>
      </c>
      <c r="I180" s="6"/>
      <c r="J180" s="6"/>
      <c r="K180" s="25"/>
      <c r="L180" s="6"/>
      <c r="M180" s="6"/>
      <c r="N180" s="6"/>
    </row>
    <row r="181" spans="1:14" x14ac:dyDescent="0.3">
      <c r="A181" s="13">
        <v>43262</v>
      </c>
      <c r="B181" s="6">
        <v>-2.7033417335143587E-2</v>
      </c>
      <c r="C181" s="6">
        <v>-1.3902905168991493E-2</v>
      </c>
      <c r="D181" s="7">
        <v>-2.4876904755404557E-2</v>
      </c>
      <c r="I181" s="6"/>
      <c r="J181" s="6"/>
      <c r="K181" s="25"/>
      <c r="L181" s="6"/>
      <c r="M181" s="6"/>
      <c r="N181" s="6"/>
    </row>
    <row r="182" spans="1:14" x14ac:dyDescent="0.3">
      <c r="A182" s="13">
        <v>43269</v>
      </c>
      <c r="B182" s="6">
        <v>3.558085787406176E-4</v>
      </c>
      <c r="C182" s="6">
        <v>-2.0020026706730793E-3</v>
      </c>
      <c r="D182" s="7">
        <v>2.5157245972473705E-3</v>
      </c>
      <c r="I182" s="6"/>
      <c r="J182" s="6"/>
      <c r="K182" s="25"/>
      <c r="L182" s="6"/>
      <c r="M182" s="6"/>
      <c r="N182" s="6"/>
    </row>
    <row r="183" spans="1:14" x14ac:dyDescent="0.3">
      <c r="A183" s="13">
        <v>43276</v>
      </c>
      <c r="B183" s="6">
        <v>-5.350467552831026E-3</v>
      </c>
      <c r="C183" s="6">
        <v>4.0000053333461372E-3</v>
      </c>
      <c r="D183" s="7">
        <v>-2.0305266160745569E-2</v>
      </c>
      <c r="I183" s="6"/>
      <c r="J183" s="6"/>
      <c r="K183" s="25"/>
      <c r="L183" s="6"/>
      <c r="M183" s="6"/>
      <c r="N183" s="6"/>
    </row>
    <row r="184" spans="1:14" x14ac:dyDescent="0.3">
      <c r="A184" s="13">
        <v>43283</v>
      </c>
      <c r="B184" s="6">
        <v>-7.6145922791590923E-2</v>
      </c>
      <c r="C184" s="6">
        <v>0</v>
      </c>
      <c r="D184" s="7">
        <v>2.7814688182876978E-2</v>
      </c>
      <c r="I184" s="6"/>
      <c r="J184" s="6"/>
      <c r="K184" s="25"/>
      <c r="L184" s="6"/>
      <c r="M184" s="6"/>
      <c r="N184" s="6"/>
    </row>
    <row r="185" spans="1:14" x14ac:dyDescent="0.3">
      <c r="A185" s="13">
        <v>43290</v>
      </c>
      <c r="B185" s="6">
        <v>-4.9852094085319536E-2</v>
      </c>
      <c r="C185" s="6">
        <v>0</v>
      </c>
      <c r="D185" s="7">
        <v>-4.5926438125923175E-2</v>
      </c>
      <c r="I185" s="6"/>
      <c r="J185" s="6"/>
      <c r="K185" s="25"/>
      <c r="L185" s="6"/>
      <c r="M185" s="6"/>
      <c r="N185" s="6"/>
    </row>
    <row r="186" spans="1:14" x14ac:dyDescent="0.3">
      <c r="A186" s="13">
        <v>43297</v>
      </c>
      <c r="B186" s="6">
        <v>-1.4712157474617928E-2</v>
      </c>
      <c r="C186" s="6">
        <v>-3.245721014738167E-2</v>
      </c>
      <c r="D186" s="7">
        <v>-3.7238345140118763E-2</v>
      </c>
      <c r="I186" s="6"/>
      <c r="J186" s="6"/>
      <c r="K186" s="25"/>
      <c r="L186" s="6"/>
      <c r="M186" s="6"/>
      <c r="N186" s="6"/>
    </row>
    <row r="187" spans="1:14" x14ac:dyDescent="0.3">
      <c r="A187" s="13">
        <v>43304</v>
      </c>
      <c r="B187" s="6">
        <v>6.15639128931352E-3</v>
      </c>
      <c r="C187" s="6">
        <v>1.0256500167189061E-2</v>
      </c>
      <c r="D187" s="7">
        <v>-8.1633106391609811E-3</v>
      </c>
      <c r="I187" s="6"/>
      <c r="J187" s="6"/>
      <c r="K187" s="25"/>
      <c r="L187" s="6"/>
      <c r="M187" s="6"/>
      <c r="N187" s="6"/>
    </row>
    <row r="188" spans="1:14" x14ac:dyDescent="0.3">
      <c r="A188" s="13">
        <v>43311</v>
      </c>
      <c r="B188" s="6">
        <v>-3.4127323534178397E-2</v>
      </c>
      <c r="C188" s="6">
        <v>6.0384496950351252E-2</v>
      </c>
      <c r="D188" s="7">
        <v>-3.0515543925950489E-2</v>
      </c>
      <c r="I188" s="6"/>
      <c r="J188" s="6"/>
      <c r="K188" s="25"/>
      <c r="L188" s="6"/>
      <c r="M188" s="6"/>
      <c r="N188" s="6"/>
    </row>
    <row r="189" spans="1:14" x14ac:dyDescent="0.3">
      <c r="A189" s="13">
        <v>43318</v>
      </c>
      <c r="B189" s="6">
        <v>-0.11757137304579315</v>
      </c>
      <c r="C189" s="6">
        <v>-6.5499597617121708E-2</v>
      </c>
      <c r="D189" s="7">
        <v>6.8053463245015572E-2</v>
      </c>
      <c r="I189" s="6"/>
      <c r="J189" s="6"/>
      <c r="K189" s="25"/>
      <c r="L189" s="6"/>
      <c r="M189" s="6"/>
      <c r="N189" s="6"/>
    </row>
    <row r="190" spans="1:14" x14ac:dyDescent="0.3">
      <c r="A190" s="13">
        <v>43325</v>
      </c>
      <c r="B190" s="6">
        <v>3.7387532071620412E-2</v>
      </c>
      <c r="C190" s="6">
        <v>-3.6557595733797577E-2</v>
      </c>
      <c r="D190" s="7">
        <v>6.6181906881301183E-2</v>
      </c>
      <c r="I190" s="6"/>
      <c r="J190" s="6"/>
      <c r="K190" s="25"/>
      <c r="L190" s="6"/>
      <c r="M190" s="6"/>
      <c r="N190" s="6"/>
    </row>
    <row r="191" spans="1:14" x14ac:dyDescent="0.3">
      <c r="A191" s="13">
        <v>43332</v>
      </c>
      <c r="B191" s="6">
        <v>-4.2639394226568865E-2</v>
      </c>
      <c r="C191" s="6">
        <v>-2.3682484643559095E-2</v>
      </c>
      <c r="D191" s="7">
        <v>-4.7928466571950837E-2</v>
      </c>
      <c r="I191" s="6"/>
      <c r="J191" s="6"/>
      <c r="K191" s="25"/>
      <c r="L191" s="6"/>
      <c r="M191" s="6"/>
      <c r="N191" s="6"/>
    </row>
    <row r="192" spans="1:14" x14ac:dyDescent="0.3">
      <c r="A192" s="13">
        <v>43339</v>
      </c>
      <c r="B192" s="6">
        <v>0.1005620419592735</v>
      </c>
      <c r="C192" s="6">
        <v>3.2626456348163694E-3</v>
      </c>
      <c r="D192" s="7">
        <v>6.7441280795532479E-2</v>
      </c>
      <c r="I192" s="6"/>
      <c r="J192" s="6"/>
      <c r="K192" s="25"/>
      <c r="L192" s="6"/>
      <c r="M192" s="6"/>
      <c r="N192" s="6"/>
    </row>
    <row r="193" spans="1:14" x14ac:dyDescent="0.3">
      <c r="A193" s="13">
        <v>43346</v>
      </c>
      <c r="B193" s="6">
        <v>-6.2059633637547421E-2</v>
      </c>
      <c r="C193" s="6">
        <v>2.0419839008742745E-2</v>
      </c>
      <c r="D193" s="7">
        <v>3.3257221756482339E-2</v>
      </c>
      <c r="I193" s="6"/>
      <c r="J193" s="6"/>
      <c r="K193" s="25"/>
      <c r="L193" s="6"/>
      <c r="M193" s="6"/>
      <c r="N193" s="6"/>
    </row>
    <row r="194" spans="1:14" x14ac:dyDescent="0.3">
      <c r="A194" s="13">
        <v>43353</v>
      </c>
      <c r="B194" s="6">
        <v>-2.6133078397913463E-2</v>
      </c>
      <c r="C194" s="6">
        <v>7.0835145089559404E-2</v>
      </c>
      <c r="D194" s="7">
        <v>1.8519047767237531E-2</v>
      </c>
      <c r="I194" s="6"/>
      <c r="J194" s="6"/>
      <c r="K194" s="25"/>
      <c r="L194" s="6"/>
      <c r="M194" s="6"/>
      <c r="N194" s="6"/>
    </row>
    <row r="195" spans="1:14" x14ac:dyDescent="0.3">
      <c r="A195" s="13">
        <v>43360</v>
      </c>
      <c r="B195" s="6">
        <v>4.8452383385946748E-2</v>
      </c>
      <c r="C195" s="6">
        <v>-1.3972283195016257E-2</v>
      </c>
      <c r="D195" s="7">
        <v>-2.3202897079663869E-2</v>
      </c>
      <c r="I195" s="6"/>
      <c r="J195" s="6"/>
      <c r="K195" s="25"/>
      <c r="L195" s="6"/>
      <c r="M195" s="6"/>
      <c r="N195" s="6"/>
    </row>
    <row r="196" spans="1:14" x14ac:dyDescent="0.3">
      <c r="A196" s="13">
        <v>43367</v>
      </c>
      <c r="B196" s="6">
        <v>-4.0915842767708023E-2</v>
      </c>
      <c r="C196" s="6">
        <v>9.0045630930817525E-3</v>
      </c>
      <c r="D196" s="7">
        <v>7.2429837844814507E-2</v>
      </c>
      <c r="I196" s="6"/>
      <c r="J196" s="6"/>
      <c r="K196" s="25"/>
      <c r="L196" s="6"/>
      <c r="M196" s="6"/>
      <c r="N196" s="6"/>
    </row>
    <row r="197" spans="1:14" x14ac:dyDescent="0.3">
      <c r="A197" s="13">
        <v>43374</v>
      </c>
      <c r="B197" s="6">
        <v>-1.7992909652617337E-2</v>
      </c>
      <c r="C197" s="6">
        <v>3.9761483796394168E-3</v>
      </c>
      <c r="D197" s="7">
        <v>4.3573053689556262E-3</v>
      </c>
      <c r="I197" s="6"/>
      <c r="J197" s="6"/>
      <c r="K197" s="25"/>
      <c r="L197" s="6"/>
      <c r="M197" s="6"/>
      <c r="N197" s="6"/>
    </row>
    <row r="198" spans="1:14" x14ac:dyDescent="0.3">
      <c r="A198" s="13">
        <v>43381</v>
      </c>
      <c r="B198" s="6">
        <v>-2.564863560773769E-2</v>
      </c>
      <c r="C198" s="6">
        <v>1.9821612039912025E-3</v>
      </c>
      <c r="D198" s="7">
        <v>-2.1762794225955173E-3</v>
      </c>
      <c r="I198" s="6"/>
      <c r="J198" s="6"/>
      <c r="K198" s="25"/>
      <c r="L198" s="6"/>
      <c r="M198" s="6"/>
      <c r="N198" s="6"/>
    </row>
    <row r="199" spans="1:14" x14ac:dyDescent="0.3">
      <c r="A199" s="13">
        <v>43388</v>
      </c>
      <c r="B199" s="6">
        <v>-6.5846565797586507E-2</v>
      </c>
      <c r="C199" s="6">
        <v>-5.2857831864444642E-2</v>
      </c>
      <c r="D199" s="7">
        <v>1.5135424065100813E-2</v>
      </c>
      <c r="I199" s="6"/>
      <c r="J199" s="6"/>
      <c r="K199" s="25"/>
      <c r="L199" s="6"/>
      <c r="M199" s="6"/>
      <c r="N199" s="6"/>
    </row>
    <row r="200" spans="1:14" x14ac:dyDescent="0.3">
      <c r="A200" s="13">
        <v>43395</v>
      </c>
      <c r="B200" s="6">
        <v>-4.169497580660006E-2</v>
      </c>
      <c r="C200" s="6">
        <v>2.8808576631774861E-2</v>
      </c>
      <c r="D200" s="7">
        <v>-1.2959144642505228E-2</v>
      </c>
      <c r="I200" s="6"/>
      <c r="J200" s="6"/>
      <c r="K200" s="25"/>
      <c r="L200" s="6"/>
      <c r="M200" s="6"/>
      <c r="N200" s="6"/>
    </row>
    <row r="201" spans="1:14" x14ac:dyDescent="0.3">
      <c r="A201" s="13">
        <v>43402</v>
      </c>
      <c r="B201" s="6">
        <v>0.1053823494806022</v>
      </c>
      <c r="C201" s="6">
        <v>1.8090945649039264E-2</v>
      </c>
      <c r="D201" s="7">
        <v>8.6580627431145311E-3</v>
      </c>
      <c r="I201" s="6"/>
      <c r="J201" s="6"/>
      <c r="K201" s="25"/>
      <c r="L201" s="6"/>
      <c r="M201" s="6"/>
      <c r="N201" s="6"/>
    </row>
    <row r="202" spans="1:14" x14ac:dyDescent="0.3">
      <c r="A202" s="13">
        <v>43409</v>
      </c>
      <c r="B202" s="6">
        <v>-6.7464130156551227E-2</v>
      </c>
      <c r="C202" s="6">
        <v>-5.1927418460564357E-3</v>
      </c>
      <c r="D202" s="7">
        <v>1.0718216220024107E-2</v>
      </c>
      <c r="I202" s="6"/>
      <c r="J202" s="6"/>
      <c r="K202" s="25"/>
      <c r="L202" s="6"/>
      <c r="M202" s="6"/>
      <c r="N202" s="6"/>
    </row>
    <row r="203" spans="1:14" x14ac:dyDescent="0.3">
      <c r="A203" s="13">
        <v>43416</v>
      </c>
      <c r="B203" s="6">
        <v>6.1749265849229823E-2</v>
      </c>
      <c r="C203" s="6">
        <v>-3.546326379507244E-2</v>
      </c>
      <c r="D203" s="7">
        <v>4.255325570138491E-3</v>
      </c>
      <c r="I203" s="6"/>
      <c r="J203" s="6"/>
      <c r="K203" s="25"/>
      <c r="L203" s="6"/>
      <c r="M203" s="6"/>
      <c r="N203" s="6"/>
    </row>
    <row r="204" spans="1:14" x14ac:dyDescent="0.3">
      <c r="A204" s="13">
        <v>43423</v>
      </c>
      <c r="B204" s="6">
        <v>0.11681638502528831</v>
      </c>
      <c r="C204" s="6">
        <v>-1.4629310015959155E-2</v>
      </c>
      <c r="D204" s="7">
        <v>3.1796529173798056E-3</v>
      </c>
      <c r="I204" s="6"/>
      <c r="J204" s="6"/>
      <c r="K204" s="25"/>
      <c r="L204" s="6"/>
      <c r="M204" s="6"/>
      <c r="N204" s="6"/>
    </row>
    <row r="205" spans="1:14" x14ac:dyDescent="0.3">
      <c r="A205" s="13">
        <v>43430</v>
      </c>
      <c r="B205" s="6">
        <v>5.7859370670439265E-3</v>
      </c>
      <c r="C205" s="6">
        <v>3.7194370008048844E-2</v>
      </c>
      <c r="D205" s="7">
        <v>1.0576415581354454E-3</v>
      </c>
      <c r="I205" s="6"/>
      <c r="J205" s="6"/>
      <c r="K205" s="25"/>
      <c r="L205" s="6"/>
      <c r="M205" s="6"/>
      <c r="N205" s="6"/>
    </row>
    <row r="206" spans="1:14" x14ac:dyDescent="0.3">
      <c r="A206" s="13">
        <v>43437</v>
      </c>
      <c r="B206" s="6">
        <v>-9.8198963710215886E-2</v>
      </c>
      <c r="C206" s="6">
        <v>0</v>
      </c>
      <c r="D206" s="7">
        <v>1.0565241341998681E-3</v>
      </c>
      <c r="I206" s="6"/>
      <c r="J206" s="6"/>
      <c r="K206" s="25"/>
      <c r="L206" s="6"/>
      <c r="M206" s="6"/>
      <c r="N206" s="6"/>
    </row>
    <row r="207" spans="1:14" x14ac:dyDescent="0.3">
      <c r="A207" s="13">
        <v>43444</v>
      </c>
      <c r="B207" s="6">
        <v>-1.5549390064861864E-2</v>
      </c>
      <c r="C207" s="6">
        <v>-4.8202101817877749E-2</v>
      </c>
      <c r="D207" s="7">
        <v>3.162891408508217E-3</v>
      </c>
      <c r="I207" s="6"/>
      <c r="J207" s="6"/>
      <c r="K207" s="25"/>
      <c r="L207" s="6"/>
      <c r="M207" s="6"/>
      <c r="N207" s="6"/>
    </row>
    <row r="208" spans="1:14" x14ac:dyDescent="0.3">
      <c r="A208" s="13">
        <v>43451</v>
      </c>
      <c r="B208" s="6">
        <v>9.7895259898419856E-4</v>
      </c>
      <c r="C208" s="6">
        <v>-3.553233415138362E-2</v>
      </c>
      <c r="D208" s="7">
        <v>-1.0531859846587012E-3</v>
      </c>
      <c r="I208" s="6"/>
      <c r="J208" s="6"/>
      <c r="K208" s="25"/>
      <c r="L208" s="6"/>
      <c r="M208" s="6"/>
      <c r="N208" s="6"/>
    </row>
    <row r="209" spans="1:14" ht="15" thickBot="1" x14ac:dyDescent="0.35">
      <c r="A209" s="14">
        <v>43458</v>
      </c>
      <c r="B209" s="9">
        <v>-1.0030568905814007E-2</v>
      </c>
      <c r="C209" s="9">
        <v>-2.3656537238946913E-2</v>
      </c>
      <c r="D209" s="10">
        <v>4.2061050442741962E-3</v>
      </c>
      <c r="I209" s="6"/>
      <c r="J209" s="6"/>
      <c r="K209" s="25"/>
      <c r="L209" s="6"/>
      <c r="M209" s="6"/>
      <c r="N209" s="6"/>
    </row>
    <row r="210" spans="1:14" x14ac:dyDescent="0.3">
      <c r="I210" s="6"/>
      <c r="J210" s="6"/>
      <c r="K210" s="6"/>
      <c r="L210" s="6"/>
      <c r="M210" s="6"/>
      <c r="N210" s="6"/>
    </row>
    <row r="211" spans="1:14" x14ac:dyDescent="0.3">
      <c r="I211" s="6"/>
      <c r="J211" s="6"/>
      <c r="K211" s="6"/>
      <c r="L211" s="6"/>
      <c r="M211" s="6"/>
      <c r="N211" s="6"/>
    </row>
  </sheetData>
  <sortState xmlns:xlrd2="http://schemas.microsoft.com/office/spreadsheetml/2017/richdata2" ref="K2:N209">
    <sortCondition ref="K209"/>
  </sortState>
  <mergeCells count="3">
    <mergeCell ref="F1:I1"/>
    <mergeCell ref="F13:I13"/>
    <mergeCell ref="F91:I9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4422-7994-47C7-80CB-AD09B5BBD464}">
  <dimension ref="A1:N281"/>
  <sheetViews>
    <sheetView topLeftCell="A163" zoomScale="55" zoomScaleNormal="55" workbookViewId="0">
      <selection activeCell="T202" sqref="T202"/>
    </sheetView>
  </sheetViews>
  <sheetFormatPr defaultColWidth="8.88671875" defaultRowHeight="14.4" x14ac:dyDescent="0.3"/>
  <cols>
    <col min="1" max="1" width="31.6640625" style="26" customWidth="1"/>
    <col min="2" max="2" width="35.33203125" style="26" customWidth="1"/>
    <col min="3" max="3" width="22.88671875" style="26" bestFit="1" customWidth="1"/>
    <col min="4" max="4" width="15.44140625" style="26" bestFit="1" customWidth="1"/>
    <col min="5" max="5" width="46.5546875" style="26" customWidth="1"/>
    <col min="6" max="6" width="12.44140625" style="26" bestFit="1" customWidth="1"/>
    <col min="7" max="7" width="17.88671875" style="26" bestFit="1" customWidth="1"/>
    <col min="8" max="8" width="36.33203125" style="26" customWidth="1"/>
    <col min="9" max="9" width="17.5546875" style="26" bestFit="1" customWidth="1"/>
    <col min="10" max="10" width="8.88671875" style="26"/>
    <col min="11" max="11" width="11.6640625" style="26" bestFit="1" customWidth="1"/>
    <col min="12" max="12" width="17.5546875" style="26" bestFit="1" customWidth="1"/>
    <col min="13" max="16384" width="8.88671875" style="26"/>
  </cols>
  <sheetData>
    <row r="1" spans="1:6" ht="15" thickBot="1" x14ac:dyDescent="0.35">
      <c r="A1" s="76" t="s">
        <v>48</v>
      </c>
      <c r="B1" s="76"/>
      <c r="C1" s="76"/>
      <c r="D1" s="76"/>
      <c r="E1" s="76"/>
      <c r="F1" s="76"/>
    </row>
    <row r="2" spans="1:6" x14ac:dyDescent="0.3">
      <c r="A2" s="27" t="s">
        <v>11</v>
      </c>
      <c r="B2" s="27"/>
      <c r="C2" s="27" t="s">
        <v>12</v>
      </c>
      <c r="D2" s="27"/>
      <c r="E2" s="27" t="s">
        <v>13</v>
      </c>
      <c r="F2" s="27"/>
    </row>
    <row r="4" spans="1:6" x14ac:dyDescent="0.3">
      <c r="A4" s="26" t="s">
        <v>22</v>
      </c>
      <c r="B4" s="26">
        <v>3.6693712550289787E-3</v>
      </c>
      <c r="C4" s="26" t="s">
        <v>22</v>
      </c>
      <c r="D4" s="26">
        <v>2.6329955208124326E-3</v>
      </c>
      <c r="E4" s="26" t="s">
        <v>22</v>
      </c>
      <c r="F4" s="19">
        <f t="shared" ref="F4" si="0">AVERAGE(A3:A166)</f>
        <v>0.80269554874710902</v>
      </c>
    </row>
    <row r="5" spans="1:6" x14ac:dyDescent="0.3">
      <c r="A5" s="26" t="s">
        <v>49</v>
      </c>
      <c r="B5" s="26">
        <v>3.3868535309262361E-3</v>
      </c>
      <c r="C5" s="26" t="s">
        <v>49</v>
      </c>
      <c r="D5" s="26">
        <v>2.6027450546893369E-3</v>
      </c>
      <c r="E5" s="26" t="s">
        <v>49</v>
      </c>
      <c r="F5" s="19">
        <f t="shared" ref="F5" si="1">_xlfn.STDEV.S(A3:A166)/SQRT(COUNT(A3:A166))</f>
        <v>0.27995389800720727</v>
      </c>
    </row>
    <row r="6" spans="1:6" x14ac:dyDescent="0.3">
      <c r="A6" s="26" t="s">
        <v>23</v>
      </c>
      <c r="B6" s="26">
        <v>-7.2102355325075066E-4</v>
      </c>
      <c r="C6" s="26" t="s">
        <v>23</v>
      </c>
      <c r="D6" s="26">
        <v>-1.7889321424788382E-3</v>
      </c>
      <c r="E6" s="26" t="s">
        <v>23</v>
      </c>
      <c r="F6" s="19">
        <f t="shared" ref="F6" si="2">MEDIAN(A3:A166)</f>
        <v>3.6199407763593199E-2</v>
      </c>
    </row>
    <row r="7" spans="1:6" x14ac:dyDescent="0.3">
      <c r="A7" s="26" t="s">
        <v>24</v>
      </c>
      <c r="B7" s="26" t="e">
        <v>#N/A</v>
      </c>
      <c r="C7" s="26" t="s">
        <v>24</v>
      </c>
      <c r="D7" s="26">
        <v>0</v>
      </c>
      <c r="E7" s="26" t="s">
        <v>24</v>
      </c>
      <c r="F7" s="19">
        <f t="shared" ref="F7" si="3">MODE(A3:A166)</f>
        <v>-0.10422554346227718</v>
      </c>
    </row>
    <row r="8" spans="1:6" x14ac:dyDescent="0.3">
      <c r="A8" s="26" t="s">
        <v>50</v>
      </c>
      <c r="B8" s="26">
        <v>4.3372887865017612E-2</v>
      </c>
      <c r="C8" s="26" t="s">
        <v>50</v>
      </c>
      <c r="D8" s="26">
        <v>3.3331399887079553E-2</v>
      </c>
      <c r="E8" s="26" t="s">
        <v>50</v>
      </c>
      <c r="F8" s="19">
        <f t="shared" ref="F8" si="4">_xlfn.STDEV.S(A3:A166)</f>
        <v>2.440581500527419</v>
      </c>
    </row>
    <row r="9" spans="1:6" x14ac:dyDescent="0.3">
      <c r="A9" s="26" t="s">
        <v>51</v>
      </c>
      <c r="B9" s="26">
        <v>1.8812074017513919E-3</v>
      </c>
      <c r="C9" s="26" t="s">
        <v>51</v>
      </c>
      <c r="D9" s="26">
        <v>1.1109822184324067E-3</v>
      </c>
      <c r="E9" s="26" t="s">
        <v>51</v>
      </c>
      <c r="F9" s="19">
        <f t="shared" ref="F9" si="5">_xlfn.VAR.S(A3:A166)</f>
        <v>5.9564380607166685</v>
      </c>
    </row>
    <row r="10" spans="1:6" x14ac:dyDescent="0.3">
      <c r="A10" s="26" t="s">
        <v>28</v>
      </c>
      <c r="B10" s="26">
        <v>4.470242028659932E-2</v>
      </c>
      <c r="C10" s="26" t="s">
        <v>28</v>
      </c>
      <c r="D10" s="26">
        <v>-0.34027992811527241</v>
      </c>
      <c r="E10" s="26" t="s">
        <v>28</v>
      </c>
      <c r="F10" s="19">
        <f>KURT(A3:A166)</f>
        <v>17.886888315995204</v>
      </c>
    </row>
    <row r="11" spans="1:6" x14ac:dyDescent="0.3">
      <c r="A11" s="26" t="s">
        <v>52</v>
      </c>
      <c r="B11" s="26">
        <v>0.31440507355640579</v>
      </c>
      <c r="C11" s="26" t="s">
        <v>52</v>
      </c>
      <c r="D11" s="26">
        <v>0.41647100749082183</v>
      </c>
      <c r="E11" s="26" t="s">
        <v>52</v>
      </c>
      <c r="F11" s="19">
        <f t="shared" ref="F11" si="6">SKEW(A3:A166)</f>
        <v>4.1417596338825557</v>
      </c>
    </row>
    <row r="12" spans="1:6" x14ac:dyDescent="0.3">
      <c r="A12" s="26" t="s">
        <v>30</v>
      </c>
      <c r="B12" s="26">
        <v>0.21418885205958477</v>
      </c>
      <c r="C12" s="26" t="s">
        <v>30</v>
      </c>
      <c r="D12" s="26">
        <v>0.14438538855920288</v>
      </c>
      <c r="E12" s="26" t="s">
        <v>30</v>
      </c>
      <c r="F12" s="19">
        <f t="shared" ref="F12" si="7">MAX(A3:A166)-MIN(A3:A166)</f>
        <v>13.380929679449892</v>
      </c>
    </row>
    <row r="13" spans="1:6" x14ac:dyDescent="0.3">
      <c r="A13" s="26" t="s">
        <v>31</v>
      </c>
      <c r="B13" s="26">
        <v>-0.10422554346227718</v>
      </c>
      <c r="C13" s="26" t="s">
        <v>31</v>
      </c>
      <c r="D13" s="26">
        <v>-6.2425134756394829E-2</v>
      </c>
      <c r="E13" s="26" t="s">
        <v>31</v>
      </c>
      <c r="F13" s="19">
        <f t="shared" ref="F13" si="8">MIN(A3:A166)</f>
        <v>-0.10422554346227718</v>
      </c>
    </row>
    <row r="14" spans="1:6" x14ac:dyDescent="0.3">
      <c r="A14" s="26" t="s">
        <v>32</v>
      </c>
      <c r="B14" s="26">
        <v>0.10996330859730757</v>
      </c>
      <c r="C14" s="26" t="s">
        <v>32</v>
      </c>
      <c r="D14" s="26">
        <v>8.1960253802808053E-2</v>
      </c>
      <c r="E14" s="26" t="s">
        <v>32</v>
      </c>
      <c r="F14" s="19">
        <f t="shared" ref="F14" si="9">MAX(A3:A166)</f>
        <v>13.276704135987615</v>
      </c>
    </row>
    <row r="15" spans="1:6" x14ac:dyDescent="0.3">
      <c r="A15" s="26" t="s">
        <v>33</v>
      </c>
      <c r="B15" s="26">
        <v>0.60177688582475253</v>
      </c>
      <c r="C15" s="26" t="s">
        <v>33</v>
      </c>
      <c r="D15" s="26">
        <v>0.43181126541323894</v>
      </c>
      <c r="E15" s="26" t="s">
        <v>33</v>
      </c>
      <c r="F15" s="19">
        <f t="shared" ref="F15" si="10">SUM(A3:A166)</f>
        <v>61.004861704780289</v>
      </c>
    </row>
    <row r="16" spans="1:6" ht="15" thickBot="1" x14ac:dyDescent="0.35">
      <c r="A16" s="28" t="s">
        <v>34</v>
      </c>
      <c r="B16" s="28">
        <v>164</v>
      </c>
      <c r="C16" s="28" t="s">
        <v>34</v>
      </c>
      <c r="D16" s="28">
        <v>164</v>
      </c>
      <c r="E16" s="28" t="s">
        <v>34</v>
      </c>
      <c r="F16" s="23">
        <f t="shared" ref="F16" si="11">COUNT(A3:A166)</f>
        <v>76</v>
      </c>
    </row>
    <row r="17" spans="1:8" ht="15" thickBot="1" x14ac:dyDescent="0.35"/>
    <row r="18" spans="1:8" x14ac:dyDescent="0.3">
      <c r="A18" s="77" t="s">
        <v>99</v>
      </c>
      <c r="B18" s="78"/>
      <c r="D18" s="79" t="s">
        <v>100</v>
      </c>
      <c r="E18" s="80"/>
      <c r="G18" s="79" t="s">
        <v>101</v>
      </c>
      <c r="H18" s="80"/>
    </row>
    <row r="19" spans="1:8" x14ac:dyDescent="0.3">
      <c r="A19" s="34" t="s">
        <v>53</v>
      </c>
      <c r="B19" s="35">
        <f>_xlfn.CHISQ.INV(0.025,$B$16-1)</f>
        <v>129.5425585014425</v>
      </c>
      <c r="D19" s="30" t="s">
        <v>53</v>
      </c>
      <c r="E19" s="31">
        <f>_xlfn.CHISQ.INV(0.025,$B$16-1)</f>
        <v>129.5425585014425</v>
      </c>
      <c r="G19" s="30" t="s">
        <v>54</v>
      </c>
      <c r="H19" s="31">
        <f>$B$4</f>
        <v>3.6693712550289787E-3</v>
      </c>
    </row>
    <row r="20" spans="1:8" x14ac:dyDescent="0.3">
      <c r="A20" s="34" t="s">
        <v>55</v>
      </c>
      <c r="B20" s="35">
        <f>_xlfn.CHISQ.INV(1-0.025,$B$16-1)</f>
        <v>200.24269623564112</v>
      </c>
      <c r="D20" s="30" t="s">
        <v>55</v>
      </c>
      <c r="E20" s="31">
        <f>_xlfn.CHISQ.INV(1-0.025,$B$16-1)</f>
        <v>200.24269623564112</v>
      </c>
      <c r="G20" s="30" t="s">
        <v>56</v>
      </c>
      <c r="H20" s="31">
        <f>_xlfn.CONFIDENCE.T(0.05,$B$8,$B$16)</f>
        <v>6.6877643697737833E-3</v>
      </c>
    </row>
    <row r="21" spans="1:8" x14ac:dyDescent="0.3">
      <c r="A21" s="34" t="s">
        <v>57</v>
      </c>
      <c r="B21" s="35">
        <f>($B$16-1)*$B$9</f>
        <v>0.30663680648547686</v>
      </c>
      <c r="D21" s="30" t="s">
        <v>58</v>
      </c>
      <c r="E21" s="31">
        <f>$B$16-1</f>
        <v>163</v>
      </c>
      <c r="G21" s="30" t="s">
        <v>59</v>
      </c>
      <c r="H21" s="31">
        <f>$H$19-$H$20</f>
        <v>-3.0183931147448047E-3</v>
      </c>
    </row>
    <row r="22" spans="1:8" ht="15" thickBot="1" x14ac:dyDescent="0.35">
      <c r="A22" s="34" t="s">
        <v>60</v>
      </c>
      <c r="B22" s="35">
        <f>$B$21/$B$19</f>
        <v>2.3670738792924361E-3</v>
      </c>
      <c r="D22" s="30" t="s">
        <v>60</v>
      </c>
      <c r="E22" s="31">
        <f>$B$8*SQRT($E$21/$E$19)</f>
        <v>4.8652583480144569E-2</v>
      </c>
      <c r="G22" s="32" t="s">
        <v>60</v>
      </c>
      <c r="H22" s="33">
        <f>$H$19+$H$20</f>
        <v>1.0357135624802762E-2</v>
      </c>
    </row>
    <row r="23" spans="1:8" ht="15" thickBot="1" x14ac:dyDescent="0.35">
      <c r="A23" s="38" t="s">
        <v>59</v>
      </c>
      <c r="B23" s="39">
        <f>$B$21/$B$20</f>
        <v>1.5313257973945454E-3</v>
      </c>
      <c r="D23" s="32" t="s">
        <v>59</v>
      </c>
      <c r="E23" s="33">
        <f>$B$8*SQRT($E$21/$E$20)</f>
        <v>3.9132158097842568E-2</v>
      </c>
    </row>
    <row r="24" spans="1:8" ht="15" thickBot="1" x14ac:dyDescent="0.35"/>
    <row r="25" spans="1:8" x14ac:dyDescent="0.3">
      <c r="A25" s="77" t="s">
        <v>102</v>
      </c>
      <c r="B25" s="78"/>
      <c r="D25" s="79" t="s">
        <v>103</v>
      </c>
      <c r="E25" s="80"/>
      <c r="G25" s="79" t="s">
        <v>104</v>
      </c>
      <c r="H25" s="80"/>
    </row>
    <row r="26" spans="1:8" x14ac:dyDescent="0.3">
      <c r="A26" s="34" t="s">
        <v>53</v>
      </c>
      <c r="B26" s="35">
        <f>_xlfn.CHISQ.INV(0.025,$D$16-1)</f>
        <v>129.5425585014425</v>
      </c>
      <c r="D26" s="30" t="s">
        <v>53</v>
      </c>
      <c r="E26" s="31">
        <f>_xlfn.CHISQ.INV(0.025,$D$16-1)</f>
        <v>129.5425585014425</v>
      </c>
      <c r="G26" s="30" t="s">
        <v>54</v>
      </c>
      <c r="H26" s="31">
        <f>$D$4</f>
        <v>2.6329955208124326E-3</v>
      </c>
    </row>
    <row r="27" spans="1:8" x14ac:dyDescent="0.3">
      <c r="A27" s="34" t="s">
        <v>55</v>
      </c>
      <c r="B27" s="35">
        <f>_xlfn.CHISQ.INV(1-0.025,$D$16-1)</f>
        <v>200.24269623564112</v>
      </c>
      <c r="D27" s="30" t="s">
        <v>55</v>
      </c>
      <c r="E27" s="31">
        <f>_xlfn.CHISQ.INV(1-0.025,$D$16-1)</f>
        <v>200.24269623564112</v>
      </c>
      <c r="G27" s="30" t="s">
        <v>56</v>
      </c>
      <c r="H27" s="31">
        <f>_xlfn.CONFIDENCE.T(0.05,$D$8,$D$16)</f>
        <v>5.1394444670879898E-3</v>
      </c>
    </row>
    <row r="28" spans="1:8" x14ac:dyDescent="0.3">
      <c r="A28" s="34" t="s">
        <v>57</v>
      </c>
      <c r="B28" s="35">
        <f>($D$16-1)*$D$9</f>
        <v>0.18109010160448227</v>
      </c>
      <c r="D28" s="30" t="s">
        <v>58</v>
      </c>
      <c r="E28" s="31">
        <f>$D$16-1</f>
        <v>163</v>
      </c>
      <c r="G28" s="30" t="s">
        <v>59</v>
      </c>
      <c r="H28" s="31">
        <f>$H$26-$H$27</f>
        <v>-2.5064489462755571E-3</v>
      </c>
    </row>
    <row r="29" spans="1:8" ht="15" thickBot="1" x14ac:dyDescent="0.35">
      <c r="A29" s="34" t="s">
        <v>60</v>
      </c>
      <c r="B29" s="35">
        <f>$B$28/$B$26</f>
        <v>1.3979197547072206E-3</v>
      </c>
      <c r="D29" s="30" t="s">
        <v>60</v>
      </c>
      <c r="E29" s="31">
        <f>$D$8*SQRT($E$28/$E$26)</f>
        <v>3.7388765086683741E-2</v>
      </c>
      <c r="G29" s="32" t="s">
        <v>60</v>
      </c>
      <c r="H29" s="33">
        <f>$H$26+$H$27</f>
        <v>7.772439987900422E-3</v>
      </c>
    </row>
    <row r="30" spans="1:8" ht="15" thickBot="1" x14ac:dyDescent="0.35">
      <c r="A30" s="38" t="s">
        <v>59</v>
      </c>
      <c r="B30" s="39">
        <f>$B$28/$B$27</f>
        <v>9.0435309256613032E-4</v>
      </c>
      <c r="D30" s="32" t="s">
        <v>59</v>
      </c>
      <c r="E30" s="33">
        <f>$D$8*SQRT($E$28/$E$27)</f>
        <v>3.0072464025518938E-2</v>
      </c>
    </row>
    <row r="31" spans="1:8" ht="15" thickBot="1" x14ac:dyDescent="0.35"/>
    <row r="32" spans="1:8" x14ac:dyDescent="0.3">
      <c r="A32" s="77" t="s">
        <v>105</v>
      </c>
      <c r="B32" s="78"/>
      <c r="D32" s="79" t="s">
        <v>106</v>
      </c>
      <c r="E32" s="80"/>
      <c r="G32" s="79" t="s">
        <v>107</v>
      </c>
      <c r="H32" s="80"/>
    </row>
    <row r="33" spans="1:11" x14ac:dyDescent="0.3">
      <c r="A33" s="34" t="s">
        <v>53</v>
      </c>
      <c r="B33" s="35">
        <f>_xlfn.CHISQ.INV(0.025,$F$16-1)</f>
        <v>52.941939770532848</v>
      </c>
      <c r="D33" s="30" t="s">
        <v>53</v>
      </c>
      <c r="E33" s="31">
        <f>_xlfn.CHISQ.INV(0.025,$F$16-1)</f>
        <v>52.941939770532848</v>
      </c>
      <c r="G33" s="30" t="s">
        <v>54</v>
      </c>
      <c r="H33" s="31">
        <f>$F$4</f>
        <v>0.80269554874710902</v>
      </c>
    </row>
    <row r="34" spans="1:11" x14ac:dyDescent="0.3">
      <c r="A34" s="34" t="s">
        <v>55</v>
      </c>
      <c r="B34" s="35">
        <f>_xlfn.CHISQ.INV(1-0.025,$F$16-1)</f>
        <v>100.83933840181336</v>
      </c>
      <c r="D34" s="30" t="s">
        <v>55</v>
      </c>
      <c r="E34" s="31">
        <f>_xlfn.CHISQ.INV(1-0.025,$F$16-1)</f>
        <v>100.83933840181336</v>
      </c>
      <c r="G34" s="30" t="s">
        <v>56</v>
      </c>
      <c r="H34" s="31">
        <f>_xlfn.CONFIDENCE.T(0.05,$F$8,$F$16)</f>
        <v>0.55769676324148121</v>
      </c>
    </row>
    <row r="35" spans="1:11" x14ac:dyDescent="0.3">
      <c r="A35" s="34" t="s">
        <v>57</v>
      </c>
      <c r="B35" s="35">
        <f>($F$16-1)*$F$9</f>
        <v>446.73285455375014</v>
      </c>
      <c r="D35" s="30" t="s">
        <v>58</v>
      </c>
      <c r="E35" s="31">
        <f>$F$16-1</f>
        <v>75</v>
      </c>
      <c r="G35" s="30" t="s">
        <v>59</v>
      </c>
      <c r="H35" s="31">
        <f>$H$33-$H$34</f>
        <v>0.24499878550562781</v>
      </c>
    </row>
    <row r="36" spans="1:11" ht="15" thickBot="1" x14ac:dyDescent="0.35">
      <c r="A36" s="34" t="s">
        <v>60</v>
      </c>
      <c r="B36" s="35">
        <f>$B$35/$B$33</f>
        <v>8.4381655921568424</v>
      </c>
      <c r="D36" s="30" t="s">
        <v>60</v>
      </c>
      <c r="E36" s="31">
        <f>$F$8*SQRT($E$35/$E$33)</f>
        <v>2.9048520775001334</v>
      </c>
      <c r="G36" s="32" t="s">
        <v>60</v>
      </c>
      <c r="H36" s="33">
        <f>$H$33+$H$34</f>
        <v>1.3603923119885901</v>
      </c>
    </row>
    <row r="37" spans="1:11" ht="15" thickBot="1" x14ac:dyDescent="0.35">
      <c r="A37" s="38" t="s">
        <v>59</v>
      </c>
      <c r="B37" s="39">
        <f>$B$35/$B$34</f>
        <v>4.430144640315457</v>
      </c>
      <c r="D37" s="32" t="s">
        <v>59</v>
      </c>
      <c r="E37" s="33">
        <f>$F$8*SQRT($E$35/$E$34)</f>
        <v>2.1047908780483291</v>
      </c>
    </row>
    <row r="38" spans="1:11" ht="15" thickBot="1" x14ac:dyDescent="0.35"/>
    <row r="39" spans="1:11" ht="15" thickBot="1" x14ac:dyDescent="0.35">
      <c r="A39" s="73" t="s">
        <v>11</v>
      </c>
      <c r="B39" s="74"/>
      <c r="C39" s="75"/>
      <c r="D39" s="45" t="s">
        <v>61</v>
      </c>
      <c r="E39" s="46" t="s">
        <v>62</v>
      </c>
      <c r="F39" s="46" t="s">
        <v>63</v>
      </c>
      <c r="G39" s="46" t="s">
        <v>64</v>
      </c>
      <c r="H39" s="46" t="s">
        <v>65</v>
      </c>
      <c r="I39" s="46" t="s">
        <v>66</v>
      </c>
      <c r="J39" s="46" t="s">
        <v>67</v>
      </c>
      <c r="K39" s="47" t="s">
        <v>68</v>
      </c>
    </row>
    <row r="40" spans="1:11" x14ac:dyDescent="0.3">
      <c r="A40" s="30" t="s">
        <v>69</v>
      </c>
      <c r="B40" s="26">
        <f>1+SQRT(2)*LN(B16)</f>
        <v>8.2123002685202113</v>
      </c>
      <c r="C40" s="31">
        <v>9</v>
      </c>
      <c r="D40" s="34">
        <f>B13</f>
        <v>-0.10422554346227718</v>
      </c>
      <c r="E40" s="35">
        <f>D40+$B$41</f>
        <v>-8.042678212232332E-2</v>
      </c>
      <c r="F40" s="26">
        <f>(D40+E40)/2</f>
        <v>-9.2326162792300243E-2</v>
      </c>
      <c r="G40" s="26">
        <f>B55</f>
        <v>5</v>
      </c>
      <c r="H40" s="26">
        <f>C55</f>
        <v>2.2026431718061675E-2</v>
      </c>
      <c r="I40" s="26">
        <f>G40/((E40-D40)*$B$16)</f>
        <v>1.2810668774960661</v>
      </c>
      <c r="J40" s="26">
        <f>_xlfn.NORM.DIST(F40,$B$4,$B$8,FALSE)</f>
        <v>0.79431070292305239</v>
      </c>
      <c r="K40" s="31">
        <f>_xlfn.NORM.DIST(F40,$B$4,$B$8,TRUE)</f>
        <v>1.3439818137247856E-2</v>
      </c>
    </row>
    <row r="41" spans="1:11" x14ac:dyDescent="0.3">
      <c r="A41" s="30" t="s">
        <v>70</v>
      </c>
      <c r="B41" s="26">
        <f>(B14-B13)/C40</f>
        <v>2.3798761339953862E-2</v>
      </c>
      <c r="C41" s="31"/>
      <c r="D41" s="34">
        <f t="shared" ref="D41:D48" si="12">E40</f>
        <v>-8.042678212232332E-2</v>
      </c>
      <c r="E41" s="35">
        <f>D41+$B$41</f>
        <v>-5.6628020782369462E-2</v>
      </c>
      <c r="F41" s="26">
        <f t="shared" ref="F41:F48" si="13">(D41+E41)/2</f>
        <v>-6.8527401452346398E-2</v>
      </c>
      <c r="G41" s="26">
        <f t="shared" ref="G41:H48" si="14">B56</f>
        <v>17</v>
      </c>
      <c r="H41" s="26">
        <f t="shared" si="14"/>
        <v>9.6916299559471369E-2</v>
      </c>
      <c r="I41" s="26">
        <f>G41/((E41-D41)*$B$16)</f>
        <v>4.3556273834866248</v>
      </c>
      <c r="J41" s="26">
        <f t="shared" ref="J41:J48" si="15">_xlfn.NORM.DIST(F41,$B$4,$B$8,FALSE)</f>
        <v>2.3015947791097546</v>
      </c>
      <c r="K41" s="31">
        <f t="shared" ref="K41:K48" si="16">_xlfn.NORM.DIST(F41,$B$4,$B$8,TRUE)</f>
        <v>4.8000289116071869E-2</v>
      </c>
    </row>
    <row r="42" spans="1:11" ht="15" thickBot="1" x14ac:dyDescent="0.35">
      <c r="A42" s="30"/>
      <c r="C42" s="31"/>
      <c r="D42" s="34">
        <f t="shared" si="12"/>
        <v>-5.6628020782369462E-2</v>
      </c>
      <c r="E42" s="35">
        <f t="shared" ref="E42:E48" si="17">D42+$B$41</f>
        <v>-3.2829259442415604E-2</v>
      </c>
      <c r="F42" s="26">
        <f t="shared" si="13"/>
        <v>-4.4728640112392533E-2</v>
      </c>
      <c r="G42" s="26">
        <f t="shared" si="14"/>
        <v>19</v>
      </c>
      <c r="H42" s="26">
        <f t="shared" si="14"/>
        <v>0.18061674008810572</v>
      </c>
      <c r="I42" s="26">
        <f t="shared" ref="I42:I48" si="18">G42/((E42-D42)*$B$16)</f>
        <v>4.8680541344850505</v>
      </c>
      <c r="J42" s="26">
        <f t="shared" si="15"/>
        <v>4.9352925851507337</v>
      </c>
      <c r="K42" s="31">
        <f t="shared" si="16"/>
        <v>0.13224132561323299</v>
      </c>
    </row>
    <row r="43" spans="1:11" x14ac:dyDescent="0.3">
      <c r="A43" s="36" t="s">
        <v>71</v>
      </c>
      <c r="B43" s="37" t="s">
        <v>72</v>
      </c>
      <c r="C43" s="31"/>
      <c r="D43" s="34">
        <f t="shared" si="12"/>
        <v>-3.2829259442415604E-2</v>
      </c>
      <c r="E43" s="35">
        <f t="shared" si="17"/>
        <v>-9.0304981024617419E-3</v>
      </c>
      <c r="F43" s="26">
        <f t="shared" si="13"/>
        <v>-2.0929878772438675E-2</v>
      </c>
      <c r="G43" s="26">
        <f t="shared" si="14"/>
        <v>46</v>
      </c>
      <c r="H43" s="26">
        <f t="shared" si="14"/>
        <v>0.38325991189427311</v>
      </c>
      <c r="I43" s="26">
        <f t="shared" si="18"/>
        <v>11.785815272963806</v>
      </c>
      <c r="J43" s="26">
        <f t="shared" si="15"/>
        <v>7.8314564472137933</v>
      </c>
      <c r="K43" s="31">
        <f t="shared" si="16"/>
        <v>0.28530365746712416</v>
      </c>
    </row>
    <row r="44" spans="1:11" x14ac:dyDescent="0.3">
      <c r="A44" s="34">
        <f>B13</f>
        <v>-0.10422554346227718</v>
      </c>
      <c r="B44" s="35">
        <f>A44+$B$41</f>
        <v>-8.042678212232332E-2</v>
      </c>
      <c r="C44" s="31"/>
      <c r="D44" s="34">
        <f t="shared" si="12"/>
        <v>-9.0304981024617419E-3</v>
      </c>
      <c r="E44" s="35">
        <f t="shared" si="17"/>
        <v>1.476826323749212E-2</v>
      </c>
      <c r="F44" s="26">
        <f t="shared" si="13"/>
        <v>2.868882567515189E-3</v>
      </c>
      <c r="G44" s="26">
        <f t="shared" si="14"/>
        <v>63</v>
      </c>
      <c r="H44" s="26">
        <f t="shared" si="14"/>
        <v>0.66079295154185025</v>
      </c>
      <c r="I44" s="26">
        <f t="shared" si="18"/>
        <v>16.14144265645043</v>
      </c>
      <c r="J44" s="26">
        <f t="shared" si="15"/>
        <v>9.1963980588369214</v>
      </c>
      <c r="K44" s="31">
        <f t="shared" si="16"/>
        <v>0.49263755148670796</v>
      </c>
    </row>
    <row r="45" spans="1:11" x14ac:dyDescent="0.3">
      <c r="A45" s="34">
        <f t="shared" ref="A45:A52" si="19">B44</f>
        <v>-8.042678212232332E-2</v>
      </c>
      <c r="B45" s="35">
        <f>A45+$B$41</f>
        <v>-5.6628020782369462E-2</v>
      </c>
      <c r="C45" s="31"/>
      <c r="D45" s="34">
        <f t="shared" si="12"/>
        <v>1.476826323749212E-2</v>
      </c>
      <c r="E45" s="35">
        <f t="shared" si="17"/>
        <v>3.8567024577445985E-2</v>
      </c>
      <c r="F45" s="26">
        <f t="shared" si="13"/>
        <v>2.6667643907469053E-2</v>
      </c>
      <c r="G45" s="26">
        <f t="shared" si="14"/>
        <v>38</v>
      </c>
      <c r="H45" s="26">
        <f t="shared" si="14"/>
        <v>0.82819383259911894</v>
      </c>
      <c r="I45" s="26">
        <f t="shared" si="18"/>
        <v>9.7361082689700975</v>
      </c>
      <c r="J45" s="26">
        <f t="shared" si="15"/>
        <v>7.9916890359859387</v>
      </c>
      <c r="K45" s="31">
        <f t="shared" si="16"/>
        <v>0.70202908836286704</v>
      </c>
    </row>
    <row r="46" spans="1:11" x14ac:dyDescent="0.3">
      <c r="A46" s="34">
        <f t="shared" si="19"/>
        <v>-5.6628020782369462E-2</v>
      </c>
      <c r="B46" s="35">
        <f t="shared" ref="B46:B52" si="20">A46+$B$41</f>
        <v>-3.2829259442415604E-2</v>
      </c>
      <c r="C46" s="31"/>
      <c r="D46" s="34">
        <f t="shared" si="12"/>
        <v>3.8567024577445985E-2</v>
      </c>
      <c r="E46" s="35">
        <f t="shared" si="17"/>
        <v>6.2365785917399844E-2</v>
      </c>
      <c r="F46" s="26">
        <f t="shared" si="13"/>
        <v>5.0466405247422914E-2</v>
      </c>
      <c r="G46" s="26">
        <f t="shared" si="14"/>
        <v>17</v>
      </c>
      <c r="H46" s="26">
        <f t="shared" si="14"/>
        <v>0.90308370044052866</v>
      </c>
      <c r="I46" s="26">
        <f t="shared" si="18"/>
        <v>4.3556273834866248</v>
      </c>
      <c r="J46" s="26">
        <f t="shared" si="15"/>
        <v>5.1393120015857807</v>
      </c>
      <c r="K46" s="31">
        <f t="shared" si="16"/>
        <v>0.85969425435403379</v>
      </c>
    </row>
    <row r="47" spans="1:11" x14ac:dyDescent="0.3">
      <c r="A47" s="34">
        <f>B46</f>
        <v>-3.2829259442415604E-2</v>
      </c>
      <c r="B47" s="35">
        <f t="shared" si="20"/>
        <v>-9.0304981024617419E-3</v>
      </c>
      <c r="C47" s="31"/>
      <c r="D47" s="34">
        <f t="shared" si="12"/>
        <v>6.2365785917399844E-2</v>
      </c>
      <c r="E47" s="35">
        <f t="shared" si="17"/>
        <v>8.6164547257353702E-2</v>
      </c>
      <c r="F47" s="26">
        <f t="shared" si="13"/>
        <v>7.426516658737678E-2</v>
      </c>
      <c r="G47" s="26">
        <f t="shared" si="14"/>
        <v>11</v>
      </c>
      <c r="H47" s="26">
        <f t="shared" si="14"/>
        <v>0.95154185022026427</v>
      </c>
      <c r="I47" s="26">
        <f t="shared" si="18"/>
        <v>2.818347130491345</v>
      </c>
      <c r="J47" s="26">
        <f t="shared" si="15"/>
        <v>2.44577771096681</v>
      </c>
      <c r="K47" s="31">
        <f t="shared" si="16"/>
        <v>0.94820023029248457</v>
      </c>
    </row>
    <row r="48" spans="1:11" ht="15" thickBot="1" x14ac:dyDescent="0.35">
      <c r="A48" s="34">
        <f t="shared" si="19"/>
        <v>-9.0304981024617419E-3</v>
      </c>
      <c r="B48" s="35">
        <f t="shared" si="20"/>
        <v>1.476826323749212E-2</v>
      </c>
      <c r="C48" s="31"/>
      <c r="D48" s="38">
        <f t="shared" si="12"/>
        <v>8.6164547257353702E-2</v>
      </c>
      <c r="E48" s="39">
        <f t="shared" si="17"/>
        <v>0.10996330859730756</v>
      </c>
      <c r="F48" s="28">
        <f t="shared" si="13"/>
        <v>9.8063927927330624E-2</v>
      </c>
      <c r="G48" s="28">
        <f t="shared" si="14"/>
        <v>11</v>
      </c>
      <c r="H48" s="28">
        <f t="shared" si="14"/>
        <v>1</v>
      </c>
      <c r="I48" s="28">
        <f t="shared" si="18"/>
        <v>2.818347130491345</v>
      </c>
      <c r="J48" s="28">
        <f t="shared" si="15"/>
        <v>0.8613399152625365</v>
      </c>
      <c r="K48" s="33">
        <f t="shared" si="16"/>
        <v>0.98523542629002281</v>
      </c>
    </row>
    <row r="49" spans="1:11" x14ac:dyDescent="0.3">
      <c r="A49" s="34">
        <f t="shared" si="19"/>
        <v>1.476826323749212E-2</v>
      </c>
      <c r="B49" s="35">
        <f t="shared" si="20"/>
        <v>3.8567024577445985E-2</v>
      </c>
      <c r="C49" s="31"/>
      <c r="K49" s="31"/>
    </row>
    <row r="50" spans="1:11" x14ac:dyDescent="0.3">
      <c r="A50" s="34">
        <f t="shared" si="19"/>
        <v>3.8567024577445985E-2</v>
      </c>
      <c r="B50" s="35">
        <f t="shared" si="20"/>
        <v>6.2365785917399844E-2</v>
      </c>
      <c r="C50" s="31"/>
      <c r="K50" s="31"/>
    </row>
    <row r="51" spans="1:11" x14ac:dyDescent="0.3">
      <c r="A51" s="34">
        <f t="shared" si="19"/>
        <v>6.2365785917399844E-2</v>
      </c>
      <c r="B51" s="35">
        <f t="shared" si="20"/>
        <v>8.6164547257353702E-2</v>
      </c>
      <c r="C51" s="31"/>
      <c r="K51" s="31"/>
    </row>
    <row r="52" spans="1:11" ht="15" thickBot="1" x14ac:dyDescent="0.35">
      <c r="A52" s="38">
        <f t="shared" si="19"/>
        <v>8.6164547257353702E-2</v>
      </c>
      <c r="B52" s="39">
        <f t="shared" si="20"/>
        <v>0.10996330859730756</v>
      </c>
      <c r="C52" s="33"/>
      <c r="K52" s="31"/>
    </row>
    <row r="53" spans="1:11" ht="15" thickBot="1" x14ac:dyDescent="0.35">
      <c r="A53" s="30"/>
      <c r="K53" s="31"/>
    </row>
    <row r="54" spans="1:11" x14ac:dyDescent="0.3">
      <c r="A54" s="40" t="s">
        <v>72</v>
      </c>
      <c r="B54" s="27" t="s">
        <v>73</v>
      </c>
      <c r="C54" s="27" t="s">
        <v>74</v>
      </c>
      <c r="K54" s="31"/>
    </row>
    <row r="55" spans="1:11" ht="15" thickBot="1" x14ac:dyDescent="0.35">
      <c r="A55" s="30">
        <v>-9.3455321140590075E-2</v>
      </c>
      <c r="B55" s="26">
        <v>5</v>
      </c>
      <c r="C55" s="41">
        <v>2.2026431718061675E-2</v>
      </c>
      <c r="K55" s="31"/>
    </row>
    <row r="56" spans="1:11" x14ac:dyDescent="0.3">
      <c r="A56" s="30">
        <v>-6.8384167441049359E-2</v>
      </c>
      <c r="B56" s="26">
        <v>17</v>
      </c>
      <c r="C56" s="41">
        <v>9.6916299559471369E-2</v>
      </c>
      <c r="D56" s="27"/>
      <c r="E56" s="27"/>
      <c r="F56" s="27"/>
      <c r="K56" s="31"/>
    </row>
    <row r="57" spans="1:11" x14ac:dyDescent="0.3">
      <c r="A57" s="30">
        <v>-4.3313013741508637E-2</v>
      </c>
      <c r="B57" s="26">
        <v>19</v>
      </c>
      <c r="C57" s="41">
        <v>0.18061674008810572</v>
      </c>
      <c r="F57" s="41"/>
      <c r="K57" s="31"/>
    </row>
    <row r="58" spans="1:11" x14ac:dyDescent="0.3">
      <c r="A58" s="30">
        <v>-1.8241860041967914E-2</v>
      </c>
      <c r="B58" s="26">
        <v>46</v>
      </c>
      <c r="C58" s="41">
        <v>0.38325991189427311</v>
      </c>
      <c r="F58" s="41"/>
      <c r="K58" s="31"/>
    </row>
    <row r="59" spans="1:11" x14ac:dyDescent="0.3">
      <c r="A59" s="30">
        <v>6.8292936575728089E-3</v>
      </c>
      <c r="B59" s="26">
        <v>63</v>
      </c>
      <c r="C59" s="41">
        <v>0.66079295154185025</v>
      </c>
      <c r="F59" s="41"/>
      <c r="K59" s="31"/>
    </row>
    <row r="60" spans="1:11" x14ac:dyDescent="0.3">
      <c r="A60" s="30">
        <v>3.1900447357113532E-2</v>
      </c>
      <c r="B60" s="26">
        <v>38</v>
      </c>
      <c r="C60" s="41">
        <v>0.82819383259911894</v>
      </c>
      <c r="F60" s="41"/>
      <c r="K60" s="31"/>
    </row>
    <row r="61" spans="1:11" x14ac:dyDescent="0.3">
      <c r="A61" s="30">
        <v>5.6971601056654254E-2</v>
      </c>
      <c r="B61" s="26">
        <v>17</v>
      </c>
      <c r="C61" s="41">
        <v>0.90308370044052866</v>
      </c>
      <c r="F61" s="41"/>
      <c r="K61" s="31"/>
    </row>
    <row r="62" spans="1:11" x14ac:dyDescent="0.3">
      <c r="A62" s="30">
        <v>8.2042754756194977E-2</v>
      </c>
      <c r="B62" s="26">
        <v>11</v>
      </c>
      <c r="C62" s="41">
        <v>0.95154185022026427</v>
      </c>
      <c r="F62" s="41"/>
      <c r="K62" s="31"/>
    </row>
    <row r="63" spans="1:11" x14ac:dyDescent="0.3">
      <c r="A63" s="30">
        <v>0.10711390845573571</v>
      </c>
      <c r="B63" s="26">
        <v>11</v>
      </c>
      <c r="C63" s="41">
        <v>1</v>
      </c>
      <c r="F63" s="41"/>
      <c r="K63" s="31"/>
    </row>
    <row r="64" spans="1:11" ht="15" thickBot="1" x14ac:dyDescent="0.35">
      <c r="A64" s="32" t="s">
        <v>75</v>
      </c>
      <c r="B64" s="28">
        <v>0</v>
      </c>
      <c r="C64" s="42">
        <v>1</v>
      </c>
      <c r="D64" s="28"/>
      <c r="E64" s="28"/>
      <c r="F64" s="42"/>
      <c r="G64" s="28"/>
      <c r="H64" s="28"/>
      <c r="I64" s="28"/>
      <c r="J64" s="28"/>
      <c r="K64" s="33"/>
    </row>
    <row r="65" spans="1:10" x14ac:dyDescent="0.3">
      <c r="C65" s="41"/>
      <c r="F65" s="41"/>
    </row>
    <row r="66" spans="1:10" ht="15" thickBot="1" x14ac:dyDescent="0.35">
      <c r="A66" s="51" t="s">
        <v>76</v>
      </c>
      <c r="C66" s="41"/>
      <c r="D66" s="28"/>
      <c r="E66" s="28"/>
      <c r="F66" s="42"/>
    </row>
    <row r="67" spans="1:10" x14ac:dyDescent="0.3">
      <c r="A67" s="49" t="s">
        <v>77</v>
      </c>
      <c r="B67" s="49" t="s">
        <v>78</v>
      </c>
      <c r="C67" s="49" t="s">
        <v>64</v>
      </c>
      <c r="D67" s="49" t="s">
        <v>79</v>
      </c>
      <c r="E67" s="49" t="s">
        <v>80</v>
      </c>
      <c r="F67" s="49" t="s">
        <v>81</v>
      </c>
      <c r="G67" s="49" t="s">
        <v>82</v>
      </c>
      <c r="H67" s="49" t="s">
        <v>83</v>
      </c>
      <c r="I67" s="49" t="s">
        <v>84</v>
      </c>
      <c r="J67" s="49" t="s">
        <v>85</v>
      </c>
    </row>
    <row r="68" spans="1:10" x14ac:dyDescent="0.3">
      <c r="A68" s="29">
        <f>B13</f>
        <v>-0.10422554346227718</v>
      </c>
      <c r="B68" s="29">
        <f>B45</f>
        <v>-5.6628020782369462E-2</v>
      </c>
      <c r="C68" s="29">
        <f>G40+G41</f>
        <v>22</v>
      </c>
      <c r="D68" s="29">
        <f>_xlfn.NORM.DIST(B68,$B$4,$B$8,TRUE)</f>
        <v>8.2232665254892853E-2</v>
      </c>
      <c r="E68" s="29">
        <f>_xlfn.NORM.DIST(A68,$B$4,$B$8,TRUE)</f>
        <v>6.4301983030121204E-3</v>
      </c>
      <c r="F68" s="29">
        <f>D68-E68</f>
        <v>7.5802466951880726E-2</v>
      </c>
      <c r="G68" s="29">
        <f>F68*$C$76</f>
        <v>31.533826251982383</v>
      </c>
      <c r="H68" s="29">
        <f t="shared" ref="H68:H74" si="21">G68-C68</f>
        <v>9.5338262519823829</v>
      </c>
      <c r="I68" s="29">
        <f t="shared" ref="I68:I74" si="22">H68^2</f>
        <v>90.893843002988447</v>
      </c>
      <c r="J68" s="29">
        <f t="shared" ref="J68:J74" si="23">I68/C68</f>
        <v>4.1315383183176566</v>
      </c>
    </row>
    <row r="69" spans="1:10" x14ac:dyDescent="0.3">
      <c r="A69" s="29">
        <f>A46</f>
        <v>-5.6628020782369462E-2</v>
      </c>
      <c r="B69" s="29">
        <f t="shared" ref="B69:B74" si="24">B46</f>
        <v>-3.2829259442415604E-2</v>
      </c>
      <c r="C69" s="29">
        <f t="shared" ref="C69:C74" si="25">G41+G42</f>
        <v>36</v>
      </c>
      <c r="D69" s="29">
        <f t="shared" ref="D69:D74" si="26">_xlfn.NORM.DIST(B69,$B$4,$B$8,TRUE)</f>
        <v>0.20003171179198279</v>
      </c>
      <c r="E69" s="29">
        <f t="shared" ref="E69:E74" si="27">_xlfn.NORM.DIST(A69,$B$4,$B$8,TRUE)</f>
        <v>8.2232665254892853E-2</v>
      </c>
      <c r="F69" s="29">
        <f t="shared" ref="F69:F74" si="28">D69-E69</f>
        <v>0.11779904653708993</v>
      </c>
      <c r="G69" s="29">
        <f t="shared" ref="G69:G74" si="29">F69*$C$76</f>
        <v>49.004403359429411</v>
      </c>
      <c r="H69" s="29">
        <f t="shared" si="21"/>
        <v>13.004403359429411</v>
      </c>
      <c r="I69" s="29">
        <f t="shared" si="22"/>
        <v>169.11450673473894</v>
      </c>
      <c r="J69" s="29">
        <f t="shared" si="23"/>
        <v>4.6976251870760812</v>
      </c>
    </row>
    <row r="70" spans="1:10" x14ac:dyDescent="0.3">
      <c r="A70" s="29">
        <f t="shared" ref="A70:A72" si="30">A47</f>
        <v>-3.2829259442415604E-2</v>
      </c>
      <c r="B70" s="29">
        <f t="shared" si="24"/>
        <v>-9.0304981024617419E-3</v>
      </c>
      <c r="C70" s="29">
        <f t="shared" si="25"/>
        <v>65</v>
      </c>
      <c r="D70" s="29">
        <f t="shared" si="26"/>
        <v>0.38483497811367023</v>
      </c>
      <c r="E70" s="29">
        <f t="shared" si="27"/>
        <v>0.20003171179198279</v>
      </c>
      <c r="F70" s="29">
        <f t="shared" si="28"/>
        <v>0.18480326632168745</v>
      </c>
      <c r="G70" s="29">
        <f t="shared" si="29"/>
        <v>76.878158789821981</v>
      </c>
      <c r="H70" s="29">
        <f t="shared" si="21"/>
        <v>11.878158789821981</v>
      </c>
      <c r="I70" s="29">
        <f t="shared" si="22"/>
        <v>141.09065623622519</v>
      </c>
      <c r="J70" s="29">
        <f t="shared" si="23"/>
        <v>2.1706254805573106</v>
      </c>
    </row>
    <row r="71" spans="1:10" x14ac:dyDescent="0.3">
      <c r="A71" s="29">
        <f t="shared" si="30"/>
        <v>-9.0304981024617419E-3</v>
      </c>
      <c r="B71" s="29">
        <f t="shared" si="24"/>
        <v>1.476826323749212E-2</v>
      </c>
      <c r="C71" s="29">
        <f t="shared" si="25"/>
        <v>109</v>
      </c>
      <c r="D71" s="29">
        <f t="shared" si="26"/>
        <v>0.60098392510355225</v>
      </c>
      <c r="E71" s="29">
        <f t="shared" si="27"/>
        <v>0.38483497811367023</v>
      </c>
      <c r="F71" s="29">
        <f t="shared" si="28"/>
        <v>0.21614894698988202</v>
      </c>
      <c r="G71" s="29">
        <f t="shared" si="29"/>
        <v>89.917961947790914</v>
      </c>
      <c r="H71" s="29">
        <f t="shared" si="21"/>
        <v>-19.082038052209086</v>
      </c>
      <c r="I71" s="29">
        <f t="shared" si="22"/>
        <v>364.12417622595552</v>
      </c>
      <c r="J71" s="29">
        <f t="shared" si="23"/>
        <v>3.3405887727151882</v>
      </c>
    </row>
    <row r="72" spans="1:10" x14ac:dyDescent="0.3">
      <c r="A72" s="29">
        <f t="shared" si="30"/>
        <v>1.476826323749212E-2</v>
      </c>
      <c r="B72" s="29">
        <f t="shared" si="24"/>
        <v>3.8567024577445985E-2</v>
      </c>
      <c r="C72" s="29">
        <f t="shared" si="25"/>
        <v>101</v>
      </c>
      <c r="D72" s="29">
        <f t="shared" si="26"/>
        <v>0.7894735826657171</v>
      </c>
      <c r="E72" s="29">
        <f t="shared" si="27"/>
        <v>0.60098392510355225</v>
      </c>
      <c r="F72" s="29">
        <f t="shared" si="28"/>
        <v>0.18848965756216485</v>
      </c>
      <c r="G72" s="29">
        <f t="shared" si="29"/>
        <v>78.411697545860576</v>
      </c>
      <c r="H72" s="29">
        <f t="shared" si="21"/>
        <v>-22.588302454139424</v>
      </c>
      <c r="I72" s="29">
        <f t="shared" si="22"/>
        <v>510.23140775968108</v>
      </c>
      <c r="J72" s="29">
        <f t="shared" si="23"/>
        <v>5.0517961164324863</v>
      </c>
    </row>
    <row r="73" spans="1:10" x14ac:dyDescent="0.3">
      <c r="A73" s="29">
        <f>A50</f>
        <v>3.8567024577445985E-2</v>
      </c>
      <c r="B73" s="29">
        <f t="shared" si="24"/>
        <v>6.2365785917399844E-2</v>
      </c>
      <c r="C73" s="29">
        <f t="shared" si="25"/>
        <v>55</v>
      </c>
      <c r="D73" s="29">
        <f t="shared" si="26"/>
        <v>0.91201967393829986</v>
      </c>
      <c r="E73" s="29">
        <f t="shared" si="27"/>
        <v>0.7894735826657171</v>
      </c>
      <c r="F73" s="29">
        <f t="shared" si="28"/>
        <v>0.12254609127258276</v>
      </c>
      <c r="G73" s="29">
        <f t="shared" si="29"/>
        <v>50.979173969394424</v>
      </c>
      <c r="H73" s="29">
        <f t="shared" si="21"/>
        <v>-4.0208260306055763</v>
      </c>
      <c r="I73" s="29">
        <f t="shared" si="22"/>
        <v>16.167041968395395</v>
      </c>
      <c r="J73" s="29">
        <f t="shared" si="23"/>
        <v>0.29394621760718903</v>
      </c>
    </row>
    <row r="74" spans="1:10" x14ac:dyDescent="0.3">
      <c r="A74" s="29">
        <f>A51</f>
        <v>6.2365785917399844E-2</v>
      </c>
      <c r="B74" s="29">
        <f t="shared" si="24"/>
        <v>8.6164547257353702E-2</v>
      </c>
      <c r="C74" s="29">
        <f t="shared" si="25"/>
        <v>28</v>
      </c>
      <c r="D74" s="29">
        <f t="shared" si="26"/>
        <v>0.97141433722414339</v>
      </c>
      <c r="E74" s="29">
        <f t="shared" si="27"/>
        <v>0.91201967393829986</v>
      </c>
      <c r="F74" s="29">
        <f t="shared" si="28"/>
        <v>5.939466328584353E-2</v>
      </c>
      <c r="G74" s="29">
        <f t="shared" si="29"/>
        <v>24.708179926910908</v>
      </c>
      <c r="H74" s="29">
        <f t="shared" si="21"/>
        <v>-3.2918200730890916</v>
      </c>
      <c r="I74" s="29">
        <f t="shared" si="22"/>
        <v>10.836079393592273</v>
      </c>
      <c r="J74" s="29">
        <f t="shared" si="23"/>
        <v>0.38700283548543835</v>
      </c>
    </row>
    <row r="75" spans="1:10" x14ac:dyDescent="0.3">
      <c r="A75" s="29"/>
      <c r="B75" s="29"/>
      <c r="C75" s="29"/>
      <c r="D75" s="29"/>
      <c r="E75" s="29"/>
      <c r="F75" s="29"/>
      <c r="G75" s="29"/>
      <c r="H75" s="29"/>
      <c r="I75" s="29"/>
      <c r="J75" s="29"/>
    </row>
    <row r="76" spans="1:10" x14ac:dyDescent="0.3">
      <c r="A76" s="26">
        <f>COUNT(A68:A74)</f>
        <v>7</v>
      </c>
      <c r="C76" s="26">
        <f>SUM(C68:C75)</f>
        <v>416</v>
      </c>
      <c r="I76" s="26" t="s">
        <v>86</v>
      </c>
      <c r="J76" s="50">
        <f>SUM(J68:J75)</f>
        <v>20.073122928191349</v>
      </c>
    </row>
    <row r="77" spans="1:10" x14ac:dyDescent="0.3">
      <c r="A77" s="26">
        <f>A76-1-2</f>
        <v>4</v>
      </c>
      <c r="C77" s="41"/>
    </row>
    <row r="78" spans="1:10" x14ac:dyDescent="0.3">
      <c r="A78" s="50">
        <f>_xlfn.CHISQ.INV(0.99,A77)</f>
        <v>13.276704135987615</v>
      </c>
      <c r="B78" s="26" t="s">
        <v>87</v>
      </c>
      <c r="C78" s="41"/>
    </row>
    <row r="79" spans="1:10" x14ac:dyDescent="0.3">
      <c r="C79" s="41"/>
    </row>
    <row r="80" spans="1:10" x14ac:dyDescent="0.3">
      <c r="A80" s="26" t="s">
        <v>88</v>
      </c>
      <c r="C80" s="41"/>
    </row>
    <row r="81" spans="1:6" x14ac:dyDescent="0.3">
      <c r="C81" s="41"/>
    </row>
    <row r="82" spans="1:6" x14ac:dyDescent="0.3">
      <c r="A82" s="51" t="s">
        <v>89</v>
      </c>
      <c r="C82" s="41"/>
    </row>
    <row r="83" spans="1:6" x14ac:dyDescent="0.3">
      <c r="A83" s="49" t="s">
        <v>65</v>
      </c>
      <c r="B83" s="49" t="s">
        <v>68</v>
      </c>
      <c r="C83" s="49" t="s">
        <v>90</v>
      </c>
      <c r="D83" s="49" t="s">
        <v>91</v>
      </c>
      <c r="E83" s="49" t="s">
        <v>92</v>
      </c>
      <c r="F83" s="49" t="s">
        <v>93</v>
      </c>
    </row>
    <row r="84" spans="1:6" x14ac:dyDescent="0.3">
      <c r="A84" s="29">
        <f>H40</f>
        <v>2.2026431718061675E-2</v>
      </c>
      <c r="B84" s="29">
        <f>K40</f>
        <v>1.3439818137247856E-2</v>
      </c>
      <c r="C84" s="29">
        <f>A84-B84</f>
        <v>8.5866135808138188E-3</v>
      </c>
      <c r="D84" s="29">
        <f>MAX(C84:C92)</f>
        <v>0.16815540005514229</v>
      </c>
      <c r="E84" s="29">
        <f>B16</f>
        <v>164</v>
      </c>
      <c r="F84" s="29">
        <f>SQRT(E84)*D84</f>
        <v>2.1534398354965969</v>
      </c>
    </row>
    <row r="85" spans="1:6" x14ac:dyDescent="0.3">
      <c r="A85" s="29">
        <f t="shared" ref="A85:A92" si="31">H41</f>
        <v>9.6916299559471369E-2</v>
      </c>
      <c r="B85" s="29">
        <f t="shared" ref="B85:B92" si="32">K41</f>
        <v>4.8000289116071869E-2</v>
      </c>
      <c r="C85" s="29">
        <f t="shared" ref="C85:C92" si="33">A85-B85</f>
        <v>4.89160104433995E-2</v>
      </c>
    </row>
    <row r="86" spans="1:6" x14ac:dyDescent="0.3">
      <c r="A86" s="29">
        <f t="shared" si="31"/>
        <v>0.18061674008810572</v>
      </c>
      <c r="B86" s="29">
        <f t="shared" si="32"/>
        <v>0.13224132561323299</v>
      </c>
      <c r="C86" s="29">
        <f t="shared" si="33"/>
        <v>4.837541447487273E-2</v>
      </c>
    </row>
    <row r="87" spans="1:6" x14ac:dyDescent="0.3">
      <c r="A87" s="29">
        <f t="shared" si="31"/>
        <v>0.38325991189427311</v>
      </c>
      <c r="B87" s="29">
        <f t="shared" si="32"/>
        <v>0.28530365746712416</v>
      </c>
      <c r="C87" s="29">
        <f t="shared" si="33"/>
        <v>9.7956254427148948E-2</v>
      </c>
    </row>
    <row r="88" spans="1:6" x14ac:dyDescent="0.3">
      <c r="A88" s="29">
        <f t="shared" si="31"/>
        <v>0.66079295154185025</v>
      </c>
      <c r="B88" s="29">
        <f t="shared" si="32"/>
        <v>0.49263755148670796</v>
      </c>
      <c r="C88" s="29">
        <f t="shared" si="33"/>
        <v>0.16815540005514229</v>
      </c>
    </row>
    <row r="89" spans="1:6" x14ac:dyDescent="0.3">
      <c r="A89" s="29">
        <f t="shared" si="31"/>
        <v>0.82819383259911894</v>
      </c>
      <c r="B89" s="29">
        <f t="shared" si="32"/>
        <v>0.70202908836286704</v>
      </c>
      <c r="C89" s="29">
        <f t="shared" si="33"/>
        <v>0.1261647442362519</v>
      </c>
    </row>
    <row r="90" spans="1:6" x14ac:dyDescent="0.3">
      <c r="A90" s="29">
        <f t="shared" si="31"/>
        <v>0.90308370044052866</v>
      </c>
      <c r="B90" s="29">
        <f t="shared" si="32"/>
        <v>0.85969425435403379</v>
      </c>
      <c r="C90" s="29">
        <f t="shared" si="33"/>
        <v>4.3389446086494865E-2</v>
      </c>
    </row>
    <row r="91" spans="1:6" x14ac:dyDescent="0.3">
      <c r="A91" s="29">
        <f t="shared" si="31"/>
        <v>0.95154185022026427</v>
      </c>
      <c r="B91" s="29">
        <f t="shared" si="32"/>
        <v>0.94820023029248457</v>
      </c>
      <c r="C91" s="29">
        <f t="shared" si="33"/>
        <v>3.3416199277797043E-3</v>
      </c>
    </row>
    <row r="92" spans="1:6" x14ac:dyDescent="0.3">
      <c r="A92" s="29">
        <f t="shared" si="31"/>
        <v>1</v>
      </c>
      <c r="B92" s="29">
        <f t="shared" si="32"/>
        <v>0.98523542629002281</v>
      </c>
      <c r="C92" s="29">
        <f t="shared" si="33"/>
        <v>1.4764573709977191E-2</v>
      </c>
    </row>
    <row r="93" spans="1:6" x14ac:dyDescent="0.3">
      <c r="C93" s="41"/>
    </row>
    <row r="94" spans="1:6" x14ac:dyDescent="0.3">
      <c r="A94" s="26">
        <f>F84</f>
        <v>2.1534398354965969</v>
      </c>
      <c r="B94" s="26" t="s">
        <v>94</v>
      </c>
      <c r="C94" s="26">
        <v>1.0349999999999999</v>
      </c>
      <c r="D94" s="26" t="s">
        <v>95</v>
      </c>
    </row>
    <row r="95" spans="1:6" x14ac:dyDescent="0.3">
      <c r="C95" s="41"/>
    </row>
    <row r="96" spans="1:6" ht="15" thickBot="1" x14ac:dyDescent="0.35">
      <c r="C96" s="41"/>
    </row>
    <row r="97" spans="1:11" ht="15" thickBot="1" x14ac:dyDescent="0.35">
      <c r="A97" s="73" t="s">
        <v>12</v>
      </c>
      <c r="B97" s="74"/>
      <c r="C97" s="75"/>
      <c r="D97" s="45" t="s">
        <v>61</v>
      </c>
      <c r="E97" s="46" t="s">
        <v>62</v>
      </c>
      <c r="F97" s="46" t="s">
        <v>63</v>
      </c>
      <c r="G97" s="46" t="s">
        <v>64</v>
      </c>
      <c r="H97" s="46" t="s">
        <v>65</v>
      </c>
      <c r="I97" s="46" t="s">
        <v>66</v>
      </c>
      <c r="J97" s="46" t="s">
        <v>67</v>
      </c>
      <c r="K97" s="47" t="s">
        <v>68</v>
      </c>
    </row>
    <row r="98" spans="1:11" x14ac:dyDescent="0.3">
      <c r="A98" s="30" t="s">
        <v>69</v>
      </c>
      <c r="B98" s="26">
        <f>1+SQRT(2)*LN(B16)</f>
        <v>8.2123002685202113</v>
      </c>
      <c r="C98" s="31">
        <v>9</v>
      </c>
      <c r="D98" s="34">
        <f>A102</f>
        <v>-6.2425134756394829E-2</v>
      </c>
      <c r="E98" s="35">
        <f>D98+$B$41</f>
        <v>-3.8626373416440971E-2</v>
      </c>
      <c r="F98" s="26">
        <f>(D98+E98)/2</f>
        <v>-5.05257540864179E-2</v>
      </c>
      <c r="G98" s="26">
        <f>B113</f>
        <v>5</v>
      </c>
      <c r="H98" s="26">
        <f>C113</f>
        <v>2.2026431718061675E-2</v>
      </c>
      <c r="I98" s="26">
        <f>G98/((E98-D98)*$D$16)</f>
        <v>1.2810668774960661</v>
      </c>
      <c r="J98" s="26">
        <f>_xlfn.NORM.DIST(F98,$D$4,$D$8,FALSE)</f>
        <v>3.3552813460978568</v>
      </c>
      <c r="K98" s="31">
        <f>_xlfn.NORM.DIST(F98,$D$4,$D$8,TRUE)</f>
        <v>5.5372332805738098E-2</v>
      </c>
    </row>
    <row r="99" spans="1:11" x14ac:dyDescent="0.3">
      <c r="A99" s="30" t="s">
        <v>70</v>
      </c>
      <c r="B99" s="26">
        <f>(D14-D13)/C98</f>
        <v>1.6042820951022541E-2</v>
      </c>
      <c r="C99" s="31"/>
      <c r="D99" s="34">
        <f t="shared" ref="D99:D106" si="34">E98</f>
        <v>-3.8626373416440971E-2</v>
      </c>
      <c r="E99" s="35">
        <f>D99+$B$41</f>
        <v>-1.4827612076487109E-2</v>
      </c>
      <c r="F99" s="26">
        <f t="shared" ref="F99:F106" si="35">(D99+E99)/2</f>
        <v>-2.6726992746464041E-2</v>
      </c>
      <c r="G99" s="26">
        <f t="shared" ref="G99:H106" si="36">B114</f>
        <v>10</v>
      </c>
      <c r="H99" s="26">
        <f t="shared" si="36"/>
        <v>6.6079295154185022E-2</v>
      </c>
      <c r="I99" s="26">
        <f t="shared" ref="I99:I106" si="37">G99/((E99-D99)*$D$16)</f>
        <v>2.5621337549921317</v>
      </c>
      <c r="J99" s="26">
        <f t="shared" ref="J99:J106" si="38">_xlfn.NORM.DIST(F99,$D$4,$D$8,FALSE)</f>
        <v>8.1203060158459728</v>
      </c>
      <c r="K99" s="31">
        <f t="shared" ref="K99:K106" si="39">_xlfn.NORM.DIST(F99,$D$4,$D$8,TRUE)</f>
        <v>0.18919930613181765</v>
      </c>
    </row>
    <row r="100" spans="1:11" ht="15" thickBot="1" x14ac:dyDescent="0.35">
      <c r="A100" s="30"/>
      <c r="C100" s="31"/>
      <c r="D100" s="34">
        <f t="shared" si="34"/>
        <v>-1.4827612076487109E-2</v>
      </c>
      <c r="E100" s="35">
        <f t="shared" ref="E100:E106" si="40">D100+$B$41</f>
        <v>8.9711492634667531E-3</v>
      </c>
      <c r="F100" s="26">
        <f t="shared" si="35"/>
        <v>-2.9282314065101778E-3</v>
      </c>
      <c r="G100" s="26">
        <f t="shared" si="36"/>
        <v>36</v>
      </c>
      <c r="H100" s="26">
        <f t="shared" si="36"/>
        <v>0.22466960352422907</v>
      </c>
      <c r="I100" s="26">
        <f t="shared" si="37"/>
        <v>9.2236815179716736</v>
      </c>
      <c r="J100" s="26">
        <f t="shared" si="38"/>
        <v>11.803522202494776</v>
      </c>
      <c r="K100" s="31">
        <f t="shared" si="39"/>
        <v>0.43374542058633692</v>
      </c>
    </row>
    <row r="101" spans="1:11" x14ac:dyDescent="0.3">
      <c r="A101" s="36" t="s">
        <v>71</v>
      </c>
      <c r="B101" s="37" t="s">
        <v>72</v>
      </c>
      <c r="C101" s="31"/>
      <c r="D101" s="34">
        <f t="shared" si="34"/>
        <v>8.9711492634667531E-3</v>
      </c>
      <c r="E101" s="35">
        <f t="shared" si="40"/>
        <v>3.2769910603420618E-2</v>
      </c>
      <c r="F101" s="26">
        <f t="shared" si="35"/>
        <v>2.0870529933443686E-2</v>
      </c>
      <c r="G101" s="26">
        <f t="shared" si="36"/>
        <v>52</v>
      </c>
      <c r="H101" s="26">
        <f t="shared" si="36"/>
        <v>0.45374449339207046</v>
      </c>
      <c r="I101" s="26">
        <f t="shared" si="37"/>
        <v>13.323095525959081</v>
      </c>
      <c r="J101" s="26">
        <f t="shared" si="38"/>
        <v>10.304967301120136</v>
      </c>
      <c r="K101" s="31">
        <f t="shared" si="39"/>
        <v>0.70786482674524354</v>
      </c>
    </row>
    <row r="102" spans="1:11" x14ac:dyDescent="0.3">
      <c r="A102" s="34">
        <f>D13</f>
        <v>-6.2425134756394829E-2</v>
      </c>
      <c r="B102" s="35">
        <f>A102+$B$99</f>
        <v>-4.6382313805372291E-2</v>
      </c>
      <c r="C102" s="31"/>
      <c r="D102" s="34">
        <f t="shared" si="34"/>
        <v>3.2769910603420618E-2</v>
      </c>
      <c r="E102" s="35">
        <f t="shared" si="40"/>
        <v>5.6568671943374477E-2</v>
      </c>
      <c r="F102" s="26">
        <f t="shared" si="35"/>
        <v>4.4669291273397548E-2</v>
      </c>
      <c r="G102" s="26">
        <f t="shared" si="36"/>
        <v>53</v>
      </c>
      <c r="H102" s="26">
        <f t="shared" si="36"/>
        <v>0.68722466960352424</v>
      </c>
      <c r="I102" s="26">
        <f t="shared" si="37"/>
        <v>13.579308901458299</v>
      </c>
      <c r="J102" s="26">
        <f t="shared" si="38"/>
        <v>5.4035277527958732</v>
      </c>
      <c r="K102" s="31">
        <f t="shared" si="39"/>
        <v>0.89637476113181802</v>
      </c>
    </row>
    <row r="103" spans="1:11" x14ac:dyDescent="0.3">
      <c r="A103" s="34">
        <f t="shared" ref="A103:A110" si="41">B102</f>
        <v>-4.6382313805372291E-2</v>
      </c>
      <c r="B103" s="35">
        <f t="shared" ref="B103:B109" si="42">A103+$B$99</f>
        <v>-3.033949285434975E-2</v>
      </c>
      <c r="C103" s="31"/>
      <c r="D103" s="34">
        <f t="shared" si="34"/>
        <v>5.6568671943374477E-2</v>
      </c>
      <c r="E103" s="35">
        <f t="shared" si="40"/>
        <v>8.0367433283328335E-2</v>
      </c>
      <c r="F103" s="26">
        <f t="shared" si="35"/>
        <v>6.8468052613351399E-2</v>
      </c>
      <c r="G103" s="26">
        <f t="shared" si="36"/>
        <v>41</v>
      </c>
      <c r="H103" s="26">
        <f t="shared" si="36"/>
        <v>0.86784140969162993</v>
      </c>
      <c r="I103" s="26">
        <f t="shared" si="37"/>
        <v>10.504748395467741</v>
      </c>
      <c r="J103" s="26">
        <f t="shared" si="38"/>
        <v>1.7017820019001333</v>
      </c>
      <c r="K103" s="31">
        <f t="shared" si="39"/>
        <v>0.97587535935710479</v>
      </c>
    </row>
    <row r="104" spans="1:11" x14ac:dyDescent="0.3">
      <c r="A104" s="34">
        <f t="shared" si="41"/>
        <v>-3.033949285434975E-2</v>
      </c>
      <c r="B104" s="35">
        <f>A104+$B$99</f>
        <v>-1.4296671903327209E-2</v>
      </c>
      <c r="C104" s="31"/>
      <c r="D104" s="34">
        <f t="shared" si="34"/>
        <v>8.0367433283328335E-2</v>
      </c>
      <c r="E104" s="35">
        <f t="shared" si="40"/>
        <v>0.10416619462328219</v>
      </c>
      <c r="F104" s="26">
        <f t="shared" si="35"/>
        <v>9.2266813953305271E-2</v>
      </c>
      <c r="G104" s="26">
        <f t="shared" si="36"/>
        <v>16</v>
      </c>
      <c r="H104" s="26">
        <f t="shared" si="36"/>
        <v>0.93832599118942728</v>
      </c>
      <c r="I104" s="26">
        <f t="shared" si="37"/>
        <v>4.0994140079874111</v>
      </c>
      <c r="J104" s="26">
        <f t="shared" si="38"/>
        <v>0.32190389945691883</v>
      </c>
      <c r="K104" s="31">
        <f t="shared" si="39"/>
        <v>0.99641850920502828</v>
      </c>
    </row>
    <row r="105" spans="1:11" x14ac:dyDescent="0.3">
      <c r="A105" s="34">
        <f t="shared" si="41"/>
        <v>-1.4296671903327209E-2</v>
      </c>
      <c r="B105" s="35">
        <f t="shared" si="42"/>
        <v>1.7461490476953327E-3</v>
      </c>
      <c r="C105" s="31"/>
      <c r="D105" s="34">
        <f t="shared" si="34"/>
        <v>0.10416619462328219</v>
      </c>
      <c r="E105" s="35">
        <f t="shared" si="40"/>
        <v>0.12796495596323607</v>
      </c>
      <c r="F105" s="26">
        <f t="shared" si="35"/>
        <v>0.11606557529325913</v>
      </c>
      <c r="G105" s="26">
        <f t="shared" si="36"/>
        <v>10</v>
      </c>
      <c r="H105" s="26">
        <f t="shared" si="36"/>
        <v>0.98237885462555063</v>
      </c>
      <c r="I105" s="26">
        <f t="shared" si="37"/>
        <v>2.5621337549921304</v>
      </c>
      <c r="J105" s="26">
        <f t="shared" si="38"/>
        <v>3.6571630277597834E-2</v>
      </c>
      <c r="K105" s="31">
        <f t="shared" si="39"/>
        <v>0.99966696172542535</v>
      </c>
    </row>
    <row r="106" spans="1:11" ht="15" thickBot="1" x14ac:dyDescent="0.35">
      <c r="A106" s="34">
        <f t="shared" si="41"/>
        <v>1.7461490476953327E-3</v>
      </c>
      <c r="B106" s="35">
        <f t="shared" si="42"/>
        <v>1.7788969998717874E-2</v>
      </c>
      <c r="C106" s="31"/>
      <c r="D106" s="38">
        <f t="shared" si="34"/>
        <v>0.12796495596323607</v>
      </c>
      <c r="E106" s="39">
        <f t="shared" si="40"/>
        <v>0.15176371730318994</v>
      </c>
      <c r="F106" s="28">
        <f t="shared" si="35"/>
        <v>0.13986433663321302</v>
      </c>
      <c r="G106" s="28">
        <f t="shared" si="36"/>
        <v>4</v>
      </c>
      <c r="H106" s="28">
        <f t="shared" si="36"/>
        <v>1</v>
      </c>
      <c r="I106" s="26">
        <f t="shared" si="37"/>
        <v>1.0248535019968523</v>
      </c>
      <c r="J106" s="26">
        <f t="shared" si="38"/>
        <v>2.4955034528371454E-3</v>
      </c>
      <c r="K106" s="31">
        <f t="shared" si="39"/>
        <v>0.99998082309445446</v>
      </c>
    </row>
    <row r="107" spans="1:11" x14ac:dyDescent="0.3">
      <c r="A107" s="34">
        <f t="shared" si="41"/>
        <v>1.7788969998717874E-2</v>
      </c>
      <c r="B107" s="35">
        <f t="shared" si="42"/>
        <v>3.3831790949740412E-2</v>
      </c>
      <c r="C107" s="31"/>
    </row>
    <row r="108" spans="1:11" x14ac:dyDescent="0.3">
      <c r="A108" s="34">
        <f t="shared" si="41"/>
        <v>3.3831790949740412E-2</v>
      </c>
      <c r="B108" s="35">
        <f t="shared" si="42"/>
        <v>4.987461190076295E-2</v>
      </c>
      <c r="C108" s="31"/>
    </row>
    <row r="109" spans="1:11" x14ac:dyDescent="0.3">
      <c r="A109" s="34">
        <f t="shared" si="41"/>
        <v>4.987461190076295E-2</v>
      </c>
      <c r="B109" s="35">
        <f t="shared" si="42"/>
        <v>6.5917432851785487E-2</v>
      </c>
      <c r="C109" s="31"/>
    </row>
    <row r="110" spans="1:11" ht="15" thickBot="1" x14ac:dyDescent="0.35">
      <c r="A110" s="38">
        <f t="shared" si="41"/>
        <v>6.5917432851785487E-2</v>
      </c>
      <c r="B110" s="39">
        <f t="shared" ref="B110" si="43">A110+$B$41</f>
        <v>8.9716194191739346E-2</v>
      </c>
      <c r="C110" s="33"/>
    </row>
    <row r="111" spans="1:11" ht="15" thickBot="1" x14ac:dyDescent="0.35">
      <c r="A111" s="30"/>
    </row>
    <row r="112" spans="1:11" x14ac:dyDescent="0.3">
      <c r="A112" s="27" t="s">
        <v>72</v>
      </c>
      <c r="B112" s="27" t="s">
        <v>73</v>
      </c>
      <c r="C112" s="27" t="s">
        <v>74</v>
      </c>
    </row>
    <row r="113" spans="1:9" ht="15" thickBot="1" x14ac:dyDescent="0.35">
      <c r="A113" s="26">
        <v>-8.5818612224405302E-2</v>
      </c>
      <c r="B113" s="26">
        <v>5</v>
      </c>
      <c r="C113" s="41">
        <v>2.2026431718061675E-2</v>
      </c>
    </row>
    <row r="114" spans="1:9" x14ac:dyDescent="0.3">
      <c r="A114" s="26">
        <v>-6.0925200032979229E-2</v>
      </c>
      <c r="B114" s="26">
        <v>10</v>
      </c>
      <c r="C114" s="41">
        <v>6.6079295154185022E-2</v>
      </c>
      <c r="D114" s="27"/>
      <c r="E114" s="27"/>
      <c r="F114" s="27"/>
    </row>
    <row r="115" spans="1:9" x14ac:dyDescent="0.3">
      <c r="A115" s="26">
        <v>-3.6031787841553156E-2</v>
      </c>
      <c r="B115" s="26">
        <v>36</v>
      </c>
      <c r="C115" s="41">
        <v>0.22466960352422907</v>
      </c>
      <c r="F115" s="41"/>
    </row>
    <row r="116" spans="1:9" x14ac:dyDescent="0.3">
      <c r="A116" s="26">
        <v>-1.1138375650127087E-2</v>
      </c>
      <c r="B116" s="26">
        <v>52</v>
      </c>
      <c r="C116" s="41">
        <v>0.45374449339207046</v>
      </c>
      <c r="F116" s="41"/>
    </row>
    <row r="117" spans="1:9" x14ac:dyDescent="0.3">
      <c r="A117" s="26">
        <v>1.3755036541298983E-2</v>
      </c>
      <c r="B117" s="26">
        <v>53</v>
      </c>
      <c r="C117" s="41">
        <v>0.68722466960352424</v>
      </c>
      <c r="F117" s="41"/>
    </row>
    <row r="118" spans="1:9" x14ac:dyDescent="0.3">
      <c r="A118" s="26">
        <v>3.8648448732725049E-2</v>
      </c>
      <c r="B118" s="26">
        <v>41</v>
      </c>
      <c r="C118" s="41">
        <v>0.86784140969162993</v>
      </c>
      <c r="F118" s="41"/>
    </row>
    <row r="119" spans="1:9" x14ac:dyDescent="0.3">
      <c r="A119" s="26">
        <v>6.3541860924151122E-2</v>
      </c>
      <c r="B119" s="26">
        <v>16</v>
      </c>
      <c r="C119" s="41">
        <v>0.93832599118942728</v>
      </c>
      <c r="F119" s="41"/>
    </row>
    <row r="120" spans="1:9" x14ac:dyDescent="0.3">
      <c r="A120" s="26">
        <v>8.8435273115577195E-2</v>
      </c>
      <c r="B120" s="26">
        <v>10</v>
      </c>
      <c r="C120" s="41">
        <v>0.98237885462555063</v>
      </c>
      <c r="F120" s="41"/>
    </row>
    <row r="121" spans="1:9" x14ac:dyDescent="0.3">
      <c r="A121" s="26">
        <v>0.11350642681511791</v>
      </c>
      <c r="B121" s="26">
        <v>4</v>
      </c>
      <c r="C121" s="41">
        <v>1</v>
      </c>
      <c r="F121" s="41"/>
    </row>
    <row r="122" spans="1:9" ht="15" thickBot="1" x14ac:dyDescent="0.35">
      <c r="A122" s="28" t="s">
        <v>75</v>
      </c>
      <c r="B122" s="28">
        <v>0</v>
      </c>
      <c r="C122" s="42">
        <v>1</v>
      </c>
      <c r="D122" s="28"/>
      <c r="E122" s="28"/>
      <c r="F122" s="42"/>
      <c r="G122" s="28"/>
      <c r="H122" s="28"/>
      <c r="I122" s="28"/>
    </row>
    <row r="123" spans="1:9" x14ac:dyDescent="0.3">
      <c r="C123" s="41"/>
      <c r="F123" s="41"/>
    </row>
    <row r="124" spans="1:9" ht="15" thickBot="1" x14ac:dyDescent="0.35">
      <c r="A124" s="51" t="s">
        <v>76</v>
      </c>
      <c r="C124" s="41"/>
      <c r="D124" s="28"/>
      <c r="E124" s="28"/>
      <c r="F124" s="42"/>
    </row>
    <row r="125" spans="1:9" x14ac:dyDescent="0.3">
      <c r="A125" s="49" t="s">
        <v>77</v>
      </c>
      <c r="B125" s="49" t="s">
        <v>78</v>
      </c>
      <c r="C125" s="49" t="s">
        <v>64</v>
      </c>
      <c r="D125" s="49" t="s">
        <v>79</v>
      </c>
      <c r="E125" s="49" t="s">
        <v>80</v>
      </c>
      <c r="F125" s="49" t="s">
        <v>81</v>
      </c>
      <c r="G125" s="49" t="s">
        <v>82</v>
      </c>
      <c r="H125" s="49" t="s">
        <v>83</v>
      </c>
      <c r="I125" s="49" t="s">
        <v>84</v>
      </c>
    </row>
    <row r="126" spans="1:9" x14ac:dyDescent="0.3">
      <c r="A126" s="29">
        <f>D13</f>
        <v>-6.2425134756394829E-2</v>
      </c>
      <c r="B126" s="29">
        <f>B103</f>
        <v>-3.033949285434975E-2</v>
      </c>
      <c r="C126" s="29">
        <f>G98+G99</f>
        <v>15</v>
      </c>
      <c r="D126" s="29">
        <f>_xlfn.NORM.DIST(B126,$D$4,$D$8,TRUE)</f>
        <v>0.16127481529998861</v>
      </c>
      <c r="E126" s="29">
        <f>_xlfn.NORM.DIST(A126,$D$4,$D$8,TRUE)</f>
        <v>2.547758506348315E-2</v>
      </c>
      <c r="F126" s="29">
        <f>D126-E126</f>
        <v>0.13579723023650545</v>
      </c>
      <c r="G126" s="29">
        <f>F126*$C$134</f>
        <v>58.52860623193385</v>
      </c>
      <c r="H126" s="29">
        <f>G126-C126</f>
        <v>43.52860623193385</v>
      </c>
      <c r="I126" s="29">
        <f>H126^2</f>
        <v>1894.7395604947503</v>
      </c>
    </row>
    <row r="127" spans="1:9" x14ac:dyDescent="0.3">
      <c r="A127" s="29">
        <f>A104</f>
        <v>-3.033949285434975E-2</v>
      </c>
      <c r="B127" s="29">
        <f>B104</f>
        <v>-1.4296671903327209E-2</v>
      </c>
      <c r="C127" s="29">
        <f t="shared" ref="C127:C132" si="44">G99+G100</f>
        <v>46</v>
      </c>
      <c r="D127" s="29">
        <f>_xlfn.NORM.DIST(B127,$D$4,$D$8,TRUE)</f>
        <v>0.3057549050901136</v>
      </c>
      <c r="E127" s="29">
        <f t="shared" ref="E127:E132" si="45">_xlfn.NORM.DIST(A127,$D$4,$D$8,TRUE)</f>
        <v>0.16127481529998861</v>
      </c>
      <c r="F127" s="29">
        <f>D127-E127</f>
        <v>0.144480089790125</v>
      </c>
      <c r="G127" s="29">
        <f>F127*$C$134</f>
        <v>62.270918699543877</v>
      </c>
      <c r="H127" s="29">
        <f>G127-C127</f>
        <v>16.270918699543877</v>
      </c>
      <c r="I127" s="29">
        <f>H127^2</f>
        <v>264.74279532716662</v>
      </c>
    </row>
    <row r="128" spans="1:9" x14ac:dyDescent="0.3">
      <c r="A128" s="29">
        <f>A105</f>
        <v>-1.4296671903327209E-2</v>
      </c>
      <c r="B128" s="29">
        <f t="shared" ref="B128:B132" si="46">B105</f>
        <v>1.7461490476953327E-3</v>
      </c>
      <c r="C128" s="29">
        <f t="shared" si="44"/>
        <v>88</v>
      </c>
      <c r="D128" s="29">
        <f t="shared" ref="D128:D132" si="47">_xlfn.NORM.DIST(B128,$D$4,$D$8,TRUE)</f>
        <v>0.48938661995307109</v>
      </c>
      <c r="E128" s="29">
        <f t="shared" si="45"/>
        <v>0.3057549050901136</v>
      </c>
      <c r="F128" s="29">
        <f t="shared" ref="F128:F132" si="48">D128-E128</f>
        <v>0.18363171486295748</v>
      </c>
      <c r="G128" s="29">
        <f t="shared" ref="G128:G132" si="49">F128*$C$134</f>
        <v>79.145269105934673</v>
      </c>
      <c r="H128" s="29">
        <f t="shared" ref="H128:H132" si="50">G128-C128</f>
        <v>-8.8547308940653267</v>
      </c>
      <c r="I128" s="29">
        <f t="shared" ref="I128:I132" si="51">H128^2</f>
        <v>78.406259206314942</v>
      </c>
    </row>
    <row r="129" spans="1:10" x14ac:dyDescent="0.3">
      <c r="A129" s="29">
        <f t="shared" ref="A129:A132" si="52">A106</f>
        <v>1.7461490476953327E-3</v>
      </c>
      <c r="B129" s="29">
        <f t="shared" si="46"/>
        <v>1.7788969998717874E-2</v>
      </c>
      <c r="C129" s="29">
        <f t="shared" si="44"/>
        <v>105</v>
      </c>
      <c r="D129" s="29">
        <f t="shared" si="47"/>
        <v>0.67533947738806943</v>
      </c>
      <c r="E129" s="29">
        <f t="shared" si="45"/>
        <v>0.48938661995307109</v>
      </c>
      <c r="F129" s="29">
        <f t="shared" si="48"/>
        <v>0.18595285743499834</v>
      </c>
      <c r="G129" s="29">
        <f t="shared" si="49"/>
        <v>80.145681554484284</v>
      </c>
      <c r="H129" s="29">
        <f t="shared" si="50"/>
        <v>-24.854318445515716</v>
      </c>
      <c r="I129" s="29">
        <f t="shared" si="51"/>
        <v>617.73714539110279</v>
      </c>
    </row>
    <row r="130" spans="1:10" x14ac:dyDescent="0.3">
      <c r="A130" s="29">
        <f t="shared" si="52"/>
        <v>1.7788969998717874E-2</v>
      </c>
      <c r="B130" s="29">
        <f t="shared" si="46"/>
        <v>3.3831790949740412E-2</v>
      </c>
      <c r="C130" s="29">
        <f t="shared" si="44"/>
        <v>94</v>
      </c>
      <c r="D130" s="29">
        <f t="shared" si="47"/>
        <v>0.82536807986667993</v>
      </c>
      <c r="E130" s="29">
        <f t="shared" si="45"/>
        <v>0.67533947738806943</v>
      </c>
      <c r="F130" s="29">
        <f t="shared" si="48"/>
        <v>0.1500286024786105</v>
      </c>
      <c r="G130" s="29">
        <f t="shared" si="49"/>
        <v>64.662327668281122</v>
      </c>
      <c r="H130" s="29">
        <f t="shared" si="50"/>
        <v>-29.337672331718878</v>
      </c>
      <c r="I130" s="29">
        <f t="shared" si="51"/>
        <v>860.69901784330341</v>
      </c>
    </row>
    <row r="131" spans="1:10" x14ac:dyDescent="0.3">
      <c r="A131" s="29">
        <f t="shared" si="52"/>
        <v>3.3831790949740412E-2</v>
      </c>
      <c r="B131" s="29">
        <f t="shared" si="46"/>
        <v>4.987461190076295E-2</v>
      </c>
      <c r="C131" s="29">
        <f t="shared" si="44"/>
        <v>57</v>
      </c>
      <c r="D131" s="29">
        <f t="shared" si="47"/>
        <v>0.9218068684849765</v>
      </c>
      <c r="E131" s="29">
        <f t="shared" si="45"/>
        <v>0.82536807986667993</v>
      </c>
      <c r="F131" s="29">
        <f t="shared" si="48"/>
        <v>9.6438788618296578E-2</v>
      </c>
      <c r="G131" s="29">
        <f t="shared" si="49"/>
        <v>41.565117894485823</v>
      </c>
      <c r="H131" s="29">
        <f t="shared" si="50"/>
        <v>-15.434882105514177</v>
      </c>
      <c r="I131" s="29">
        <f t="shared" si="51"/>
        <v>238.23558561112176</v>
      </c>
    </row>
    <row r="132" spans="1:10" x14ac:dyDescent="0.3">
      <c r="A132" s="29">
        <f t="shared" si="52"/>
        <v>4.987461190076295E-2</v>
      </c>
      <c r="B132" s="29">
        <f t="shared" si="46"/>
        <v>6.5917432851785487E-2</v>
      </c>
      <c r="C132" s="29">
        <f t="shared" si="44"/>
        <v>26</v>
      </c>
      <c r="D132" s="29">
        <f t="shared" si="47"/>
        <v>0.97119430095821269</v>
      </c>
      <c r="E132" s="29">
        <f t="shared" si="45"/>
        <v>0.9218068684849765</v>
      </c>
      <c r="F132" s="29">
        <f t="shared" si="48"/>
        <v>4.9387432473236181E-2</v>
      </c>
      <c r="G132" s="29">
        <f t="shared" si="49"/>
        <v>21.285983395964795</v>
      </c>
      <c r="H132" s="29">
        <f t="shared" si="50"/>
        <v>-4.7140166040352049</v>
      </c>
      <c r="I132" s="29">
        <f t="shared" si="51"/>
        <v>22.221952543119606</v>
      </c>
    </row>
    <row r="133" spans="1:10" x14ac:dyDescent="0.3">
      <c r="A133" s="29"/>
      <c r="B133" s="29"/>
      <c r="C133" s="29"/>
      <c r="D133" s="29"/>
      <c r="E133" s="29"/>
      <c r="F133" s="29"/>
      <c r="G133" s="29"/>
      <c r="H133" s="29"/>
      <c r="I133" s="29"/>
    </row>
    <row r="134" spans="1:10" x14ac:dyDescent="0.3">
      <c r="A134" s="26">
        <f>COUNT(A126:A132)</f>
        <v>7</v>
      </c>
      <c r="C134" s="26">
        <f>SUM(C126:C133)</f>
        <v>431</v>
      </c>
      <c r="I134" s="26" t="s">
        <v>86</v>
      </c>
      <c r="J134" s="52">
        <f>SUM(I126:I132)</f>
        <v>3976.7823164168794</v>
      </c>
    </row>
    <row r="135" spans="1:10" x14ac:dyDescent="0.3">
      <c r="A135" s="26">
        <f>A134-1-2</f>
        <v>4</v>
      </c>
      <c r="C135" s="41"/>
    </row>
    <row r="136" spans="1:10" x14ac:dyDescent="0.3">
      <c r="A136" s="52">
        <f>_xlfn.CHISQ.INV(0.99,A135)</f>
        <v>13.276704135987615</v>
      </c>
      <c r="B136" s="26" t="s">
        <v>87</v>
      </c>
      <c r="C136" s="41"/>
    </row>
    <row r="137" spans="1:10" x14ac:dyDescent="0.3">
      <c r="C137" s="41"/>
    </row>
    <row r="138" spans="1:10" x14ac:dyDescent="0.3">
      <c r="A138" s="26" t="s">
        <v>108</v>
      </c>
      <c r="C138" s="41"/>
    </row>
    <row r="139" spans="1:10" x14ac:dyDescent="0.3">
      <c r="C139" s="41"/>
    </row>
    <row r="140" spans="1:10" x14ac:dyDescent="0.3">
      <c r="A140" s="51" t="s">
        <v>89</v>
      </c>
      <c r="C140" s="41"/>
    </row>
    <row r="141" spans="1:10" x14ac:dyDescent="0.3">
      <c r="A141" s="49" t="s">
        <v>65</v>
      </c>
      <c r="B141" s="49" t="s">
        <v>68</v>
      </c>
      <c r="C141" s="49" t="s">
        <v>90</v>
      </c>
      <c r="D141" s="49" t="s">
        <v>91</v>
      </c>
      <c r="E141" s="49" t="s">
        <v>92</v>
      </c>
      <c r="F141" s="49" t="s">
        <v>93</v>
      </c>
    </row>
    <row r="142" spans="1:10" x14ac:dyDescent="0.3">
      <c r="A142" s="29">
        <f>H98</f>
        <v>2.2026431718061675E-2</v>
      </c>
      <c r="B142" s="29">
        <f>K98</f>
        <v>5.5372332805738098E-2</v>
      </c>
      <c r="C142" s="29">
        <f>A142-B142</f>
        <v>-3.3345901087676419E-2</v>
      </c>
      <c r="D142" s="29">
        <f>MAX(C142:C150)</f>
        <v>1.9176905545537082E-5</v>
      </c>
      <c r="E142" s="29">
        <f>D16</f>
        <v>164</v>
      </c>
      <c r="F142" s="29">
        <f>SQRT(E142)*D142</f>
        <v>2.4558421739517779E-4</v>
      </c>
    </row>
    <row r="143" spans="1:10" x14ac:dyDescent="0.3">
      <c r="A143" s="29">
        <f t="shared" ref="A143:A150" si="53">H99</f>
        <v>6.6079295154185022E-2</v>
      </c>
      <c r="B143" s="29">
        <f t="shared" ref="B143:B150" si="54">K99</f>
        <v>0.18919930613181765</v>
      </c>
      <c r="C143" s="29">
        <f t="shared" ref="C143:C150" si="55">A143-B143</f>
        <v>-0.12312001097763263</v>
      </c>
    </row>
    <row r="144" spans="1:10" x14ac:dyDescent="0.3">
      <c r="A144" s="29">
        <f>H100</f>
        <v>0.22466960352422907</v>
      </c>
      <c r="B144" s="29">
        <f t="shared" si="54"/>
        <v>0.43374542058633692</v>
      </c>
      <c r="C144" s="29">
        <f t="shared" si="55"/>
        <v>-0.20907581706210784</v>
      </c>
    </row>
    <row r="145" spans="1:14" x14ac:dyDescent="0.3">
      <c r="A145" s="29">
        <f t="shared" si="53"/>
        <v>0.45374449339207046</v>
      </c>
      <c r="B145" s="29">
        <f t="shared" si="54"/>
        <v>0.70786482674524354</v>
      </c>
      <c r="C145" s="29">
        <f>A145-B145</f>
        <v>-0.25412033335317308</v>
      </c>
    </row>
    <row r="146" spans="1:14" x14ac:dyDescent="0.3">
      <c r="A146" s="29">
        <f t="shared" si="53"/>
        <v>0.68722466960352424</v>
      </c>
      <c r="B146" s="29">
        <f t="shared" si="54"/>
        <v>0.89637476113181802</v>
      </c>
      <c r="C146" s="29">
        <f t="shared" si="55"/>
        <v>-0.20915009152829378</v>
      </c>
    </row>
    <row r="147" spans="1:14" x14ac:dyDescent="0.3">
      <c r="A147" s="29">
        <f t="shared" si="53"/>
        <v>0.86784140969162993</v>
      </c>
      <c r="B147" s="29">
        <f t="shared" si="54"/>
        <v>0.97587535935710479</v>
      </c>
      <c r="C147" s="29">
        <f t="shared" si="55"/>
        <v>-0.10803394966547486</v>
      </c>
    </row>
    <row r="148" spans="1:14" x14ac:dyDescent="0.3">
      <c r="A148" s="29">
        <f t="shared" si="53"/>
        <v>0.93832599118942728</v>
      </c>
      <c r="B148" s="29">
        <f t="shared" si="54"/>
        <v>0.99641850920502828</v>
      </c>
      <c r="C148" s="29">
        <f t="shared" si="55"/>
        <v>-5.8092518015601002E-2</v>
      </c>
    </row>
    <row r="149" spans="1:14" x14ac:dyDescent="0.3">
      <c r="A149" s="29">
        <f t="shared" si="53"/>
        <v>0.98237885462555063</v>
      </c>
      <c r="B149" s="29">
        <f t="shared" si="54"/>
        <v>0.99966696172542535</v>
      </c>
      <c r="C149" s="29">
        <f t="shared" si="55"/>
        <v>-1.7288107099874717E-2</v>
      </c>
    </row>
    <row r="150" spans="1:14" x14ac:dyDescent="0.3">
      <c r="A150" s="29">
        <f t="shared" si="53"/>
        <v>1</v>
      </c>
      <c r="B150" s="29">
        <f t="shared" si="54"/>
        <v>0.99998082309445446</v>
      </c>
      <c r="C150" s="29">
        <f t="shared" si="55"/>
        <v>1.9176905545537082E-5</v>
      </c>
    </row>
    <row r="151" spans="1:14" x14ac:dyDescent="0.3">
      <c r="C151" s="41"/>
    </row>
    <row r="152" spans="1:14" x14ac:dyDescent="0.3">
      <c r="A152" s="26">
        <f>F142</f>
        <v>2.4558421739517779E-4</v>
      </c>
      <c r="B152" s="26" t="s">
        <v>97</v>
      </c>
      <c r="C152" s="26">
        <v>1.0349999999999999</v>
      </c>
      <c r="D152" s="26" t="s">
        <v>98</v>
      </c>
    </row>
    <row r="153" spans="1:14" x14ac:dyDescent="0.3">
      <c r="C153" s="41"/>
    </row>
    <row r="154" spans="1:14" ht="15" thickBot="1" x14ac:dyDescent="0.35">
      <c r="C154" s="41"/>
      <c r="F154" s="41"/>
    </row>
    <row r="155" spans="1:14" ht="15" thickBot="1" x14ac:dyDescent="0.35">
      <c r="C155" s="41"/>
      <c r="D155" s="73" t="s">
        <v>13</v>
      </c>
      <c r="E155" s="74"/>
      <c r="F155" s="75"/>
      <c r="G155" s="45" t="s">
        <v>61</v>
      </c>
      <c r="H155" s="46" t="s">
        <v>62</v>
      </c>
      <c r="I155" s="46" t="s">
        <v>63</v>
      </c>
      <c r="J155" s="46" t="s">
        <v>64</v>
      </c>
      <c r="K155" s="46" t="s">
        <v>65</v>
      </c>
      <c r="L155" s="46" t="s">
        <v>66</v>
      </c>
      <c r="M155" s="46" t="s">
        <v>67</v>
      </c>
      <c r="N155" s="47" t="s">
        <v>68</v>
      </c>
    </row>
    <row r="156" spans="1:14" x14ac:dyDescent="0.3">
      <c r="C156" s="41"/>
      <c r="D156" s="30" t="s">
        <v>69</v>
      </c>
      <c r="E156" s="26">
        <f>1+SQRT(2)*LN(F16)</f>
        <v>7.1245818248542658</v>
      </c>
      <c r="F156" s="31">
        <v>9</v>
      </c>
      <c r="G156" s="34">
        <f>D160</f>
        <v>-0.10422554346227718</v>
      </c>
      <c r="H156" s="35">
        <f>G156+$F$156</f>
        <v>8.8957744565377226</v>
      </c>
      <c r="I156" s="26">
        <f>(G156+H156)/2</f>
        <v>4.3957744565377226</v>
      </c>
      <c r="J156" s="26">
        <f>E171</f>
        <v>227</v>
      </c>
      <c r="K156" s="26">
        <f>F171</f>
        <v>1</v>
      </c>
      <c r="L156" s="26">
        <f>J156/((H156-G156)*$F$16)</f>
        <v>0.33187134502923976</v>
      </c>
      <c r="M156" s="26">
        <f>_xlfn.NORM.DIST(I156,$F$4,$F$8,FALSE)</f>
        <v>5.530486751059973E-2</v>
      </c>
      <c r="N156" s="31">
        <f>_xlfn.NORM.DIST(I156,$F$4,$F$8,TRUE)</f>
        <v>0.92951959329979472</v>
      </c>
    </row>
    <row r="157" spans="1:14" x14ac:dyDescent="0.3">
      <c r="C157" s="41"/>
      <c r="D157" s="30" t="s">
        <v>70</v>
      </c>
      <c r="E157" s="26">
        <f>(F14-F13)/F156</f>
        <v>1.4867699643833214</v>
      </c>
      <c r="F157" s="31"/>
      <c r="G157" s="34">
        <f t="shared" ref="G157:G164" si="56">H156</f>
        <v>8.8957744565377226</v>
      </c>
      <c r="H157" s="35">
        <f t="shared" ref="H157:H164" si="57">G157+$F$156</f>
        <v>17.895774456537723</v>
      </c>
      <c r="I157" s="26">
        <f t="shared" ref="I157:I164" si="58">(G157+H157)/2</f>
        <v>13.395774456537723</v>
      </c>
      <c r="J157" s="26">
        <f t="shared" ref="J157:K164" si="59">E172</f>
        <v>0</v>
      </c>
      <c r="K157" s="26">
        <f t="shared" si="59"/>
        <v>1</v>
      </c>
      <c r="L157" s="26">
        <f t="shared" ref="L157:L164" si="60">J157/((H157-G157)*$F$16)</f>
        <v>0</v>
      </c>
      <c r="M157" s="26">
        <f t="shared" ref="M157:M164" si="61">_xlfn.NORM.DIST(I157,$F$4,$F$8,FALSE)</f>
        <v>2.7041856003202465E-7</v>
      </c>
      <c r="N157" s="31">
        <f t="shared" ref="N157:N164" si="62">_xlfn.NORM.DIST(I157,$F$4,$F$8,TRUE)</f>
        <v>0.99999987643813226</v>
      </c>
    </row>
    <row r="158" spans="1:14" ht="15" thickBot="1" x14ac:dyDescent="0.35">
      <c r="C158" s="41"/>
      <c r="D158" s="30"/>
      <c r="F158" s="31"/>
      <c r="G158" s="34">
        <f t="shared" si="56"/>
        <v>17.895774456537723</v>
      </c>
      <c r="H158" s="35">
        <f t="shared" si="57"/>
        <v>26.895774456537723</v>
      </c>
      <c r="I158" s="26">
        <f t="shared" si="58"/>
        <v>22.395774456537723</v>
      </c>
      <c r="J158" s="26">
        <f t="shared" si="59"/>
        <v>0</v>
      </c>
      <c r="K158" s="26">
        <f t="shared" si="59"/>
        <v>1</v>
      </c>
      <c r="L158" s="26">
        <f t="shared" si="60"/>
        <v>0</v>
      </c>
      <c r="M158" s="26">
        <f t="shared" si="61"/>
        <v>1.6423122091668616E-18</v>
      </c>
      <c r="N158" s="31">
        <f t="shared" si="62"/>
        <v>1</v>
      </c>
    </row>
    <row r="159" spans="1:14" x14ac:dyDescent="0.3">
      <c r="C159" s="41"/>
      <c r="D159" s="36" t="s">
        <v>71</v>
      </c>
      <c r="E159" s="37" t="s">
        <v>72</v>
      </c>
      <c r="F159" s="31"/>
      <c r="G159" s="34">
        <f t="shared" si="56"/>
        <v>26.895774456537723</v>
      </c>
      <c r="H159" s="35">
        <f t="shared" si="57"/>
        <v>35.895774456537723</v>
      </c>
      <c r="I159" s="26">
        <f t="shared" si="58"/>
        <v>31.395774456537723</v>
      </c>
      <c r="J159" s="26">
        <f t="shared" si="59"/>
        <v>0</v>
      </c>
      <c r="K159" s="26">
        <f t="shared" si="59"/>
        <v>1</v>
      </c>
      <c r="L159" s="26">
        <f t="shared" si="60"/>
        <v>0</v>
      </c>
      <c r="M159" s="26">
        <f t="shared" si="61"/>
        <v>1.2388565837318633E-35</v>
      </c>
      <c r="N159" s="31">
        <f t="shared" si="62"/>
        <v>1</v>
      </c>
    </row>
    <row r="160" spans="1:14" x14ac:dyDescent="0.3">
      <c r="C160" s="41"/>
      <c r="D160" s="34">
        <f>F13</f>
        <v>-0.10422554346227718</v>
      </c>
      <c r="E160" s="35">
        <f>D160+$F$156</f>
        <v>8.8957744565377226</v>
      </c>
      <c r="F160" s="31"/>
      <c r="G160" s="34">
        <f t="shared" si="56"/>
        <v>35.895774456537723</v>
      </c>
      <c r="H160" s="35">
        <f t="shared" si="57"/>
        <v>44.895774456537723</v>
      </c>
      <c r="I160" s="26">
        <f t="shared" si="58"/>
        <v>40.395774456537723</v>
      </c>
      <c r="J160" s="26">
        <f t="shared" si="59"/>
        <v>0</v>
      </c>
      <c r="K160" s="26">
        <f t="shared" si="59"/>
        <v>1</v>
      </c>
      <c r="L160" s="26">
        <f t="shared" si="60"/>
        <v>0</v>
      </c>
      <c r="M160" s="26">
        <f t="shared" si="61"/>
        <v>1.1607332649716616E-58</v>
      </c>
      <c r="N160" s="31">
        <f t="shared" si="62"/>
        <v>1</v>
      </c>
    </row>
    <row r="161" spans="3:14" x14ac:dyDescent="0.3">
      <c r="C161" s="41"/>
      <c r="D161" s="34">
        <f t="shared" ref="D161:D168" si="63">E160</f>
        <v>8.8957744565377226</v>
      </c>
      <c r="E161" s="35">
        <f t="shared" ref="E161:E168" si="64">D161+$F$156</f>
        <v>17.895774456537723</v>
      </c>
      <c r="F161" s="31"/>
      <c r="G161" s="34">
        <f t="shared" si="56"/>
        <v>44.895774456537723</v>
      </c>
      <c r="H161" s="35">
        <f t="shared" si="57"/>
        <v>53.895774456537723</v>
      </c>
      <c r="I161" s="26">
        <f t="shared" si="58"/>
        <v>49.395774456537723</v>
      </c>
      <c r="J161" s="26">
        <f t="shared" si="59"/>
        <v>0</v>
      </c>
      <c r="K161" s="26">
        <f t="shared" si="59"/>
        <v>1</v>
      </c>
      <c r="L161" s="26">
        <f t="shared" si="60"/>
        <v>0</v>
      </c>
      <c r="M161" s="26">
        <f t="shared" si="61"/>
        <v>1.3507964625272272E-87</v>
      </c>
      <c r="N161" s="31">
        <f t="shared" si="62"/>
        <v>1</v>
      </c>
    </row>
    <row r="162" spans="3:14" x14ac:dyDescent="0.3">
      <c r="C162" s="41"/>
      <c r="D162" s="34">
        <f>E161</f>
        <v>17.895774456537723</v>
      </c>
      <c r="E162" s="35">
        <f t="shared" si="64"/>
        <v>26.895774456537723</v>
      </c>
      <c r="F162" s="31"/>
      <c r="G162" s="34">
        <f t="shared" si="56"/>
        <v>53.895774456537723</v>
      </c>
      <c r="H162" s="35">
        <f t="shared" si="57"/>
        <v>62.895774456537723</v>
      </c>
      <c r="I162" s="26">
        <f t="shared" si="58"/>
        <v>58.395774456537723</v>
      </c>
      <c r="J162" s="26">
        <f t="shared" si="59"/>
        <v>0</v>
      </c>
      <c r="K162" s="26">
        <f t="shared" si="59"/>
        <v>1</v>
      </c>
      <c r="L162" s="26">
        <f t="shared" si="60"/>
        <v>0</v>
      </c>
      <c r="M162" s="26">
        <f t="shared" si="61"/>
        <v>1.9525109781733009E-122</v>
      </c>
      <c r="N162" s="31">
        <f t="shared" si="62"/>
        <v>1</v>
      </c>
    </row>
    <row r="163" spans="3:14" x14ac:dyDescent="0.3">
      <c r="C163" s="41"/>
      <c r="D163" s="34">
        <f t="shared" si="63"/>
        <v>26.895774456537723</v>
      </c>
      <c r="E163" s="35">
        <f t="shared" si="64"/>
        <v>35.895774456537723</v>
      </c>
      <c r="F163" s="31"/>
      <c r="G163" s="34">
        <f t="shared" si="56"/>
        <v>62.895774456537723</v>
      </c>
      <c r="H163" s="35">
        <f t="shared" si="57"/>
        <v>71.895774456537723</v>
      </c>
      <c r="I163" s="26">
        <f t="shared" si="58"/>
        <v>67.395774456537723</v>
      </c>
      <c r="J163" s="26">
        <f t="shared" si="59"/>
        <v>0</v>
      </c>
      <c r="K163" s="26">
        <f t="shared" si="59"/>
        <v>1</v>
      </c>
      <c r="L163" s="26">
        <f t="shared" si="60"/>
        <v>0</v>
      </c>
      <c r="M163" s="26">
        <f t="shared" si="61"/>
        <v>3.5054448608790447E-163</v>
      </c>
      <c r="N163" s="31">
        <f t="shared" si="62"/>
        <v>1</v>
      </c>
    </row>
    <row r="164" spans="3:14" ht="15" thickBot="1" x14ac:dyDescent="0.35">
      <c r="C164" s="41"/>
      <c r="D164" s="34">
        <f t="shared" si="63"/>
        <v>35.895774456537723</v>
      </c>
      <c r="E164" s="35">
        <f t="shared" si="64"/>
        <v>44.895774456537723</v>
      </c>
      <c r="F164" s="31"/>
      <c r="G164" s="38">
        <f t="shared" si="56"/>
        <v>71.895774456537723</v>
      </c>
      <c r="H164" s="35">
        <f t="shared" si="57"/>
        <v>80.895774456537723</v>
      </c>
      <c r="I164" s="28">
        <f t="shared" si="58"/>
        <v>76.395774456537723</v>
      </c>
      <c r="J164" s="28">
        <f t="shared" si="59"/>
        <v>0</v>
      </c>
      <c r="K164" s="28">
        <f t="shared" si="59"/>
        <v>1</v>
      </c>
      <c r="L164" s="26">
        <f t="shared" si="60"/>
        <v>0</v>
      </c>
      <c r="M164" s="26">
        <f t="shared" si="61"/>
        <v>7.8169778633973489E-210</v>
      </c>
      <c r="N164" s="31">
        <f t="shared" si="62"/>
        <v>1</v>
      </c>
    </row>
    <row r="165" spans="3:14" x14ac:dyDescent="0.3">
      <c r="C165" s="41"/>
      <c r="D165" s="34">
        <f t="shared" si="63"/>
        <v>44.895774456537723</v>
      </c>
      <c r="E165" s="35">
        <f t="shared" si="64"/>
        <v>53.895774456537723</v>
      </c>
      <c r="F165" s="31"/>
    </row>
    <row r="166" spans="3:14" x14ac:dyDescent="0.3">
      <c r="C166" s="41"/>
      <c r="D166" s="34">
        <f t="shared" si="63"/>
        <v>53.895774456537723</v>
      </c>
      <c r="E166" s="35">
        <f t="shared" si="64"/>
        <v>62.895774456537723</v>
      </c>
      <c r="F166" s="31"/>
    </row>
    <row r="167" spans="3:14" x14ac:dyDescent="0.3">
      <c r="C167" s="41"/>
      <c r="D167" s="34">
        <f t="shared" si="63"/>
        <v>62.895774456537723</v>
      </c>
      <c r="E167" s="35">
        <f t="shared" si="64"/>
        <v>71.895774456537723</v>
      </c>
      <c r="F167" s="31"/>
    </row>
    <row r="168" spans="3:14" ht="15" thickBot="1" x14ac:dyDescent="0.35">
      <c r="C168" s="41"/>
      <c r="D168" s="38">
        <f t="shared" si="63"/>
        <v>71.895774456537723</v>
      </c>
      <c r="E168" s="35">
        <f t="shared" si="64"/>
        <v>80.895774456537723</v>
      </c>
      <c r="F168" s="33"/>
    </row>
    <row r="169" spans="3:14" ht="15" thickBot="1" x14ac:dyDescent="0.35">
      <c r="C169" s="41"/>
      <c r="D169" s="30"/>
    </row>
    <row r="170" spans="3:14" x14ac:dyDescent="0.3">
      <c r="C170" s="41"/>
      <c r="D170" s="27" t="s">
        <v>72</v>
      </c>
      <c r="E170" s="27" t="s">
        <v>73</v>
      </c>
      <c r="F170" s="27" t="s">
        <v>74</v>
      </c>
    </row>
    <row r="171" spans="3:14" ht="15" thickBot="1" x14ac:dyDescent="0.35">
      <c r="C171" s="41"/>
      <c r="D171" s="26">
        <v>8.9008337107423401</v>
      </c>
      <c r="E171" s="26">
        <v>227</v>
      </c>
      <c r="F171" s="41">
        <v>1</v>
      </c>
    </row>
    <row r="172" spans="3:14" x14ac:dyDescent="0.3">
      <c r="C172" s="41"/>
      <c r="D172" s="26">
        <v>17.90083371074234</v>
      </c>
      <c r="E172" s="26">
        <v>0</v>
      </c>
      <c r="F172" s="41">
        <v>1</v>
      </c>
      <c r="G172" s="27"/>
      <c r="H172" s="27"/>
      <c r="I172" s="27"/>
    </row>
    <row r="173" spans="3:14" x14ac:dyDescent="0.3">
      <c r="C173" s="41"/>
      <c r="D173" s="26">
        <v>26.90083371074234</v>
      </c>
      <c r="E173" s="26">
        <v>0</v>
      </c>
      <c r="F173" s="41">
        <v>1</v>
      </c>
      <c r="I173" s="41"/>
    </row>
    <row r="174" spans="3:14" x14ac:dyDescent="0.3">
      <c r="C174" s="41"/>
      <c r="D174" s="26">
        <v>35.90083371074234</v>
      </c>
      <c r="E174" s="26">
        <v>0</v>
      </c>
      <c r="F174" s="41">
        <v>1</v>
      </c>
      <c r="I174" s="41"/>
    </row>
    <row r="175" spans="3:14" x14ac:dyDescent="0.3">
      <c r="C175" s="41"/>
      <c r="D175" s="26">
        <v>44.90083371074234</v>
      </c>
      <c r="E175" s="26">
        <v>0</v>
      </c>
      <c r="F175" s="41">
        <v>1</v>
      </c>
      <c r="I175" s="41"/>
    </row>
    <row r="176" spans="3:14" x14ac:dyDescent="0.3">
      <c r="C176" s="41"/>
      <c r="D176" s="26">
        <v>53.90083371074234</v>
      </c>
      <c r="E176" s="26">
        <v>0</v>
      </c>
      <c r="F176" s="41">
        <v>1</v>
      </c>
      <c r="I176" s="41"/>
    </row>
    <row r="177" spans="3:13" x14ac:dyDescent="0.3">
      <c r="C177" s="41"/>
      <c r="D177" s="26">
        <v>62.90083371074234</v>
      </c>
      <c r="E177" s="26">
        <v>0</v>
      </c>
      <c r="F177" s="41">
        <v>1</v>
      </c>
      <c r="I177" s="41"/>
    </row>
    <row r="178" spans="3:13" x14ac:dyDescent="0.3">
      <c r="C178" s="41"/>
      <c r="D178" s="26">
        <v>71.900833710742347</v>
      </c>
      <c r="E178" s="26">
        <v>0</v>
      </c>
      <c r="F178" s="41">
        <v>1</v>
      </c>
      <c r="I178" s="41"/>
    </row>
    <row r="179" spans="3:13" x14ac:dyDescent="0.3">
      <c r="C179" s="41"/>
      <c r="D179" s="26">
        <v>80.900833710742347</v>
      </c>
      <c r="E179" s="26">
        <v>0</v>
      </c>
      <c r="F179" s="41">
        <v>1</v>
      </c>
      <c r="I179" s="41"/>
    </row>
    <row r="180" spans="3:13" ht="15" thickBot="1" x14ac:dyDescent="0.35">
      <c r="C180" s="41"/>
      <c r="D180" s="28" t="s">
        <v>75</v>
      </c>
      <c r="E180" s="28">
        <v>0</v>
      </c>
      <c r="F180" s="42">
        <v>1</v>
      </c>
      <c r="G180" s="28"/>
      <c r="H180" s="28"/>
      <c r="I180" s="42"/>
      <c r="J180" s="28"/>
      <c r="K180" s="28"/>
      <c r="L180" s="28"/>
    </row>
    <row r="181" spans="3:13" x14ac:dyDescent="0.3">
      <c r="C181" s="41"/>
      <c r="F181" s="41"/>
      <c r="I181" s="41"/>
    </row>
    <row r="182" spans="3:13" ht="15" thickBot="1" x14ac:dyDescent="0.35">
      <c r="C182" s="41"/>
      <c r="D182" s="51" t="s">
        <v>76</v>
      </c>
      <c r="F182" s="41"/>
      <c r="G182" s="28"/>
      <c r="H182" s="28"/>
      <c r="I182" s="42"/>
    </row>
    <row r="183" spans="3:13" x14ac:dyDescent="0.3">
      <c r="C183" s="41"/>
      <c r="D183" s="49" t="s">
        <v>77</v>
      </c>
      <c r="E183" s="49" t="s">
        <v>78</v>
      </c>
      <c r="F183" s="49" t="s">
        <v>64</v>
      </c>
      <c r="G183" s="49" t="s">
        <v>79</v>
      </c>
      <c r="H183" s="49" t="s">
        <v>80</v>
      </c>
      <c r="I183" s="49" t="s">
        <v>81</v>
      </c>
      <c r="J183" s="49" t="s">
        <v>82</v>
      </c>
      <c r="K183" s="49" t="s">
        <v>83</v>
      </c>
      <c r="L183" s="49" t="s">
        <v>84</v>
      </c>
    </row>
    <row r="184" spans="3:13" x14ac:dyDescent="0.3">
      <c r="C184" s="41"/>
      <c r="D184" s="29">
        <f>F13</f>
        <v>-0.10422554346227718</v>
      </c>
      <c r="E184" s="29">
        <f>E161</f>
        <v>17.895774456537723</v>
      </c>
      <c r="F184" s="29">
        <f>J156+J157</f>
        <v>227</v>
      </c>
      <c r="G184" s="29">
        <f>_xlfn.NORM.DIST(E184,$F$4,$F$8,TRUE)</f>
        <v>0.99999999999875344</v>
      </c>
      <c r="H184" s="29">
        <f>_xlfn.NORM.DIST(D184,$F$4,$F$8,TRUE)</f>
        <v>0.35509519098105191</v>
      </c>
      <c r="I184" s="29">
        <f>G184-H184</f>
        <v>0.64490480901770153</v>
      </c>
      <c r="J184" s="29">
        <f>I184*$F$192</f>
        <v>146.39339164701823</v>
      </c>
      <c r="K184" s="29">
        <f>J184-F184</f>
        <v>-80.606608352981766</v>
      </c>
      <c r="L184" s="29">
        <f>K184^2</f>
        <v>6497.4253101709901</v>
      </c>
    </row>
    <row r="185" spans="3:13" x14ac:dyDescent="0.3">
      <c r="C185" s="41"/>
      <c r="D185" s="29">
        <f>D162</f>
        <v>17.895774456537723</v>
      </c>
      <c r="E185" s="29">
        <f t="shared" ref="E185:E190" si="65">E162</f>
        <v>26.895774456537723</v>
      </c>
      <c r="F185" s="29">
        <f t="shared" ref="F185:F190" si="66">J157+J158</f>
        <v>0</v>
      </c>
      <c r="G185" s="29">
        <f t="shared" ref="G185:G190" si="67">_xlfn.NORM.DIST(E185,$F$4,$F$8,TRUE)</f>
        <v>1</v>
      </c>
      <c r="H185" s="29">
        <f t="shared" ref="H185:H190" si="68">_xlfn.NORM.DIST(D185,$F$4,$F$8,TRUE)</f>
        <v>0.99999999999875344</v>
      </c>
      <c r="I185" s="29">
        <f t="shared" ref="I185:I190" si="69">G185-H185</f>
        <v>1.2465584120491258E-12</v>
      </c>
      <c r="J185" s="29">
        <f t="shared" ref="J185:J190" si="70">I185*$F$192</f>
        <v>2.8296875953515155E-10</v>
      </c>
      <c r="K185" s="29">
        <f t="shared" ref="K185:K190" si="71">J185-F185</f>
        <v>2.8296875953515155E-10</v>
      </c>
      <c r="L185" s="29">
        <f t="shared" ref="L185:L190" si="72">K185^2</f>
        <v>8.007131887286242E-20</v>
      </c>
    </row>
    <row r="186" spans="3:13" x14ac:dyDescent="0.3">
      <c r="C186" s="41"/>
      <c r="D186" s="29">
        <f t="shared" ref="D186:D190" si="73">D163</f>
        <v>26.895774456537723</v>
      </c>
      <c r="E186" s="29">
        <f t="shared" si="65"/>
        <v>35.895774456537723</v>
      </c>
      <c r="F186" s="29">
        <f t="shared" si="66"/>
        <v>0</v>
      </c>
      <c r="G186" s="29">
        <f t="shared" si="67"/>
        <v>1</v>
      </c>
      <c r="H186" s="29">
        <f t="shared" si="68"/>
        <v>1</v>
      </c>
      <c r="I186" s="29">
        <f t="shared" si="69"/>
        <v>0</v>
      </c>
      <c r="J186" s="29">
        <f t="shared" si="70"/>
        <v>0</v>
      </c>
      <c r="K186" s="29">
        <f t="shared" si="71"/>
        <v>0</v>
      </c>
      <c r="L186" s="29">
        <f t="shared" si="72"/>
        <v>0</v>
      </c>
    </row>
    <row r="187" spans="3:13" x14ac:dyDescent="0.3">
      <c r="C187" s="41"/>
      <c r="D187" s="29">
        <f t="shared" si="73"/>
        <v>35.895774456537723</v>
      </c>
      <c r="E187" s="29">
        <f t="shared" si="65"/>
        <v>44.895774456537723</v>
      </c>
      <c r="F187" s="29">
        <f t="shared" si="66"/>
        <v>0</v>
      </c>
      <c r="G187" s="29">
        <f t="shared" si="67"/>
        <v>1</v>
      </c>
      <c r="H187" s="29">
        <f t="shared" si="68"/>
        <v>1</v>
      </c>
      <c r="I187" s="29">
        <f t="shared" si="69"/>
        <v>0</v>
      </c>
      <c r="J187" s="29">
        <f t="shared" si="70"/>
        <v>0</v>
      </c>
      <c r="K187" s="29">
        <f t="shared" si="71"/>
        <v>0</v>
      </c>
      <c r="L187" s="29">
        <f t="shared" si="72"/>
        <v>0</v>
      </c>
    </row>
    <row r="188" spans="3:13" x14ac:dyDescent="0.3">
      <c r="C188" s="41"/>
      <c r="D188" s="29">
        <f t="shared" si="73"/>
        <v>44.895774456537723</v>
      </c>
      <c r="E188" s="29">
        <f t="shared" si="65"/>
        <v>53.895774456537723</v>
      </c>
      <c r="F188" s="29">
        <f t="shared" si="66"/>
        <v>0</v>
      </c>
      <c r="G188" s="29">
        <f>_xlfn.NORM.DIST(E188,$F$4,$F$8,TRUE)</f>
        <v>1</v>
      </c>
      <c r="H188" s="29">
        <f>_xlfn.NORM.DIST(D188,$F$4,$F$8,TRUE)</f>
        <v>1</v>
      </c>
      <c r="I188" s="29">
        <f>G188-H188</f>
        <v>0</v>
      </c>
      <c r="J188" s="29">
        <f>I188*$F$192</f>
        <v>0</v>
      </c>
      <c r="K188" s="29">
        <f>J188-F188</f>
        <v>0</v>
      </c>
      <c r="L188" s="29">
        <f>K188^2</f>
        <v>0</v>
      </c>
    </row>
    <row r="189" spans="3:13" x14ac:dyDescent="0.3">
      <c r="C189" s="41"/>
      <c r="D189" s="29">
        <f t="shared" si="73"/>
        <v>53.895774456537723</v>
      </c>
      <c r="E189" s="29">
        <f t="shared" si="65"/>
        <v>62.895774456537723</v>
      </c>
      <c r="F189" s="29">
        <f t="shared" si="66"/>
        <v>0</v>
      </c>
      <c r="G189" s="29">
        <f t="shared" si="67"/>
        <v>1</v>
      </c>
      <c r="H189" s="29">
        <f t="shared" si="68"/>
        <v>1</v>
      </c>
      <c r="I189" s="29">
        <f t="shared" si="69"/>
        <v>0</v>
      </c>
      <c r="J189" s="29">
        <f t="shared" si="70"/>
        <v>0</v>
      </c>
      <c r="K189" s="29">
        <f t="shared" si="71"/>
        <v>0</v>
      </c>
      <c r="L189" s="29">
        <f t="shared" si="72"/>
        <v>0</v>
      </c>
    </row>
    <row r="190" spans="3:13" x14ac:dyDescent="0.3">
      <c r="C190" s="41"/>
      <c r="D190" s="29">
        <f t="shared" si="73"/>
        <v>62.895774456537723</v>
      </c>
      <c r="E190" s="29">
        <f t="shared" si="65"/>
        <v>71.895774456537723</v>
      </c>
      <c r="F190" s="29">
        <f t="shared" si="66"/>
        <v>0</v>
      </c>
      <c r="G190" s="29">
        <f t="shared" si="67"/>
        <v>1</v>
      </c>
      <c r="H190" s="29">
        <f t="shared" si="68"/>
        <v>1</v>
      </c>
      <c r="I190" s="29">
        <f t="shared" si="69"/>
        <v>0</v>
      </c>
      <c r="J190" s="29">
        <f t="shared" si="70"/>
        <v>0</v>
      </c>
      <c r="K190" s="29">
        <f t="shared" si="71"/>
        <v>0</v>
      </c>
      <c r="L190" s="29">
        <f t="shared" si="72"/>
        <v>0</v>
      </c>
    </row>
    <row r="191" spans="3:13" x14ac:dyDescent="0.3">
      <c r="C191" s="41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3:13" x14ac:dyDescent="0.3">
      <c r="C192" s="41"/>
      <c r="D192" s="26">
        <f>COUNT(D184:D190)</f>
        <v>7</v>
      </c>
      <c r="F192" s="26">
        <f>SUM(F184:F191)</f>
        <v>227</v>
      </c>
      <c r="L192" s="26" t="s">
        <v>86</v>
      </c>
      <c r="M192" s="50">
        <f>SUM(L184:L190)</f>
        <v>6497.4253101709901</v>
      </c>
    </row>
    <row r="193" spans="3:9" x14ac:dyDescent="0.3">
      <c r="C193" s="41"/>
      <c r="D193" s="26">
        <f>D192-1-2</f>
        <v>4</v>
      </c>
      <c r="F193" s="41"/>
    </row>
    <row r="194" spans="3:9" x14ac:dyDescent="0.3">
      <c r="C194" s="41"/>
      <c r="D194" s="50">
        <f>_xlfn.CHISQ.INV(0.99,D193)</f>
        <v>13.276704135987615</v>
      </c>
      <c r="E194" s="26" t="s">
        <v>87</v>
      </c>
      <c r="F194" s="41"/>
    </row>
    <row r="195" spans="3:9" x14ac:dyDescent="0.3">
      <c r="C195" s="41"/>
      <c r="F195" s="41"/>
    </row>
    <row r="196" spans="3:9" x14ac:dyDescent="0.3">
      <c r="C196" s="41"/>
      <c r="D196" s="26" t="s">
        <v>96</v>
      </c>
      <c r="F196" s="41"/>
    </row>
    <row r="197" spans="3:9" x14ac:dyDescent="0.3">
      <c r="C197" s="41"/>
      <c r="F197" s="41"/>
    </row>
    <row r="198" spans="3:9" x14ac:dyDescent="0.3">
      <c r="C198" s="41"/>
      <c r="D198" s="51" t="s">
        <v>89</v>
      </c>
      <c r="F198" s="41"/>
    </row>
    <row r="199" spans="3:9" x14ac:dyDescent="0.3">
      <c r="C199" s="41"/>
      <c r="D199" s="48" t="s">
        <v>65</v>
      </c>
      <c r="E199" s="48" t="s">
        <v>68</v>
      </c>
      <c r="F199" s="48" t="s">
        <v>90</v>
      </c>
      <c r="G199" s="48" t="s">
        <v>91</v>
      </c>
      <c r="H199" s="48" t="s">
        <v>92</v>
      </c>
      <c r="I199" s="48" t="s">
        <v>93</v>
      </c>
    </row>
    <row r="200" spans="3:9" x14ac:dyDescent="0.3">
      <c r="C200" s="41"/>
      <c r="D200" s="29">
        <f>K156</f>
        <v>1</v>
      </c>
      <c r="E200" s="29">
        <f>N156</f>
        <v>0.92951959329979472</v>
      </c>
      <c r="F200" s="29">
        <f>D200-E200</f>
        <v>7.0480406700205278E-2</v>
      </c>
      <c r="G200" s="29">
        <f>MAX(F200:F208)</f>
        <v>7.0480406700205278E-2</v>
      </c>
      <c r="H200" s="29">
        <f>F16</f>
        <v>76</v>
      </c>
      <c r="I200" s="29">
        <f>SQRT(H200)*G200</f>
        <v>0.61443394061168366</v>
      </c>
    </row>
    <row r="201" spans="3:9" x14ac:dyDescent="0.3">
      <c r="C201" s="41"/>
      <c r="D201" s="29">
        <f t="shared" ref="D201:D208" si="74">K157</f>
        <v>1</v>
      </c>
      <c r="E201" s="29">
        <f t="shared" ref="E201:E208" si="75">N157</f>
        <v>0.99999987643813226</v>
      </c>
      <c r="F201" s="29">
        <f t="shared" ref="F201:F208" si="76">D201-E201</f>
        <v>1.2356186773754274E-7</v>
      </c>
    </row>
    <row r="202" spans="3:9" x14ac:dyDescent="0.3">
      <c r="C202" s="41"/>
      <c r="D202" s="29">
        <f t="shared" si="74"/>
        <v>1</v>
      </c>
      <c r="E202" s="29">
        <f t="shared" si="75"/>
        <v>1</v>
      </c>
      <c r="F202" s="29">
        <f t="shared" si="76"/>
        <v>0</v>
      </c>
    </row>
    <row r="203" spans="3:9" x14ac:dyDescent="0.3">
      <c r="C203" s="41"/>
      <c r="D203" s="29">
        <f t="shared" si="74"/>
        <v>1</v>
      </c>
      <c r="E203" s="29">
        <f t="shared" si="75"/>
        <v>1</v>
      </c>
      <c r="F203" s="29">
        <f t="shared" si="76"/>
        <v>0</v>
      </c>
    </row>
    <row r="204" spans="3:9" x14ac:dyDescent="0.3">
      <c r="C204" s="41"/>
      <c r="D204" s="29">
        <f t="shared" si="74"/>
        <v>1</v>
      </c>
      <c r="E204" s="29">
        <f t="shared" si="75"/>
        <v>1</v>
      </c>
      <c r="F204" s="29">
        <f t="shared" si="76"/>
        <v>0</v>
      </c>
    </row>
    <row r="205" spans="3:9" x14ac:dyDescent="0.3">
      <c r="C205" s="41"/>
      <c r="D205" s="29">
        <f t="shared" si="74"/>
        <v>1</v>
      </c>
      <c r="E205" s="29">
        <f t="shared" si="75"/>
        <v>1</v>
      </c>
      <c r="F205" s="29">
        <f t="shared" si="76"/>
        <v>0</v>
      </c>
    </row>
    <row r="206" spans="3:9" x14ac:dyDescent="0.3">
      <c r="C206" s="41"/>
      <c r="D206" s="29">
        <f t="shared" si="74"/>
        <v>1</v>
      </c>
      <c r="E206" s="29">
        <f t="shared" si="75"/>
        <v>1</v>
      </c>
      <c r="F206" s="29">
        <f t="shared" si="76"/>
        <v>0</v>
      </c>
    </row>
    <row r="207" spans="3:9" x14ac:dyDescent="0.3">
      <c r="C207" s="41"/>
      <c r="D207" s="29">
        <f t="shared" si="74"/>
        <v>1</v>
      </c>
      <c r="E207" s="29">
        <f t="shared" si="75"/>
        <v>1</v>
      </c>
      <c r="F207" s="29">
        <f t="shared" si="76"/>
        <v>0</v>
      </c>
    </row>
    <row r="208" spans="3:9" x14ac:dyDescent="0.3">
      <c r="C208" s="41"/>
      <c r="D208" s="29">
        <f t="shared" si="74"/>
        <v>1</v>
      </c>
      <c r="E208" s="29">
        <f t="shared" si="75"/>
        <v>1</v>
      </c>
      <c r="F208" s="29">
        <f t="shared" si="76"/>
        <v>0</v>
      </c>
    </row>
    <row r="209" spans="3:7" x14ac:dyDescent="0.3">
      <c r="C209" s="41"/>
      <c r="F209" s="41"/>
    </row>
    <row r="210" spans="3:7" x14ac:dyDescent="0.3">
      <c r="C210" s="41"/>
      <c r="D210" s="26">
        <f>I200</f>
        <v>0.61443394061168366</v>
      </c>
      <c r="E210" s="26" t="s">
        <v>97</v>
      </c>
      <c r="F210" s="26">
        <v>1.0349999999999999</v>
      </c>
      <c r="G210" s="26" t="s">
        <v>98</v>
      </c>
    </row>
    <row r="211" spans="3:7" x14ac:dyDescent="0.3">
      <c r="C211" s="41"/>
    </row>
    <row r="212" spans="3:7" x14ac:dyDescent="0.3">
      <c r="C212" s="41"/>
    </row>
    <row r="213" spans="3:7" x14ac:dyDescent="0.3">
      <c r="C213" s="41"/>
    </row>
    <row r="214" spans="3:7" x14ac:dyDescent="0.3">
      <c r="C214" s="41"/>
    </row>
    <row r="215" spans="3:7" x14ac:dyDescent="0.3">
      <c r="C215" s="41"/>
    </row>
    <row r="216" spans="3:7" x14ac:dyDescent="0.3">
      <c r="C216" s="41"/>
    </row>
    <row r="217" spans="3:7" x14ac:dyDescent="0.3">
      <c r="C217" s="41"/>
    </row>
    <row r="218" spans="3:7" x14ac:dyDescent="0.3">
      <c r="C218" s="41"/>
    </row>
    <row r="219" spans="3:7" x14ac:dyDescent="0.3">
      <c r="C219" s="41"/>
    </row>
    <row r="220" spans="3:7" x14ac:dyDescent="0.3">
      <c r="C220" s="41"/>
    </row>
    <row r="221" spans="3:7" x14ac:dyDescent="0.3">
      <c r="C221" s="41"/>
    </row>
    <row r="222" spans="3:7" x14ac:dyDescent="0.3">
      <c r="C222" s="41"/>
    </row>
    <row r="223" spans="3:7" x14ac:dyDescent="0.3">
      <c r="C223" s="41"/>
    </row>
    <row r="224" spans="3:7" x14ac:dyDescent="0.3">
      <c r="C224" s="41"/>
    </row>
    <row r="225" spans="3:3" x14ac:dyDescent="0.3">
      <c r="C225" s="41"/>
    </row>
    <row r="226" spans="3:3" x14ac:dyDescent="0.3">
      <c r="C226" s="41"/>
    </row>
    <row r="227" spans="3:3" x14ac:dyDescent="0.3">
      <c r="C227" s="41"/>
    </row>
    <row r="228" spans="3:3" x14ac:dyDescent="0.3">
      <c r="C228" s="41"/>
    </row>
    <row r="229" spans="3:3" x14ac:dyDescent="0.3">
      <c r="C229" s="41"/>
    </row>
    <row r="230" spans="3:3" x14ac:dyDescent="0.3">
      <c r="C230" s="41"/>
    </row>
    <row r="231" spans="3:3" x14ac:dyDescent="0.3">
      <c r="C231" s="41"/>
    </row>
    <row r="232" spans="3:3" x14ac:dyDescent="0.3">
      <c r="C232" s="41"/>
    </row>
    <row r="233" spans="3:3" x14ac:dyDescent="0.3">
      <c r="C233" s="41"/>
    </row>
    <row r="234" spans="3:3" x14ac:dyDescent="0.3">
      <c r="C234" s="41"/>
    </row>
    <row r="235" spans="3:3" x14ac:dyDescent="0.3">
      <c r="C235" s="41"/>
    </row>
    <row r="236" spans="3:3" x14ac:dyDescent="0.3">
      <c r="C236" s="41"/>
    </row>
    <row r="237" spans="3:3" x14ac:dyDescent="0.3">
      <c r="C237" s="41"/>
    </row>
    <row r="238" spans="3:3" x14ac:dyDescent="0.3">
      <c r="C238" s="41"/>
    </row>
    <row r="239" spans="3:3" x14ac:dyDescent="0.3">
      <c r="C239" s="41"/>
    </row>
    <row r="240" spans="3:3" x14ac:dyDescent="0.3">
      <c r="C240" s="41"/>
    </row>
    <row r="241" spans="3:3" x14ac:dyDescent="0.3">
      <c r="C241" s="41"/>
    </row>
    <row r="242" spans="3:3" x14ac:dyDescent="0.3">
      <c r="C242" s="41"/>
    </row>
    <row r="243" spans="3:3" x14ac:dyDescent="0.3">
      <c r="C243" s="41"/>
    </row>
    <row r="244" spans="3:3" x14ac:dyDescent="0.3">
      <c r="C244" s="41"/>
    </row>
    <row r="245" spans="3:3" x14ac:dyDescent="0.3">
      <c r="C245" s="41"/>
    </row>
    <row r="246" spans="3:3" x14ac:dyDescent="0.3">
      <c r="C246" s="41"/>
    </row>
    <row r="247" spans="3:3" x14ac:dyDescent="0.3">
      <c r="C247" s="41"/>
    </row>
    <row r="248" spans="3:3" x14ac:dyDescent="0.3">
      <c r="C248" s="41"/>
    </row>
    <row r="249" spans="3:3" x14ac:dyDescent="0.3">
      <c r="C249" s="41"/>
    </row>
    <row r="250" spans="3:3" x14ac:dyDescent="0.3">
      <c r="C250" s="41"/>
    </row>
    <row r="251" spans="3:3" x14ac:dyDescent="0.3">
      <c r="C251" s="41"/>
    </row>
    <row r="252" spans="3:3" x14ac:dyDescent="0.3">
      <c r="C252" s="41"/>
    </row>
    <row r="253" spans="3:3" x14ac:dyDescent="0.3">
      <c r="C253" s="41"/>
    </row>
    <row r="254" spans="3:3" x14ac:dyDescent="0.3">
      <c r="C254" s="41"/>
    </row>
    <row r="255" spans="3:3" x14ac:dyDescent="0.3">
      <c r="C255" s="41"/>
    </row>
    <row r="256" spans="3:3" x14ac:dyDescent="0.3">
      <c r="C256" s="41"/>
    </row>
    <row r="257" spans="3:3" x14ac:dyDescent="0.3">
      <c r="C257" s="41"/>
    </row>
    <row r="258" spans="3:3" x14ac:dyDescent="0.3">
      <c r="C258" s="41"/>
    </row>
    <row r="259" spans="3:3" x14ac:dyDescent="0.3">
      <c r="C259" s="41"/>
    </row>
    <row r="260" spans="3:3" x14ac:dyDescent="0.3">
      <c r="C260" s="41"/>
    </row>
    <row r="261" spans="3:3" x14ac:dyDescent="0.3">
      <c r="C261" s="41"/>
    </row>
    <row r="262" spans="3:3" x14ac:dyDescent="0.3">
      <c r="C262" s="41"/>
    </row>
    <row r="263" spans="3:3" x14ac:dyDescent="0.3">
      <c r="C263" s="41"/>
    </row>
    <row r="264" spans="3:3" x14ac:dyDescent="0.3">
      <c r="C264" s="41"/>
    </row>
    <row r="265" spans="3:3" x14ac:dyDescent="0.3">
      <c r="C265" s="41"/>
    </row>
    <row r="266" spans="3:3" x14ac:dyDescent="0.3">
      <c r="C266" s="41"/>
    </row>
    <row r="267" spans="3:3" x14ac:dyDescent="0.3">
      <c r="C267" s="41"/>
    </row>
    <row r="268" spans="3:3" x14ac:dyDescent="0.3">
      <c r="C268" s="41"/>
    </row>
    <row r="269" spans="3:3" x14ac:dyDescent="0.3">
      <c r="C269" s="41"/>
    </row>
    <row r="270" spans="3:3" x14ac:dyDescent="0.3">
      <c r="C270" s="41"/>
    </row>
    <row r="271" spans="3:3" x14ac:dyDescent="0.3">
      <c r="C271" s="41"/>
    </row>
    <row r="272" spans="3:3" x14ac:dyDescent="0.3">
      <c r="C272" s="41"/>
    </row>
    <row r="273" spans="3:3" x14ac:dyDescent="0.3">
      <c r="C273" s="41"/>
    </row>
    <row r="274" spans="3:3" x14ac:dyDescent="0.3">
      <c r="C274" s="41"/>
    </row>
    <row r="275" spans="3:3" x14ac:dyDescent="0.3">
      <c r="C275" s="41"/>
    </row>
    <row r="276" spans="3:3" x14ac:dyDescent="0.3">
      <c r="C276" s="41"/>
    </row>
    <row r="277" spans="3:3" x14ac:dyDescent="0.3">
      <c r="C277" s="41"/>
    </row>
    <row r="278" spans="3:3" x14ac:dyDescent="0.3">
      <c r="C278" s="41"/>
    </row>
    <row r="279" spans="3:3" x14ac:dyDescent="0.3">
      <c r="C279" s="41"/>
    </row>
    <row r="280" spans="3:3" x14ac:dyDescent="0.3">
      <c r="C280" s="41"/>
    </row>
    <row r="281" spans="3:3" x14ac:dyDescent="0.3">
      <c r="C281" s="41"/>
    </row>
  </sheetData>
  <mergeCells count="13">
    <mergeCell ref="D155:F155"/>
    <mergeCell ref="A1:F1"/>
    <mergeCell ref="A18:B18"/>
    <mergeCell ref="D18:E18"/>
    <mergeCell ref="G18:H18"/>
    <mergeCell ref="A25:B25"/>
    <mergeCell ref="D25:E25"/>
    <mergeCell ref="G25:H25"/>
    <mergeCell ref="A32:B32"/>
    <mergeCell ref="D32:E32"/>
    <mergeCell ref="G32:H32"/>
    <mergeCell ref="A39:C39"/>
    <mergeCell ref="A97:C9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DCBF-AF3C-4D56-84BD-A1B0CF40067C}">
  <dimension ref="A1:K229"/>
  <sheetViews>
    <sheetView zoomScale="55" zoomScaleNormal="55" workbookViewId="0">
      <selection activeCell="H19" sqref="H19"/>
    </sheetView>
  </sheetViews>
  <sheetFormatPr defaultColWidth="8.88671875" defaultRowHeight="14.4" x14ac:dyDescent="0.3"/>
  <cols>
    <col min="1" max="1" width="13.5546875" style="44" customWidth="1"/>
    <col min="2" max="2" width="11.88671875" style="26" bestFit="1" customWidth="1"/>
    <col min="3" max="3" width="14.5546875" style="26" customWidth="1"/>
    <col min="4" max="4" width="14.6640625" style="26" customWidth="1"/>
    <col min="5" max="6" width="8.88671875" style="26"/>
    <col min="7" max="7" width="17.5546875" style="26" customWidth="1"/>
    <col min="8" max="8" width="14.6640625" style="26" customWidth="1"/>
    <col min="9" max="9" width="17.88671875" style="26" customWidth="1"/>
    <col min="10" max="10" width="16.6640625" style="26" customWidth="1"/>
    <col min="11" max="11" width="12.109375" style="26" bestFit="1" customWidth="1"/>
    <col min="12" max="16384" width="8.88671875" style="26"/>
  </cols>
  <sheetData>
    <row r="1" spans="1:11" x14ac:dyDescent="0.3">
      <c r="A1" s="12" t="s">
        <v>0</v>
      </c>
      <c r="B1" s="3" t="s">
        <v>11</v>
      </c>
      <c r="C1" s="3" t="s">
        <v>12</v>
      </c>
      <c r="D1" s="4" t="s">
        <v>13</v>
      </c>
    </row>
    <row r="2" spans="1:11" x14ac:dyDescent="0.3">
      <c r="A2" s="13">
        <v>42023</v>
      </c>
      <c r="B2" s="6">
        <v>0.10771557666181256</v>
      </c>
      <c r="C2" s="6">
        <v>5.4808236494994951E-2</v>
      </c>
      <c r="D2" s="7">
        <v>-2.3969190112996277E-2</v>
      </c>
      <c r="H2" s="26" t="s">
        <v>109</v>
      </c>
    </row>
    <row r="3" spans="1:11" x14ac:dyDescent="0.3">
      <c r="A3" s="13">
        <v>42030</v>
      </c>
      <c r="B3" s="6">
        <v>-4.8478880120225804E-2</v>
      </c>
      <c r="C3" s="6">
        <v>-5.7306747089849834E-3</v>
      </c>
      <c r="D3" s="7">
        <v>-1.3568729206068903E-2</v>
      </c>
      <c r="H3" s="26" t="s">
        <v>110</v>
      </c>
    </row>
    <row r="4" spans="1:11" x14ac:dyDescent="0.3">
      <c r="A4" s="13">
        <v>42037</v>
      </c>
      <c r="B4" s="6">
        <v>-6.5574005461590517E-3</v>
      </c>
      <c r="C4" s="6">
        <v>-3.5091319811270172E-2</v>
      </c>
      <c r="D4" s="7">
        <v>1.0869672236903891E-2</v>
      </c>
    </row>
    <row r="5" spans="1:11" x14ac:dyDescent="0.3">
      <c r="A5" s="13">
        <v>42058</v>
      </c>
      <c r="B5" s="6">
        <v>-2.0457841902396315E-2</v>
      </c>
      <c r="C5" s="6">
        <v>2.5896344303579451E-2</v>
      </c>
      <c r="D5" s="7">
        <v>-9.950330853168092E-3</v>
      </c>
      <c r="H5" s="81" t="s">
        <v>111</v>
      </c>
      <c r="I5" s="82"/>
      <c r="J5" s="82"/>
      <c r="K5" s="83"/>
    </row>
    <row r="6" spans="1:11" x14ac:dyDescent="0.3">
      <c r="A6" s="13">
        <v>42072</v>
      </c>
      <c r="B6" s="6">
        <v>-4.6764496481036449E-2</v>
      </c>
      <c r="C6" s="6">
        <v>-5.6061876258016591E-2</v>
      </c>
      <c r="D6" s="7">
        <v>-4.6620131058113011E-3</v>
      </c>
      <c r="H6" s="29" t="s">
        <v>112</v>
      </c>
      <c r="I6" s="29"/>
      <c r="J6" s="29"/>
      <c r="K6" s="29" t="s">
        <v>116</v>
      </c>
    </row>
    <row r="7" spans="1:11" x14ac:dyDescent="0.3">
      <c r="A7" s="13">
        <v>42079</v>
      </c>
      <c r="B7" s="6">
        <v>-0.10422554346227718</v>
      </c>
      <c r="C7" s="6">
        <v>-5.6177015715054249E-2</v>
      </c>
      <c r="D7" s="7">
        <v>-3.0844675351098527E-2</v>
      </c>
      <c r="H7" s="54"/>
      <c r="I7" s="54"/>
      <c r="J7" s="54"/>
      <c r="K7" s="54"/>
    </row>
    <row r="8" spans="1:11" x14ac:dyDescent="0.3">
      <c r="A8" s="13">
        <v>42086</v>
      </c>
      <c r="B8" s="6">
        <v>-2.4170360927812953E-2</v>
      </c>
      <c r="C8" s="6">
        <v>2.0652044552669176E-2</v>
      </c>
      <c r="D8" s="7">
        <v>3.3178398697318603E-2</v>
      </c>
      <c r="H8" s="54" t="s">
        <v>113</v>
      </c>
      <c r="I8" s="54">
        <f>AVERAGE(B2:B165)*164^0.5/_xlfn.STDEV.S(B2:B165)</f>
        <v>1.0834159852272915</v>
      </c>
      <c r="J8" s="54"/>
      <c r="K8" s="54"/>
    </row>
    <row r="9" spans="1:11" x14ac:dyDescent="0.3">
      <c r="A9" s="13">
        <v>42093</v>
      </c>
      <c r="B9" s="6">
        <v>8.9454872402105534E-2</v>
      </c>
      <c r="C9" s="6">
        <v>1.2500162764231468E-2</v>
      </c>
      <c r="D9" s="7">
        <v>-9.3677500036001594E-3</v>
      </c>
      <c r="H9" s="54" t="s">
        <v>114</v>
      </c>
      <c r="I9" s="54">
        <f>_xlfn.T.INV(1-0.05,163)</f>
        <v>1.6542555849136273</v>
      </c>
      <c r="J9" s="54" t="s">
        <v>117</v>
      </c>
      <c r="K9" s="54">
        <f>_xlfn.T.INV(1-0.01,163)</f>
        <v>2.3494424684372039</v>
      </c>
    </row>
    <row r="10" spans="1:11" x14ac:dyDescent="0.3">
      <c r="A10" s="13">
        <v>42100</v>
      </c>
      <c r="B10" s="6">
        <v>6.0756209421072432E-2</v>
      </c>
      <c r="C10" s="6">
        <v>1.6936509530898255E-2</v>
      </c>
      <c r="D10" s="7">
        <v>-2.3557136924590365E-3</v>
      </c>
      <c r="H10" s="54" t="s">
        <v>115</v>
      </c>
      <c r="I10" s="54">
        <f>_xlfn.Z.TEST(B2:B165,0)</f>
        <v>0.13931191176977431</v>
      </c>
      <c r="J10" s="54"/>
      <c r="K10" s="54"/>
    </row>
    <row r="11" spans="1:11" x14ac:dyDescent="0.3">
      <c r="A11" s="13">
        <v>42107</v>
      </c>
      <c r="B11" s="6">
        <v>7.3414068583678551E-3</v>
      </c>
      <c r="C11" s="6">
        <v>7.7808858058467739E-2</v>
      </c>
      <c r="D11" s="7">
        <v>-7.1006215495763155E-3</v>
      </c>
      <c r="H11" s="53"/>
      <c r="I11" s="53"/>
      <c r="J11" s="53"/>
      <c r="K11" s="53"/>
    </row>
    <row r="12" spans="1:11" x14ac:dyDescent="0.3">
      <c r="A12" s="13">
        <v>42114</v>
      </c>
      <c r="B12" s="6">
        <v>2.3749180211663282E-2</v>
      </c>
      <c r="C12" s="6">
        <v>5.6338177182560642E-3</v>
      </c>
      <c r="D12" s="7">
        <v>-1.1947573421118175E-2</v>
      </c>
      <c r="G12" s="26" t="s">
        <v>121</v>
      </c>
      <c r="H12" t="s">
        <v>120</v>
      </c>
    </row>
    <row r="13" spans="1:11" x14ac:dyDescent="0.3">
      <c r="A13" s="13">
        <v>42121</v>
      </c>
      <c r="B13" s="6">
        <v>-2.7150989065950974E-2</v>
      </c>
      <c r="C13" s="6">
        <v>3.7220009536226069E-2</v>
      </c>
      <c r="D13" s="7">
        <v>-2.6798193154724162E-2</v>
      </c>
      <c r="H13" s="26" t="s">
        <v>122</v>
      </c>
    </row>
    <row r="14" spans="1:11" x14ac:dyDescent="0.3">
      <c r="A14" s="13">
        <v>42128</v>
      </c>
      <c r="B14" s="6">
        <v>6.4702334718083399E-2</v>
      </c>
      <c r="C14" s="6">
        <v>4.3686629076574286E-2</v>
      </c>
      <c r="D14" s="7">
        <v>1.2270092591814401E-2</v>
      </c>
      <c r="H14" s="26" t="s">
        <v>123</v>
      </c>
    </row>
    <row r="15" spans="1:11" x14ac:dyDescent="0.3">
      <c r="A15" s="13">
        <v>42135</v>
      </c>
      <c r="B15" s="6">
        <v>-2.213750750342951E-3</v>
      </c>
      <c r="C15" s="6">
        <v>-5.1948168771040228E-3</v>
      </c>
      <c r="D15" s="7">
        <v>-2.4692612590371522E-2</v>
      </c>
    </row>
    <row r="16" spans="1:11" x14ac:dyDescent="0.3">
      <c r="A16" s="13">
        <v>42142</v>
      </c>
      <c r="B16" s="6">
        <v>1.4423914657274311E-2</v>
      </c>
      <c r="C16" s="6">
        <v>5.8170632854868273E-2</v>
      </c>
      <c r="D16" s="7">
        <v>-1.5113637810048184E-2</v>
      </c>
      <c r="G16" s="26" t="s">
        <v>124</v>
      </c>
      <c r="H16" s="26" t="s">
        <v>125</v>
      </c>
    </row>
    <row r="17" spans="1:11" x14ac:dyDescent="0.3">
      <c r="A17" s="13">
        <v>42156</v>
      </c>
      <c r="B17" s="6">
        <v>-3.214120921179698E-2</v>
      </c>
      <c r="C17" s="6">
        <v>-3.576370928457101E-2</v>
      </c>
      <c r="D17" s="7">
        <v>3.2186686495901284E-2</v>
      </c>
      <c r="H17" s="26" t="s">
        <v>126</v>
      </c>
    </row>
    <row r="18" spans="1:11" x14ac:dyDescent="0.3">
      <c r="A18" s="13">
        <v>42163</v>
      </c>
      <c r="B18" s="6">
        <v>-5.0263886456578259E-4</v>
      </c>
      <c r="C18" s="6">
        <v>-2.604168138387855E-3</v>
      </c>
      <c r="D18" s="7">
        <v>-4.1576426845740332E-2</v>
      </c>
    </row>
    <row r="19" spans="1:11" x14ac:dyDescent="0.3">
      <c r="A19" s="13">
        <v>42170</v>
      </c>
      <c r="B19" s="6">
        <v>-4.8413161337445533E-2</v>
      </c>
      <c r="C19" s="6">
        <v>3.9037134804733704E-3</v>
      </c>
      <c r="D19" s="7">
        <v>-2.3612761856798199E-3</v>
      </c>
    </row>
    <row r="20" spans="1:11" x14ac:dyDescent="0.3">
      <c r="A20" s="13">
        <v>42205</v>
      </c>
      <c r="B20" s="6">
        <v>-1.0676257991341644E-2</v>
      </c>
      <c r="C20" s="6">
        <v>-2.4692612590371522E-2</v>
      </c>
      <c r="D20" s="7">
        <v>3.5718082602079246E-2</v>
      </c>
    </row>
    <row r="21" spans="1:11" x14ac:dyDescent="0.3">
      <c r="A21" s="13">
        <v>42212</v>
      </c>
      <c r="B21" s="6">
        <v>5.6065386410911735E-3</v>
      </c>
      <c r="C21" s="6">
        <v>-2.5317807984289897E-2</v>
      </c>
      <c r="D21" s="7">
        <v>-1.5915455305899568E-2</v>
      </c>
    </row>
    <row r="22" spans="1:11" x14ac:dyDescent="0.3">
      <c r="A22" s="13">
        <v>42226</v>
      </c>
      <c r="B22" s="6">
        <v>-1.6171517987219098E-2</v>
      </c>
      <c r="C22" s="6">
        <v>-4.3318874718842354E-2</v>
      </c>
      <c r="D22" s="7">
        <v>0</v>
      </c>
      <c r="H22" s="26" t="s">
        <v>127</v>
      </c>
    </row>
    <row r="23" spans="1:11" x14ac:dyDescent="0.3">
      <c r="A23" s="13">
        <v>42233</v>
      </c>
      <c r="B23" s="6">
        <v>-2.2062515263617119E-2</v>
      </c>
      <c r="C23" s="6">
        <v>-4.3919233934835489E-2</v>
      </c>
      <c r="D23" s="7">
        <v>-3.7807228399060443E-3</v>
      </c>
      <c r="H23" s="26" t="s">
        <v>128</v>
      </c>
    </row>
    <row r="24" spans="1:11" x14ac:dyDescent="0.3">
      <c r="A24" s="13">
        <v>42240</v>
      </c>
      <c r="B24" s="6">
        <v>1.0251154152453505E-3</v>
      </c>
      <c r="C24" s="6">
        <v>1.753247876164063E-2</v>
      </c>
      <c r="D24" s="7">
        <v>-3.4685557987889984E-2</v>
      </c>
    </row>
    <row r="25" spans="1:11" x14ac:dyDescent="0.3">
      <c r="A25" s="13">
        <v>42261</v>
      </c>
      <c r="B25" s="6">
        <v>2.7193684557941297E-2</v>
      </c>
      <c r="C25" s="6">
        <v>-1.3504390978713512E-3</v>
      </c>
      <c r="D25" s="7">
        <v>-1.9868203216725173E-2</v>
      </c>
      <c r="H25" s="81" t="s">
        <v>118</v>
      </c>
      <c r="I25" s="82"/>
      <c r="J25" s="82"/>
      <c r="K25" s="83"/>
    </row>
    <row r="26" spans="1:11" x14ac:dyDescent="0.3">
      <c r="A26" s="13">
        <v>42268</v>
      </c>
      <c r="B26" s="6">
        <v>-3.340137943613735E-2</v>
      </c>
      <c r="C26" s="6">
        <v>-1.6349138001529526E-2</v>
      </c>
      <c r="D26" s="7">
        <v>-1.6736405580296484E-3</v>
      </c>
      <c r="H26" s="29" t="s">
        <v>112</v>
      </c>
      <c r="I26" s="29"/>
      <c r="J26" s="29"/>
      <c r="K26" s="29" t="s">
        <v>116</v>
      </c>
    </row>
    <row r="27" spans="1:11" x14ac:dyDescent="0.3">
      <c r="A27" s="13">
        <v>42275</v>
      </c>
      <c r="B27" s="6">
        <v>9.3687785258173797E-2</v>
      </c>
      <c r="C27" s="6">
        <v>-2.7510333718898708E-3</v>
      </c>
      <c r="D27" s="7">
        <v>3.3444847228473501E-3</v>
      </c>
      <c r="H27" s="54"/>
      <c r="I27" s="54"/>
      <c r="J27" s="54"/>
      <c r="K27" s="54"/>
    </row>
    <row r="28" spans="1:11" x14ac:dyDescent="0.3">
      <c r="A28" s="13">
        <v>42282</v>
      </c>
      <c r="B28" s="6">
        <v>0.10996330859730757</v>
      </c>
      <c r="C28" s="6">
        <v>2.1799228342584579E-2</v>
      </c>
      <c r="D28" s="7">
        <v>-1.6708441648176058E-3</v>
      </c>
      <c r="H28" s="54" t="s">
        <v>113</v>
      </c>
      <c r="I28" s="54">
        <f>AVERAGE(C2:C165)*164^0.5/_xlfn.STDEV.S(C2:C165)</f>
        <v>1.0116225237153342</v>
      </c>
      <c r="J28" s="54"/>
      <c r="K28" s="54"/>
    </row>
    <row r="29" spans="1:11" x14ac:dyDescent="0.3">
      <c r="A29" s="13">
        <v>42296</v>
      </c>
      <c r="B29" s="6">
        <v>-1.3174336283940666E-2</v>
      </c>
      <c r="C29" s="6">
        <v>6.3534000711565633E-2</v>
      </c>
      <c r="D29" s="7">
        <v>3.4800529149417052E-2</v>
      </c>
      <c r="H29" s="54" t="s">
        <v>114</v>
      </c>
      <c r="I29" s="54">
        <f>_xlfn.T.INV(1-0.05,163)</f>
        <v>1.6542555849136273</v>
      </c>
      <c r="J29" s="54" t="s">
        <v>117</v>
      </c>
      <c r="K29" s="54">
        <f>_xlfn.T.INV(1-0.01,163)</f>
        <v>2.3494424684372039</v>
      </c>
    </row>
    <row r="30" spans="1:11" x14ac:dyDescent="0.3">
      <c r="A30" s="13">
        <v>42303</v>
      </c>
      <c r="B30" s="6">
        <v>1.5217237913741024E-2</v>
      </c>
      <c r="C30" s="6">
        <v>-4.8915800202011285E-2</v>
      </c>
      <c r="D30" s="7">
        <v>-6.5359709797855334E-3</v>
      </c>
      <c r="H30" s="54" t="s">
        <v>115</v>
      </c>
      <c r="I30" s="54">
        <f>_xlfn.Z.TEST(C2:C165,0)</f>
        <v>0.15585928615287997</v>
      </c>
      <c r="J30" s="54"/>
      <c r="K30" s="54"/>
    </row>
    <row r="31" spans="1:11" x14ac:dyDescent="0.3">
      <c r="A31" s="13">
        <v>42310</v>
      </c>
      <c r="B31" s="6">
        <v>5.8268908123975824E-2</v>
      </c>
      <c r="C31" s="6">
        <v>-1.0610179112015459E-2</v>
      </c>
      <c r="D31" s="7">
        <v>-8.23049913651548E-3</v>
      </c>
    </row>
    <row r="32" spans="1:11" x14ac:dyDescent="0.3">
      <c r="A32" s="13">
        <v>42317</v>
      </c>
      <c r="B32" s="6">
        <v>2.753425627749246E-2</v>
      </c>
      <c r="C32" s="6">
        <v>1.0610179112015469E-2</v>
      </c>
      <c r="D32" s="7">
        <v>-9.9668599153921473E-3</v>
      </c>
      <c r="G32" s="26" t="s">
        <v>121</v>
      </c>
      <c r="H32" t="s">
        <v>120</v>
      </c>
    </row>
    <row r="33" spans="1:11" x14ac:dyDescent="0.3">
      <c r="A33" s="13">
        <v>42324</v>
      </c>
      <c r="B33" s="6">
        <v>8.0402837035894237E-2</v>
      </c>
      <c r="C33" s="6">
        <v>5.0171293147843493E-2</v>
      </c>
      <c r="D33" s="7">
        <v>8.3125998193655654E-3</v>
      </c>
      <c r="H33" s="26" t="s">
        <v>122</v>
      </c>
    </row>
    <row r="34" spans="1:11" x14ac:dyDescent="0.3">
      <c r="A34" s="13">
        <v>42331</v>
      </c>
      <c r="B34" s="6">
        <v>-4.3085760113156679E-2</v>
      </c>
      <c r="C34" s="6">
        <v>-1.7721982799411968E-2</v>
      </c>
      <c r="D34" s="7">
        <v>1.3158084577511201E-2</v>
      </c>
      <c r="H34" s="26" t="s">
        <v>123</v>
      </c>
    </row>
    <row r="35" spans="1:11" x14ac:dyDescent="0.3">
      <c r="A35" s="13">
        <v>42338</v>
      </c>
      <c r="B35" s="6">
        <v>3.388350748545884E-2</v>
      </c>
      <c r="C35" s="6">
        <v>6.7885404491280013E-2</v>
      </c>
      <c r="D35" s="7">
        <v>1.2987195526811112E-2</v>
      </c>
    </row>
    <row r="36" spans="1:11" x14ac:dyDescent="0.3">
      <c r="A36" s="13">
        <v>42345</v>
      </c>
      <c r="B36" s="6">
        <v>2.0202707317519469E-2</v>
      </c>
      <c r="C36" s="6">
        <v>5.1173955524708242E-2</v>
      </c>
      <c r="D36" s="7">
        <v>-2.946203273031622E-2</v>
      </c>
      <c r="G36" s="26" t="s">
        <v>124</v>
      </c>
      <c r="H36" s="26" t="s">
        <v>125</v>
      </c>
    </row>
    <row r="37" spans="1:11" x14ac:dyDescent="0.3">
      <c r="A37" s="13">
        <v>42352</v>
      </c>
      <c r="B37" s="6">
        <v>-3.4609140596058907E-2</v>
      </c>
      <c r="C37" s="6">
        <v>3.3955890011381075E-3</v>
      </c>
      <c r="D37" s="7">
        <v>2.1364822497696806E-2</v>
      </c>
      <c r="H37" s="26" t="s">
        <v>126</v>
      </c>
    </row>
    <row r="38" spans="1:11" x14ac:dyDescent="0.3">
      <c r="A38" s="13">
        <v>42359</v>
      </c>
      <c r="B38" s="6">
        <v>4.061815738953407E-3</v>
      </c>
      <c r="C38" s="6">
        <v>-3.3955890011381604E-3</v>
      </c>
      <c r="D38" s="7">
        <v>-1.1447385840350835E-2</v>
      </c>
    </row>
    <row r="39" spans="1:11" x14ac:dyDescent="0.3">
      <c r="A39" s="13">
        <v>42366</v>
      </c>
      <c r="B39" s="6">
        <v>-1.1343616852054653E-2</v>
      </c>
      <c r="C39" s="6">
        <v>-1.2550079154288558E-2</v>
      </c>
      <c r="D39" s="7">
        <v>-3.2948958968525379E-3</v>
      </c>
    </row>
    <row r="40" spans="1:11" x14ac:dyDescent="0.3">
      <c r="A40" s="13">
        <v>42373</v>
      </c>
      <c r="B40" s="6">
        <v>-3.7226268443433422E-2</v>
      </c>
      <c r="C40" s="6">
        <v>2.2935789870993646E-3</v>
      </c>
      <c r="D40" s="7">
        <v>0</v>
      </c>
    </row>
    <row r="41" spans="1:11" x14ac:dyDescent="0.3">
      <c r="A41" s="13">
        <v>42387</v>
      </c>
      <c r="B41" s="6">
        <v>9.6144608886806484E-4</v>
      </c>
      <c r="C41" s="6">
        <v>-2.8848154337658392E-2</v>
      </c>
      <c r="D41" s="7">
        <v>0</v>
      </c>
    </row>
    <row r="42" spans="1:11" x14ac:dyDescent="0.3">
      <c r="A42" s="13">
        <v>42394</v>
      </c>
      <c r="B42" s="6">
        <v>-2.984713902089799E-2</v>
      </c>
      <c r="C42" s="6">
        <v>3.593200922606337E-2</v>
      </c>
      <c r="D42" s="7">
        <v>-1.9323677510539241E-3</v>
      </c>
      <c r="H42" s="26" t="s">
        <v>109</v>
      </c>
    </row>
    <row r="43" spans="1:11" x14ac:dyDescent="0.3">
      <c r="A43" s="13">
        <v>42408</v>
      </c>
      <c r="B43" s="6">
        <v>-5.1752663222859895E-2</v>
      </c>
      <c r="C43" s="6">
        <v>0</v>
      </c>
      <c r="D43" s="7">
        <v>1.9212301778938723E-3</v>
      </c>
      <c r="H43" s="26" t="s">
        <v>110</v>
      </c>
    </row>
    <row r="44" spans="1:11" x14ac:dyDescent="0.3">
      <c r="A44" s="13">
        <v>42415</v>
      </c>
      <c r="B44" s="6">
        <v>-1.8737214531684761E-2</v>
      </c>
      <c r="C44" s="6">
        <v>1.0483497294857983E-2</v>
      </c>
      <c r="D44" s="7">
        <v>-1.9212301778939326E-3</v>
      </c>
    </row>
    <row r="45" spans="1:11" x14ac:dyDescent="0.3">
      <c r="A45" s="13">
        <v>42422</v>
      </c>
      <c r="B45" s="6">
        <v>3.586591318849687E-2</v>
      </c>
      <c r="C45" s="6">
        <v>-1.517834159906576E-2</v>
      </c>
      <c r="D45" s="7">
        <v>1.9212301778938723E-3</v>
      </c>
      <c r="H45" s="81" t="s">
        <v>119</v>
      </c>
      <c r="I45" s="82"/>
      <c r="J45" s="82"/>
      <c r="K45" s="83"/>
    </row>
    <row r="46" spans="1:11" x14ac:dyDescent="0.3">
      <c r="A46" s="13">
        <v>42436</v>
      </c>
      <c r="B46" s="6">
        <v>-1.1054926035136572E-2</v>
      </c>
      <c r="C46" s="6">
        <v>3.5482000560971769E-3</v>
      </c>
      <c r="D46" s="7">
        <v>9.5511709843429868E-3</v>
      </c>
      <c r="H46" s="29" t="s">
        <v>112</v>
      </c>
      <c r="I46" s="29"/>
      <c r="J46" s="29"/>
      <c r="K46" s="29" t="s">
        <v>116</v>
      </c>
    </row>
    <row r="47" spans="1:11" x14ac:dyDescent="0.3">
      <c r="A47" s="13">
        <v>42443</v>
      </c>
      <c r="B47" s="6">
        <v>8.4912010536123614E-2</v>
      </c>
      <c r="C47" s="6">
        <v>4.3886950355875039E-2</v>
      </c>
      <c r="D47" s="7">
        <v>-1.9029501460860756E-3</v>
      </c>
      <c r="H47" s="54"/>
      <c r="I47" s="54"/>
      <c r="J47" s="54"/>
      <c r="K47" s="54"/>
    </row>
    <row r="48" spans="1:11" x14ac:dyDescent="0.3">
      <c r="A48" s="13">
        <v>42450</v>
      </c>
      <c r="B48" s="6">
        <v>3.7577479927602013E-2</v>
      </c>
      <c r="C48" s="6">
        <v>-4.5300190717501229E-3</v>
      </c>
      <c r="D48" s="7">
        <v>-2.117499713645863E-2</v>
      </c>
      <c r="H48" s="54" t="s">
        <v>113</v>
      </c>
      <c r="I48" s="54">
        <f>AVERAGE(D2:D165)*164^0.5/_xlfn.STDEV.S(D2:D165)</f>
        <v>-2.3726881601947625</v>
      </c>
      <c r="J48" s="54"/>
      <c r="K48" s="54"/>
    </row>
    <row r="49" spans="1:11" x14ac:dyDescent="0.3">
      <c r="A49" s="13">
        <v>42457</v>
      </c>
      <c r="B49" s="6">
        <v>1.8138017552196222E-2</v>
      </c>
      <c r="C49" s="6">
        <v>6.2692323070045186E-2</v>
      </c>
      <c r="D49" s="7">
        <v>-2.1633095355425937E-2</v>
      </c>
      <c r="H49" s="54" t="s">
        <v>114</v>
      </c>
      <c r="I49" s="54">
        <f>_xlfn.T.INV(1-0.05,163)</f>
        <v>1.6542555849136273</v>
      </c>
      <c r="J49" s="54" t="s">
        <v>117</v>
      </c>
      <c r="K49" s="54">
        <f>_xlfn.T.INV(1-0.01,163)</f>
        <v>2.3494424684372039</v>
      </c>
    </row>
    <row r="50" spans="1:11" x14ac:dyDescent="0.3">
      <c r="A50" s="13">
        <v>42471</v>
      </c>
      <c r="B50" s="6">
        <v>-1.2739025777429714E-2</v>
      </c>
      <c r="C50" s="6">
        <v>3.7041271680349076E-2</v>
      </c>
      <c r="D50" s="7">
        <v>-3.3616610798984974E-2</v>
      </c>
      <c r="H50" s="54" t="s">
        <v>115</v>
      </c>
      <c r="I50" s="54">
        <f>_xlfn.Z.TEST(D2:D165,0)</f>
        <v>0.99117041697681063</v>
      </c>
      <c r="J50" s="54"/>
      <c r="K50" s="54"/>
    </row>
    <row r="51" spans="1:11" x14ac:dyDescent="0.3">
      <c r="A51" s="13">
        <v>42485</v>
      </c>
      <c r="B51" s="6">
        <v>-9.3776780747247667E-3</v>
      </c>
      <c r="C51" s="6">
        <v>-4.7596472529880243E-3</v>
      </c>
      <c r="D51" s="7">
        <v>1.7804624633506686E-2</v>
      </c>
    </row>
    <row r="52" spans="1:11" x14ac:dyDescent="0.3">
      <c r="A52" s="13">
        <v>42492</v>
      </c>
      <c r="B52" s="6">
        <v>1.3078786249567495E-2</v>
      </c>
      <c r="C52" s="6">
        <v>-3.8240964384033942E-3</v>
      </c>
      <c r="D52" s="7">
        <v>1.9418085857101516E-2</v>
      </c>
      <c r="G52" s="26" t="s">
        <v>121</v>
      </c>
      <c r="H52" t="s">
        <v>120</v>
      </c>
    </row>
    <row r="53" spans="1:11" x14ac:dyDescent="0.3">
      <c r="A53" s="13">
        <v>42513</v>
      </c>
      <c r="B53" s="6">
        <v>2.7536157808605351E-2</v>
      </c>
      <c r="C53" s="6">
        <v>6.8426138686290952E-2</v>
      </c>
      <c r="D53" s="7">
        <v>1.5528262326555194E-2</v>
      </c>
      <c r="H53" s="26" t="s">
        <v>122</v>
      </c>
    </row>
    <row r="54" spans="1:11" x14ac:dyDescent="0.3">
      <c r="A54" s="13">
        <v>42520</v>
      </c>
      <c r="B54" s="6">
        <v>8.5157808340306965E-2</v>
      </c>
      <c r="C54" s="6">
        <v>-1.7652255245691922E-3</v>
      </c>
      <c r="D54" s="7">
        <v>-9.2879924664706036E-3</v>
      </c>
      <c r="H54" s="26" t="s">
        <v>123</v>
      </c>
    </row>
    <row r="55" spans="1:11" x14ac:dyDescent="0.3">
      <c r="A55" s="13">
        <v>42527</v>
      </c>
      <c r="B55" s="6">
        <v>-4.9742998924703886E-2</v>
      </c>
      <c r="C55" s="6">
        <v>-1.692690748758342E-2</v>
      </c>
      <c r="D55" s="7">
        <v>-2.3355401819282976E-3</v>
      </c>
    </row>
    <row r="56" spans="1:11" x14ac:dyDescent="0.3">
      <c r="A56" s="13">
        <v>42534</v>
      </c>
      <c r="B56" s="6">
        <v>9.251637569966973E-3</v>
      </c>
      <c r="C56" s="6">
        <v>-5.8268908123975761E-2</v>
      </c>
      <c r="D56" s="7">
        <v>7.7911963427002267E-4</v>
      </c>
      <c r="G56" s="26" t="s">
        <v>124</v>
      </c>
      <c r="H56" s="26" t="s">
        <v>125</v>
      </c>
    </row>
    <row r="57" spans="1:11" x14ac:dyDescent="0.3">
      <c r="A57" s="13">
        <v>42541</v>
      </c>
      <c r="B57" s="6">
        <v>-1.5227512889209559E-2</v>
      </c>
      <c r="C57" s="6">
        <v>-1.9065782705816427E-3</v>
      </c>
      <c r="D57" s="7">
        <v>7.7851307941366173E-4</v>
      </c>
      <c r="H57" s="26" t="s">
        <v>126</v>
      </c>
    </row>
    <row r="58" spans="1:11" x14ac:dyDescent="0.3">
      <c r="A58" s="13">
        <v>42548</v>
      </c>
      <c r="B58" s="6">
        <v>3.0575479794589105E-2</v>
      </c>
      <c r="C58" s="6">
        <v>-1.151644206155918E-2</v>
      </c>
      <c r="D58" s="7">
        <v>1.5552102668064845E-3</v>
      </c>
    </row>
    <row r="59" spans="1:11" x14ac:dyDescent="0.3">
      <c r="A59" s="13">
        <v>42555</v>
      </c>
      <c r="B59" s="6">
        <v>3.4172801168751543E-2</v>
      </c>
      <c r="C59" s="6">
        <v>-2.5416812984123183E-2</v>
      </c>
      <c r="D59" s="7">
        <v>6.1967665375113994E-3</v>
      </c>
    </row>
    <row r="60" spans="1:11" x14ac:dyDescent="0.3">
      <c r="A60" s="13">
        <v>42562</v>
      </c>
      <c r="B60" s="6">
        <v>-2.0661422921893203E-2</v>
      </c>
      <c r="C60" s="6">
        <v>6.515714163363738E-2</v>
      </c>
      <c r="D60" s="7">
        <v>-4.6439711944507049E-3</v>
      </c>
    </row>
    <row r="61" spans="1:11" x14ac:dyDescent="0.3">
      <c r="A61" s="13">
        <v>42569</v>
      </c>
      <c r="B61" s="6">
        <v>-3.4470906246214031E-3</v>
      </c>
      <c r="C61" s="6">
        <v>3.4643391472313843E-2</v>
      </c>
      <c r="D61" s="7">
        <v>-3.886518689280936E-3</v>
      </c>
    </row>
    <row r="62" spans="1:11" x14ac:dyDescent="0.3">
      <c r="A62" s="13">
        <v>42576</v>
      </c>
      <c r="B62" s="6">
        <v>-1.3675030581891097E-2</v>
      </c>
      <c r="C62" s="6">
        <v>4.4685489345299909E-2</v>
      </c>
      <c r="D62" s="7">
        <v>4.6620131058113714E-3</v>
      </c>
    </row>
    <row r="63" spans="1:11" x14ac:dyDescent="0.3">
      <c r="A63" s="13">
        <v>42583</v>
      </c>
      <c r="B63" s="6">
        <v>1.5055293050849674E-2</v>
      </c>
      <c r="C63" s="6">
        <v>2.2872661665991528E-2</v>
      </c>
      <c r="D63" s="7">
        <v>-7.7549441653039042E-4</v>
      </c>
    </row>
    <row r="64" spans="1:11" x14ac:dyDescent="0.3">
      <c r="A64" s="13">
        <v>42590</v>
      </c>
      <c r="B64" s="6">
        <v>-1.4005669069709811E-2</v>
      </c>
      <c r="C64" s="6">
        <v>-1.4340186692270723E-2</v>
      </c>
      <c r="D64" s="7">
        <v>-7.7609627488851418E-4</v>
      </c>
    </row>
    <row r="65" spans="1:4" x14ac:dyDescent="0.3">
      <c r="A65" s="13">
        <v>42597</v>
      </c>
      <c r="B65" s="6">
        <v>-3.0054320724320755E-2</v>
      </c>
      <c r="C65" s="6">
        <v>-3.3696492574000564E-2</v>
      </c>
      <c r="D65" s="7">
        <v>2.7566829832654592E-2</v>
      </c>
    </row>
    <row r="66" spans="1:4" x14ac:dyDescent="0.3">
      <c r="A66" s="13">
        <v>42611</v>
      </c>
      <c r="B66" s="6">
        <v>8.1187714750460285E-2</v>
      </c>
      <c r="C66" s="6">
        <v>-7.1174677688639896E-3</v>
      </c>
      <c r="D66" s="7">
        <v>-6.5146810211936419E-3</v>
      </c>
    </row>
    <row r="67" spans="1:4" x14ac:dyDescent="0.3">
      <c r="A67" s="13">
        <v>42618</v>
      </c>
      <c r="B67" s="6">
        <v>1.7983473711323958E-2</v>
      </c>
      <c r="C67" s="6">
        <v>4.9640142971136426E-2</v>
      </c>
      <c r="D67" s="7">
        <v>-1.4534886279831975E-3</v>
      </c>
    </row>
    <row r="68" spans="1:4" x14ac:dyDescent="0.3">
      <c r="A68" s="13">
        <v>42625</v>
      </c>
      <c r="B68" s="6">
        <v>3.8461585874783148E-3</v>
      </c>
      <c r="C68" s="6">
        <v>-3.3696492574000564E-2</v>
      </c>
      <c r="D68" s="7">
        <v>2.1794414729323142E-3</v>
      </c>
    </row>
    <row r="69" spans="1:4" x14ac:dyDescent="0.3">
      <c r="A69" s="13">
        <v>42632</v>
      </c>
      <c r="B69" s="6">
        <v>9.2076900455047503E-2</v>
      </c>
      <c r="C69" s="6">
        <v>3.8781249292110541E-2</v>
      </c>
      <c r="D69" s="7">
        <v>8.6705745511335766E-3</v>
      </c>
    </row>
    <row r="70" spans="1:4" x14ac:dyDescent="0.3">
      <c r="A70" s="13">
        <v>42639</v>
      </c>
      <c r="B70" s="6">
        <v>2.3186435377913137E-2</v>
      </c>
      <c r="C70" s="6">
        <v>-5.9347355198145777E-3</v>
      </c>
      <c r="D70" s="7">
        <v>3.0466401703434308E-2</v>
      </c>
    </row>
    <row r="71" spans="1:4" x14ac:dyDescent="0.3">
      <c r="A71" s="13">
        <v>42646</v>
      </c>
      <c r="B71" s="6">
        <v>1.5613384633921756E-2</v>
      </c>
      <c r="C71" s="6">
        <v>-5.9701669865036841E-3</v>
      </c>
      <c r="D71" s="7">
        <v>-2.0957045742188815E-3</v>
      </c>
    </row>
    <row r="72" spans="1:4" x14ac:dyDescent="0.3">
      <c r="A72" s="13">
        <v>42653</v>
      </c>
      <c r="B72" s="6">
        <v>-2.3598658679784213E-2</v>
      </c>
      <c r="C72" s="6">
        <v>-1.4649120216231883E-2</v>
      </c>
      <c r="D72" s="7">
        <v>6.2739836334148504E-3</v>
      </c>
    </row>
    <row r="73" spans="1:4" x14ac:dyDescent="0.3">
      <c r="A73" s="13">
        <v>42660</v>
      </c>
      <c r="B73" s="6">
        <v>8.8152966507597158E-2</v>
      </c>
      <c r="C73" s="6">
        <v>-6.0949252674965875E-3</v>
      </c>
      <c r="D73" s="7">
        <v>-2.9621347630405997E-2</v>
      </c>
    </row>
    <row r="74" spans="1:4" x14ac:dyDescent="0.3">
      <c r="A74" s="13">
        <v>42667</v>
      </c>
      <c r="B74" s="6">
        <v>1.9541031358247987E-2</v>
      </c>
      <c r="C74" s="6">
        <v>6.0949252674965615E-3</v>
      </c>
      <c r="D74" s="7">
        <v>0</v>
      </c>
    </row>
    <row r="75" spans="1:4" x14ac:dyDescent="0.3">
      <c r="A75" s="13">
        <v>42674</v>
      </c>
      <c r="B75" s="6">
        <v>1.2767440003944872E-2</v>
      </c>
      <c r="C75" s="6">
        <v>-1.3986241974739952E-2</v>
      </c>
      <c r="D75" s="7">
        <v>1.3508914996703189E-2</v>
      </c>
    </row>
    <row r="76" spans="1:4" x14ac:dyDescent="0.3">
      <c r="A76" s="13">
        <v>42681</v>
      </c>
      <c r="B76" s="6">
        <v>-9.5988450579805491E-3</v>
      </c>
      <c r="C76" s="6">
        <v>-1.5971945566052113E-2</v>
      </c>
      <c r="D76" s="7">
        <v>0</v>
      </c>
    </row>
    <row r="77" spans="1:4" x14ac:dyDescent="0.3">
      <c r="A77" s="13">
        <v>42688</v>
      </c>
      <c r="B77" s="6">
        <v>2.3891190894672889E-3</v>
      </c>
      <c r="C77" s="6">
        <v>-1.1696039763191298E-2</v>
      </c>
      <c r="D77" s="7">
        <v>-4.2462908814510968E-3</v>
      </c>
    </row>
    <row r="78" spans="1:4" x14ac:dyDescent="0.3">
      <c r="A78" s="13">
        <v>42695</v>
      </c>
      <c r="B78" s="6">
        <v>6.9254744794099024E-4</v>
      </c>
      <c r="C78" s="6">
        <v>1.7937700686667252E-2</v>
      </c>
      <c r="D78" s="7">
        <v>0</v>
      </c>
    </row>
    <row r="79" spans="1:4" x14ac:dyDescent="0.3">
      <c r="A79" s="13">
        <v>42702</v>
      </c>
      <c r="B79" s="6">
        <v>4.4384870701515582E-2</v>
      </c>
      <c r="C79" s="6">
        <v>-5.3476063265952417E-3</v>
      </c>
      <c r="D79" s="7">
        <v>8.4746269909722356E-3</v>
      </c>
    </row>
    <row r="80" spans="1:4" x14ac:dyDescent="0.3">
      <c r="A80" s="13">
        <v>42716</v>
      </c>
      <c r="B80" s="6">
        <v>1.4253300328577032E-2</v>
      </c>
      <c r="C80" s="6">
        <v>8.0789254927321072E-2</v>
      </c>
      <c r="D80" s="7">
        <v>2.828856200477623E-3</v>
      </c>
    </row>
    <row r="81" spans="1:4" x14ac:dyDescent="0.3">
      <c r="A81" s="13">
        <v>42730</v>
      </c>
      <c r="B81" s="6">
        <v>-2.9397375409250691E-3</v>
      </c>
      <c r="C81" s="6">
        <v>2.7315810646962924E-2</v>
      </c>
      <c r="D81" s="7">
        <v>-6.6688898770376765E-4</v>
      </c>
    </row>
    <row r="82" spans="1:4" x14ac:dyDescent="0.3">
      <c r="A82" s="13">
        <v>42737</v>
      </c>
      <c r="B82" s="6">
        <v>-4.3729389946772536E-2</v>
      </c>
      <c r="C82" s="6">
        <v>3.1678523696710877E-2</v>
      </c>
      <c r="D82" s="7">
        <v>6.6688898770377427E-4</v>
      </c>
    </row>
    <row r="83" spans="1:4" x14ac:dyDescent="0.3">
      <c r="A83" s="13">
        <v>42744</v>
      </c>
      <c r="B83" s="6">
        <v>6.9881001348916061E-2</v>
      </c>
      <c r="C83" s="6">
        <v>8.0098487899460905E-2</v>
      </c>
      <c r="D83" s="7">
        <v>-1.2072581234269249E-2</v>
      </c>
    </row>
    <row r="84" spans="1:4" x14ac:dyDescent="0.3">
      <c r="A84" s="13">
        <v>42751</v>
      </c>
      <c r="B84" s="6">
        <v>2.2685282831083665E-2</v>
      </c>
      <c r="C84" s="6">
        <v>-5.9997308578373619E-2</v>
      </c>
      <c r="D84" s="7">
        <v>1.8717123952937773E-2</v>
      </c>
    </row>
    <row r="85" spans="1:4" x14ac:dyDescent="0.3">
      <c r="A85" s="13">
        <v>42758</v>
      </c>
      <c r="B85" s="6">
        <v>4.8641807222345866E-2</v>
      </c>
      <c r="C85" s="6">
        <v>6.2003327305239352E-2</v>
      </c>
      <c r="D85" s="7">
        <v>9.228806437621485E-3</v>
      </c>
    </row>
    <row r="86" spans="1:4" x14ac:dyDescent="0.3">
      <c r="A86" s="13">
        <v>42765</v>
      </c>
      <c r="B86" s="6">
        <v>5.7652851427277399E-2</v>
      </c>
      <c r="C86" s="6">
        <v>-2.6755868804377884E-3</v>
      </c>
      <c r="D86" s="7">
        <v>8.494007292004337E-3</v>
      </c>
    </row>
    <row r="87" spans="1:4" x14ac:dyDescent="0.3">
      <c r="A87" s="13">
        <v>42772</v>
      </c>
      <c r="B87" s="6">
        <v>5.5866067086397762E-3</v>
      </c>
      <c r="C87" s="6">
        <v>-3.7534259258198435E-2</v>
      </c>
      <c r="D87" s="7">
        <v>-3.2583932380592863E-3</v>
      </c>
    </row>
    <row r="88" spans="1:4" x14ac:dyDescent="0.3">
      <c r="A88" s="13">
        <v>42779</v>
      </c>
      <c r="B88" s="6">
        <v>-3.6305745746169987E-2</v>
      </c>
      <c r="C88" s="6">
        <v>-1.3300861120949366E-2</v>
      </c>
      <c r="D88" s="7">
        <v>-7.8637364602145762E-3</v>
      </c>
    </row>
    <row r="89" spans="1:4" x14ac:dyDescent="0.3">
      <c r="A89" s="13">
        <v>42786</v>
      </c>
      <c r="B89" s="6">
        <v>-3.5875649765408461E-2</v>
      </c>
      <c r="C89" s="6">
        <v>-4.6150943846241417E-2</v>
      </c>
      <c r="D89" s="7">
        <v>0</v>
      </c>
    </row>
    <row r="90" spans="1:4" x14ac:dyDescent="0.3">
      <c r="A90" s="13">
        <v>42793</v>
      </c>
      <c r="B90" s="6">
        <v>1.1016934414821612E-2</v>
      </c>
      <c r="C90" s="6">
        <v>-6.2425134756394829E-2</v>
      </c>
      <c r="D90" s="7">
        <v>-7.2631550724732248E-3</v>
      </c>
    </row>
    <row r="91" spans="1:4" x14ac:dyDescent="0.3">
      <c r="A91" s="13">
        <v>42807</v>
      </c>
      <c r="B91" s="6">
        <v>7.9527004500847015E-2</v>
      </c>
      <c r="C91" s="6">
        <v>2.3295562603522082E-2</v>
      </c>
      <c r="D91" s="7">
        <v>-4.0458585195436835E-3</v>
      </c>
    </row>
    <row r="92" spans="1:4" x14ac:dyDescent="0.3">
      <c r="A92" s="13">
        <v>42828</v>
      </c>
      <c r="B92" s="6">
        <v>2.2948932985544783E-2</v>
      </c>
      <c r="C92" s="6">
        <v>1.3872111477806044E-2</v>
      </c>
      <c r="D92" s="7">
        <v>0</v>
      </c>
    </row>
    <row r="93" spans="1:4" x14ac:dyDescent="0.3">
      <c r="A93" s="13">
        <v>42835</v>
      </c>
      <c r="B93" s="6">
        <v>-6.0860979007793616E-2</v>
      </c>
      <c r="C93" s="6">
        <v>-4.7292097205056373E-2</v>
      </c>
      <c r="D93" s="7">
        <v>-2.0562753296510392E-2</v>
      </c>
    </row>
    <row r="94" spans="1:4" x14ac:dyDescent="0.3">
      <c r="A94" s="13">
        <v>42842</v>
      </c>
      <c r="B94" s="6">
        <v>3.4035494276325691E-2</v>
      </c>
      <c r="C94" s="6">
        <v>2.5169113837254807E-2</v>
      </c>
      <c r="D94" s="7">
        <v>1.7845360320010387E-2</v>
      </c>
    </row>
    <row r="95" spans="1:4" x14ac:dyDescent="0.3">
      <c r="A95" s="13">
        <v>42849</v>
      </c>
      <c r="B95" s="6">
        <v>4.8975103033438681E-2</v>
      </c>
      <c r="C95" s="6">
        <v>4.8513959223607538E-2</v>
      </c>
      <c r="D95" s="7">
        <v>9.4787439545437387E-3</v>
      </c>
    </row>
    <row r="96" spans="1:4" x14ac:dyDescent="0.3">
      <c r="A96" s="13">
        <v>42856</v>
      </c>
      <c r="B96" s="6">
        <v>6.5249505881350062E-2</v>
      </c>
      <c r="C96" s="6">
        <v>-2.1540521722056529E-2</v>
      </c>
      <c r="D96" s="7">
        <v>-1.3486178712935292E-3</v>
      </c>
    </row>
    <row r="97" spans="1:4" x14ac:dyDescent="0.3">
      <c r="A97" s="13">
        <v>42863</v>
      </c>
      <c r="B97" s="6">
        <v>-1.8561393681049969E-2</v>
      </c>
      <c r="C97" s="6">
        <v>3.0184976338397451E-2</v>
      </c>
      <c r="D97" s="7">
        <v>1.348617871293463E-3</v>
      </c>
    </row>
    <row r="98" spans="1:4" x14ac:dyDescent="0.3">
      <c r="A98" s="13">
        <v>42870</v>
      </c>
      <c r="B98" s="6">
        <v>2.6525332773337518E-2</v>
      </c>
      <c r="C98" s="6">
        <v>-4.2355511958652683E-2</v>
      </c>
      <c r="D98" s="7">
        <v>2.691791665711353E-3</v>
      </c>
    </row>
    <row r="99" spans="1:4" x14ac:dyDescent="0.3">
      <c r="A99" s="13">
        <v>42877</v>
      </c>
      <c r="B99" s="6">
        <v>5.2742738299716516E-3</v>
      </c>
      <c r="C99" s="6">
        <v>1.1363758650315223E-2</v>
      </c>
      <c r="D99" s="7">
        <v>5.3619431413853731E-3</v>
      </c>
    </row>
    <row r="100" spans="1:4" x14ac:dyDescent="0.3">
      <c r="A100" s="13">
        <v>42884</v>
      </c>
      <c r="B100" s="6">
        <v>-2.2879423114645275E-2</v>
      </c>
      <c r="C100" s="6">
        <v>-2.2858138076050322E-2</v>
      </c>
      <c r="D100" s="7">
        <v>-9.4023526783903934E-3</v>
      </c>
    </row>
    <row r="101" spans="1:4" x14ac:dyDescent="0.3">
      <c r="A101" s="13">
        <v>42891</v>
      </c>
      <c r="B101" s="6">
        <v>3.7241858274498593E-2</v>
      </c>
      <c r="C101" s="6">
        <v>-2.5932026093381754E-2</v>
      </c>
      <c r="D101" s="7">
        <v>2.6954194216723027E-3</v>
      </c>
    </row>
    <row r="102" spans="1:4" x14ac:dyDescent="0.3">
      <c r="A102" s="13">
        <v>42898</v>
      </c>
      <c r="B102" s="6">
        <v>-9.9128713401395757E-2</v>
      </c>
      <c r="C102" s="6">
        <v>-1.7094433359300068E-2</v>
      </c>
      <c r="D102" s="7">
        <v>-6.7317404090443719E-4</v>
      </c>
    </row>
    <row r="103" spans="1:4" x14ac:dyDescent="0.3">
      <c r="A103" s="13">
        <v>42905</v>
      </c>
      <c r="B103" s="6">
        <v>9.1320240618870258E-2</v>
      </c>
      <c r="C103" s="6">
        <v>-1.0398707220898622E-2</v>
      </c>
      <c r="D103" s="7">
        <v>-6.7362750947427613E-4</v>
      </c>
    </row>
    <row r="104" spans="1:4" x14ac:dyDescent="0.3">
      <c r="A104" s="13">
        <v>42912</v>
      </c>
      <c r="B104" s="6">
        <v>2.0432626010922068E-2</v>
      </c>
      <c r="C104" s="6">
        <v>0</v>
      </c>
      <c r="D104" s="7">
        <v>6.7362750947427428E-4</v>
      </c>
    </row>
    <row r="105" spans="1:4" x14ac:dyDescent="0.3">
      <c r="A105" s="13">
        <v>42919</v>
      </c>
      <c r="B105" s="6">
        <v>8.6755327826791878E-2</v>
      </c>
      <c r="C105" s="6">
        <v>4.263220179588291E-2</v>
      </c>
      <c r="D105" s="7">
        <v>3.3613477027049274E-3</v>
      </c>
    </row>
    <row r="106" spans="1:4" x14ac:dyDescent="0.3">
      <c r="A106" s="13">
        <v>42926</v>
      </c>
      <c r="B106" s="6">
        <v>-9.3940824193571861E-4</v>
      </c>
      <c r="C106" s="6">
        <v>2.5547330890640277E-2</v>
      </c>
      <c r="D106" s="7">
        <v>-9.4403937790870727E-3</v>
      </c>
    </row>
    <row r="107" spans="1:4" x14ac:dyDescent="0.3">
      <c r="A107" s="13">
        <v>42933</v>
      </c>
      <c r="B107" s="6">
        <v>-2.0413716228633232E-2</v>
      </c>
      <c r="C107" s="6">
        <v>-3.9839293368672583E-2</v>
      </c>
      <c r="D107" s="7">
        <v>6.0790460763821925E-3</v>
      </c>
    </row>
    <row r="108" spans="1:4" x14ac:dyDescent="0.3">
      <c r="A108" s="13">
        <v>42954</v>
      </c>
      <c r="B108" s="6">
        <v>-1.2489448497649614E-2</v>
      </c>
      <c r="C108" s="6">
        <v>-3.7575412171994539E-2</v>
      </c>
      <c r="D108" s="7">
        <v>2.5031302181184748E-3</v>
      </c>
    </row>
    <row r="109" spans="1:4" x14ac:dyDescent="0.3">
      <c r="A109" s="13">
        <v>42961</v>
      </c>
      <c r="B109" s="6">
        <v>4.6934374867873427E-2</v>
      </c>
      <c r="C109" s="6">
        <v>-1.7825316662833017E-3</v>
      </c>
      <c r="D109" s="7">
        <v>-3.0459207484708574E-2</v>
      </c>
    </row>
    <row r="110" spans="1:4" x14ac:dyDescent="0.3">
      <c r="A110" s="13">
        <v>42968</v>
      </c>
      <c r="B110" s="6">
        <v>-4.1527627855426158E-2</v>
      </c>
      <c r="C110" s="6">
        <v>-7.1620717966150551E-3</v>
      </c>
      <c r="D110" s="7">
        <v>-8.6281812233382302E-3</v>
      </c>
    </row>
    <row r="111" spans="1:4" x14ac:dyDescent="0.3">
      <c r="A111" s="13">
        <v>42975</v>
      </c>
      <c r="B111" s="6">
        <v>-7.1095921683730218E-2</v>
      </c>
      <c r="C111" s="6">
        <v>5.3357649112497095E-2</v>
      </c>
      <c r="D111" s="7">
        <v>-9.5777832732342454E-3</v>
      </c>
    </row>
    <row r="112" spans="1:4" x14ac:dyDescent="0.3">
      <c r="A112" s="13">
        <v>42982</v>
      </c>
      <c r="B112" s="6">
        <v>3.0324987951354122E-2</v>
      </c>
      <c r="C112" s="6">
        <v>-5.0665857446785666E-2</v>
      </c>
      <c r="D112" s="7">
        <v>-1.143875208842437E-2</v>
      </c>
    </row>
    <row r="113" spans="1:4" x14ac:dyDescent="0.3">
      <c r="A113" s="13">
        <v>42989</v>
      </c>
      <c r="B113" s="6">
        <v>-6.9168970533392982E-3</v>
      </c>
      <c r="C113" s="6">
        <v>-8.9645904703703947E-4</v>
      </c>
      <c r="D113" s="7">
        <v>4.1600452505145866E-2</v>
      </c>
    </row>
    <row r="114" spans="1:4" x14ac:dyDescent="0.3">
      <c r="A114" s="13">
        <v>42996</v>
      </c>
      <c r="B114" s="6">
        <v>-5.5768181507717722E-2</v>
      </c>
      <c r="C114" s="6">
        <v>-1.7953326186743745E-3</v>
      </c>
      <c r="D114" s="7">
        <v>-3.1913014349456398E-2</v>
      </c>
    </row>
    <row r="115" spans="1:4" x14ac:dyDescent="0.3">
      <c r="A115" s="13">
        <v>43003</v>
      </c>
      <c r="B115" s="6">
        <v>0</v>
      </c>
      <c r="C115" s="6">
        <v>0</v>
      </c>
      <c r="D115" s="7">
        <v>-1.8576385572935419E-2</v>
      </c>
    </row>
    <row r="116" spans="1:4" x14ac:dyDescent="0.3">
      <c r="A116" s="13">
        <v>43010</v>
      </c>
      <c r="B116" s="6">
        <v>-1.6166950284957536E-2</v>
      </c>
      <c r="C116" s="6">
        <v>-1.6304709024943582E-2</v>
      </c>
      <c r="D116" s="7">
        <v>6.2305497506361628E-3</v>
      </c>
    </row>
    <row r="117" spans="1:4" x14ac:dyDescent="0.3">
      <c r="A117" s="13">
        <v>43017</v>
      </c>
      <c r="B117" s="6">
        <v>-2.2123902829407401E-3</v>
      </c>
      <c r="C117" s="6">
        <v>0</v>
      </c>
      <c r="D117" s="7">
        <v>3.4877118246779658E-2</v>
      </c>
    </row>
    <row r="118" spans="1:4" x14ac:dyDescent="0.3">
      <c r="A118" s="13">
        <v>43031</v>
      </c>
      <c r="B118" s="6">
        <v>1.6424859975034108E-3</v>
      </c>
      <c r="C118" s="6">
        <v>-1.4842573037928852E-2</v>
      </c>
      <c r="D118" s="7">
        <v>-4.4820779881933011E-2</v>
      </c>
    </row>
    <row r="119" spans="1:4" x14ac:dyDescent="0.3">
      <c r="A119" s="13">
        <v>43045</v>
      </c>
      <c r="B119" s="6">
        <v>6.1387546983248421E-3</v>
      </c>
      <c r="C119" s="6">
        <v>1.4612132132292887E-2</v>
      </c>
      <c r="D119" s="7">
        <v>-1.7377350805876917E-2</v>
      </c>
    </row>
    <row r="120" spans="1:4" x14ac:dyDescent="0.3">
      <c r="A120" s="13">
        <v>43052</v>
      </c>
      <c r="B120" s="6">
        <v>7.0132929634465057E-3</v>
      </c>
      <c r="C120" s="6">
        <v>-3.7879817451618239E-2</v>
      </c>
      <c r="D120" s="7">
        <v>-1.6708441648176058E-3</v>
      </c>
    </row>
    <row r="121" spans="1:4" x14ac:dyDescent="0.3">
      <c r="A121" s="13">
        <v>43059</v>
      </c>
      <c r="B121" s="6">
        <v>-2.8978599883498584E-2</v>
      </c>
      <c r="C121" s="6">
        <v>-1.901197948857189E-2</v>
      </c>
      <c r="D121" s="7">
        <v>-1.9418085857101627E-2</v>
      </c>
    </row>
    <row r="122" spans="1:4" x14ac:dyDescent="0.3">
      <c r="A122" s="13">
        <v>43066</v>
      </c>
      <c r="B122" s="6">
        <v>-7.6010601486276155E-2</v>
      </c>
      <c r="C122" s="6">
        <v>8.1960253802808053E-2</v>
      </c>
      <c r="D122" s="7">
        <v>6.7969675438868853E-3</v>
      </c>
    </row>
    <row r="123" spans="1:4" x14ac:dyDescent="0.3">
      <c r="A123" s="13">
        <v>43073</v>
      </c>
      <c r="B123" s="6">
        <v>-2.598436791063025E-2</v>
      </c>
      <c r="C123" s="6">
        <v>-2.4162249279079707E-2</v>
      </c>
      <c r="D123" s="7">
        <v>-8.4709873765188664E-4</v>
      </c>
    </row>
    <row r="124" spans="1:4" x14ac:dyDescent="0.3">
      <c r="A124" s="13">
        <v>43080</v>
      </c>
      <c r="B124" s="6">
        <v>-5.209249494820295E-3</v>
      </c>
      <c r="C124" s="6">
        <v>5.4200674693391133E-3</v>
      </c>
      <c r="D124" s="7">
        <v>-2.0548668227387677E-2</v>
      </c>
    </row>
    <row r="125" spans="1:4" x14ac:dyDescent="0.3">
      <c r="A125" s="13">
        <v>43094</v>
      </c>
      <c r="B125" s="6">
        <v>-2.5247984557334553E-3</v>
      </c>
      <c r="C125" s="6">
        <v>-4.5892691836408915E-3</v>
      </c>
      <c r="D125" s="7">
        <v>-2.1718523954642986E-2</v>
      </c>
    </row>
    <row r="126" spans="1:4" x14ac:dyDescent="0.3">
      <c r="A126" s="13">
        <v>43101</v>
      </c>
      <c r="B126" s="6">
        <v>6.1962073851613814E-2</v>
      </c>
      <c r="C126" s="6">
        <v>1.1888571665252505E-2</v>
      </c>
      <c r="D126" s="7">
        <v>-4.0000053333461277E-3</v>
      </c>
    </row>
    <row r="127" spans="1:4" x14ac:dyDescent="0.3">
      <c r="A127" s="13">
        <v>43108</v>
      </c>
      <c r="B127" s="6">
        <v>-1.160818770599914E-2</v>
      </c>
      <c r="C127" s="6">
        <v>5.9126173500094178E-2</v>
      </c>
      <c r="D127" s="7">
        <v>-1.8200704646846391E-2</v>
      </c>
    </row>
    <row r="128" spans="1:4" x14ac:dyDescent="0.3">
      <c r="A128" s="13">
        <v>43122</v>
      </c>
      <c r="B128" s="6">
        <v>-3.2982102783204542E-2</v>
      </c>
      <c r="C128" s="6">
        <v>-8.3437635211967213E-4</v>
      </c>
      <c r="D128" s="7">
        <v>-4.3526265049890975E-2</v>
      </c>
    </row>
    <row r="129" spans="1:4" x14ac:dyDescent="0.3">
      <c r="A129" s="13">
        <v>43129</v>
      </c>
      <c r="B129" s="6">
        <v>-5.2297466972771531E-3</v>
      </c>
      <c r="C129" s="6">
        <v>-2.1941808538436646E-2</v>
      </c>
      <c r="D129" s="7">
        <v>-1.9531870917245956E-2</v>
      </c>
    </row>
    <row r="130" spans="1:4" x14ac:dyDescent="0.3">
      <c r="A130" s="13">
        <v>43136</v>
      </c>
      <c r="B130" s="6">
        <v>4.2528402945455984E-2</v>
      </c>
      <c r="C130" s="6">
        <v>-2.1561853007587273E-2</v>
      </c>
      <c r="D130" s="7">
        <v>-1.5904907839664466E-2</v>
      </c>
    </row>
    <row r="131" spans="1:4" x14ac:dyDescent="0.3">
      <c r="A131" s="13">
        <v>43143</v>
      </c>
      <c r="B131" s="6">
        <v>-1.4461568011834682E-2</v>
      </c>
      <c r="C131" s="6">
        <v>0</v>
      </c>
      <c r="D131" s="7">
        <v>-3.2589442098946014E-2</v>
      </c>
    </row>
    <row r="132" spans="1:4" x14ac:dyDescent="0.3">
      <c r="A132" s="13">
        <v>43150</v>
      </c>
      <c r="B132" s="6">
        <v>2.0188140569035933E-2</v>
      </c>
      <c r="C132" s="6">
        <v>4.5171718646720954E-2</v>
      </c>
      <c r="D132" s="7">
        <v>2.555070011746995E-2</v>
      </c>
    </row>
    <row r="133" spans="1:4" x14ac:dyDescent="0.3">
      <c r="A133" s="13">
        <v>43157</v>
      </c>
      <c r="B133" s="6">
        <v>8.1524067503315117E-2</v>
      </c>
      <c r="C133" s="6">
        <v>-2.0202707317519466E-2</v>
      </c>
      <c r="D133" s="7">
        <v>-2.8661122531862489E-2</v>
      </c>
    </row>
    <row r="134" spans="1:4" x14ac:dyDescent="0.3">
      <c r="A134" s="13">
        <v>43164</v>
      </c>
      <c r="B134" s="6">
        <v>3.522742670075709E-2</v>
      </c>
      <c r="C134" s="6">
        <v>-4.2607648608549206E-3</v>
      </c>
      <c r="D134" s="7">
        <v>8.2730564931992826E-3</v>
      </c>
    </row>
    <row r="135" spans="1:4" x14ac:dyDescent="0.3">
      <c r="A135" s="13">
        <v>43185</v>
      </c>
      <c r="B135" s="6">
        <v>-1.7519161240357611E-2</v>
      </c>
      <c r="C135" s="6">
        <v>-4.4850566165351789E-2</v>
      </c>
      <c r="D135" s="7">
        <v>2.3895999628363168E-2</v>
      </c>
    </row>
    <row r="136" spans="1:4" x14ac:dyDescent="0.3">
      <c r="A136" s="13">
        <v>43206</v>
      </c>
      <c r="B136" s="6">
        <v>3.0928548483357635E-2</v>
      </c>
      <c r="C136" s="6">
        <v>5.2565397345003477E-2</v>
      </c>
      <c r="D136" s="7">
        <v>-1.4859114403749828E-2</v>
      </c>
    </row>
    <row r="137" spans="1:4" x14ac:dyDescent="0.3">
      <c r="A137" s="13">
        <v>43213</v>
      </c>
      <c r="B137" s="6">
        <v>-3.0928548483357573E-2</v>
      </c>
      <c r="C137" s="6">
        <v>-1.6561508589001427E-2</v>
      </c>
      <c r="D137" s="7">
        <v>-2.2711044260214648E-2</v>
      </c>
    </row>
    <row r="138" spans="1:4" x14ac:dyDescent="0.3">
      <c r="A138" s="13">
        <v>43220</v>
      </c>
      <c r="B138" s="6">
        <v>-2.2339497938833799E-2</v>
      </c>
      <c r="C138" s="6">
        <v>1.9627091678486889E-3</v>
      </c>
      <c r="D138" s="7">
        <v>4.5836596676578929E-3</v>
      </c>
    </row>
    <row r="139" spans="1:4" x14ac:dyDescent="0.3">
      <c r="A139" s="13">
        <v>43227</v>
      </c>
      <c r="B139" s="6">
        <v>-2.9735309169899627E-2</v>
      </c>
      <c r="C139" s="6">
        <v>1.9588644853329716E-3</v>
      </c>
      <c r="D139" s="7">
        <v>1.8127384592556701E-2</v>
      </c>
    </row>
    <row r="140" spans="1:4" x14ac:dyDescent="0.3">
      <c r="A140" s="13">
        <v>43234</v>
      </c>
      <c r="B140" s="6">
        <v>-5.4694758045354328E-3</v>
      </c>
      <c r="C140" s="6">
        <v>4.9628504305160359E-2</v>
      </c>
      <c r="D140" s="7">
        <v>-4.908961019652363E-2</v>
      </c>
    </row>
    <row r="141" spans="1:4" x14ac:dyDescent="0.3">
      <c r="A141" s="13">
        <v>43248</v>
      </c>
      <c r="B141" s="6">
        <v>5.4823364973599957E-2</v>
      </c>
      <c r="C141" s="6">
        <v>-1.9531870917245956E-2</v>
      </c>
      <c r="D141" s="7">
        <v>7.9260652724207226E-3</v>
      </c>
    </row>
    <row r="142" spans="1:4" x14ac:dyDescent="0.3">
      <c r="A142" s="13">
        <v>43262</v>
      </c>
      <c r="B142" s="6">
        <v>-2.7033417335143587E-2</v>
      </c>
      <c r="C142" s="6">
        <v>-1.3902905168991493E-2</v>
      </c>
      <c r="D142" s="7">
        <v>-2.4876904755404557E-2</v>
      </c>
    </row>
    <row r="143" spans="1:4" x14ac:dyDescent="0.3">
      <c r="A143" s="13">
        <v>43269</v>
      </c>
      <c r="B143" s="6">
        <v>3.558085787406176E-4</v>
      </c>
      <c r="C143" s="6">
        <v>-2.0020026706730793E-3</v>
      </c>
      <c r="D143" s="7">
        <v>2.5157245972473705E-3</v>
      </c>
    </row>
    <row r="144" spans="1:4" x14ac:dyDescent="0.3">
      <c r="A144" s="13">
        <v>43276</v>
      </c>
      <c r="B144" s="6">
        <v>-5.350467552831026E-3</v>
      </c>
      <c r="C144" s="6">
        <v>4.0000053333461372E-3</v>
      </c>
      <c r="D144" s="7">
        <v>-2.0305266160745569E-2</v>
      </c>
    </row>
    <row r="145" spans="1:4" x14ac:dyDescent="0.3">
      <c r="A145" s="13">
        <v>43283</v>
      </c>
      <c r="B145" s="6">
        <v>-7.6145922791590923E-2</v>
      </c>
      <c r="C145" s="6">
        <v>0</v>
      </c>
      <c r="D145" s="7">
        <v>2.7814688182876978E-2</v>
      </c>
    </row>
    <row r="146" spans="1:4" x14ac:dyDescent="0.3">
      <c r="A146" s="13">
        <v>43290</v>
      </c>
      <c r="B146" s="6">
        <v>-4.9852094085319536E-2</v>
      </c>
      <c r="C146" s="6">
        <v>0</v>
      </c>
      <c r="D146" s="7">
        <v>-4.5926438125923175E-2</v>
      </c>
    </row>
    <row r="147" spans="1:4" x14ac:dyDescent="0.3">
      <c r="A147" s="13">
        <v>43297</v>
      </c>
      <c r="B147" s="6">
        <v>-1.4712157474617928E-2</v>
      </c>
      <c r="C147" s="6">
        <v>-3.245721014738167E-2</v>
      </c>
      <c r="D147" s="7">
        <v>-3.7238345140118763E-2</v>
      </c>
    </row>
    <row r="148" spans="1:4" x14ac:dyDescent="0.3">
      <c r="A148" s="13">
        <v>43304</v>
      </c>
      <c r="B148" s="6">
        <v>6.15639128931352E-3</v>
      </c>
      <c r="C148" s="6">
        <v>1.0256500167189061E-2</v>
      </c>
      <c r="D148" s="7">
        <v>-8.1633106391609811E-3</v>
      </c>
    </row>
    <row r="149" spans="1:4" x14ac:dyDescent="0.3">
      <c r="A149" s="13">
        <v>43311</v>
      </c>
      <c r="B149" s="6">
        <v>-3.4127323534178397E-2</v>
      </c>
      <c r="C149" s="6">
        <v>6.0384496950351252E-2</v>
      </c>
      <c r="D149" s="7">
        <v>-3.0515543925950489E-2</v>
      </c>
    </row>
    <row r="150" spans="1:4" x14ac:dyDescent="0.3">
      <c r="A150" s="13">
        <v>43332</v>
      </c>
      <c r="B150" s="6">
        <v>-4.2639394226568865E-2</v>
      </c>
      <c r="C150" s="6">
        <v>-2.3682484643559095E-2</v>
      </c>
      <c r="D150" s="7">
        <v>-4.7928466571950837E-2</v>
      </c>
    </row>
    <row r="151" spans="1:4" x14ac:dyDescent="0.3">
      <c r="A151" s="13">
        <v>43346</v>
      </c>
      <c r="B151" s="6">
        <v>-6.2059633637547421E-2</v>
      </c>
      <c r="C151" s="6">
        <v>2.0419839008742745E-2</v>
      </c>
      <c r="D151" s="7">
        <v>3.3257221756482339E-2</v>
      </c>
    </row>
    <row r="152" spans="1:4" x14ac:dyDescent="0.3">
      <c r="A152" s="13">
        <v>43353</v>
      </c>
      <c r="B152" s="6">
        <v>-2.6133078397913463E-2</v>
      </c>
      <c r="C152" s="6">
        <v>7.0835145089559404E-2</v>
      </c>
      <c r="D152" s="7">
        <v>1.8519047767237531E-2</v>
      </c>
    </row>
    <row r="153" spans="1:4" x14ac:dyDescent="0.3">
      <c r="A153" s="13">
        <v>43360</v>
      </c>
      <c r="B153" s="6">
        <v>4.8452383385946748E-2</v>
      </c>
      <c r="C153" s="6">
        <v>-1.3972283195016257E-2</v>
      </c>
      <c r="D153" s="7">
        <v>-2.3202897079663869E-2</v>
      </c>
    </row>
    <row r="154" spans="1:4" x14ac:dyDescent="0.3">
      <c r="A154" s="13">
        <v>43374</v>
      </c>
      <c r="B154" s="6">
        <v>-1.7992909652617337E-2</v>
      </c>
      <c r="C154" s="6">
        <v>3.9761483796394168E-3</v>
      </c>
      <c r="D154" s="7">
        <v>4.3573053689556262E-3</v>
      </c>
    </row>
    <row r="155" spans="1:4" x14ac:dyDescent="0.3">
      <c r="A155" s="13">
        <v>43381</v>
      </c>
      <c r="B155" s="6">
        <v>-2.564863560773769E-2</v>
      </c>
      <c r="C155" s="6">
        <v>1.9821612039912025E-3</v>
      </c>
      <c r="D155" s="7">
        <v>-2.1762794225955173E-3</v>
      </c>
    </row>
    <row r="156" spans="1:4" x14ac:dyDescent="0.3">
      <c r="A156" s="13">
        <v>43388</v>
      </c>
      <c r="B156" s="6">
        <v>-6.5846565797586507E-2</v>
      </c>
      <c r="C156" s="6">
        <v>-5.2857831864444642E-2</v>
      </c>
      <c r="D156" s="7">
        <v>1.5135424065100813E-2</v>
      </c>
    </row>
    <row r="157" spans="1:4" x14ac:dyDescent="0.3">
      <c r="A157" s="13">
        <v>43395</v>
      </c>
      <c r="B157" s="6">
        <v>-4.169497580660006E-2</v>
      </c>
      <c r="C157" s="6">
        <v>2.8808576631774861E-2</v>
      </c>
      <c r="D157" s="7">
        <v>-1.2959144642505228E-2</v>
      </c>
    </row>
    <row r="158" spans="1:4" x14ac:dyDescent="0.3">
      <c r="A158" s="13">
        <v>43402</v>
      </c>
      <c r="B158" s="6">
        <v>0.1053823494806022</v>
      </c>
      <c r="C158" s="6">
        <v>1.8090945649039264E-2</v>
      </c>
      <c r="D158" s="7">
        <v>8.6580627431145311E-3</v>
      </c>
    </row>
    <row r="159" spans="1:4" x14ac:dyDescent="0.3">
      <c r="A159" s="13">
        <v>43409</v>
      </c>
      <c r="B159" s="6">
        <v>-6.7464130156551227E-2</v>
      </c>
      <c r="C159" s="6">
        <v>-5.1927418460564357E-3</v>
      </c>
      <c r="D159" s="7">
        <v>1.0718216220024107E-2</v>
      </c>
    </row>
    <row r="160" spans="1:4" x14ac:dyDescent="0.3">
      <c r="A160" s="13">
        <v>43416</v>
      </c>
      <c r="B160" s="6">
        <v>6.1749265849229823E-2</v>
      </c>
      <c r="C160" s="6">
        <v>-3.546326379507244E-2</v>
      </c>
      <c r="D160" s="7">
        <v>4.255325570138491E-3</v>
      </c>
    </row>
    <row r="161" spans="1:4" x14ac:dyDescent="0.3">
      <c r="A161" s="13">
        <v>43430</v>
      </c>
      <c r="B161" s="6">
        <v>5.7859370670439265E-3</v>
      </c>
      <c r="C161" s="6">
        <v>3.7194370008048844E-2</v>
      </c>
      <c r="D161" s="7">
        <v>1.0576415581354454E-3</v>
      </c>
    </row>
    <row r="162" spans="1:4" x14ac:dyDescent="0.3">
      <c r="A162" s="13">
        <v>43437</v>
      </c>
      <c r="B162" s="6">
        <v>-9.8198963710215886E-2</v>
      </c>
      <c r="C162" s="6">
        <v>0</v>
      </c>
      <c r="D162" s="7">
        <v>1.0565241341998681E-3</v>
      </c>
    </row>
    <row r="163" spans="1:4" x14ac:dyDescent="0.3">
      <c r="A163" s="13">
        <v>43444</v>
      </c>
      <c r="B163" s="6">
        <v>-1.5549390064861864E-2</v>
      </c>
      <c r="C163" s="6">
        <v>-4.8202101817877749E-2</v>
      </c>
      <c r="D163" s="7">
        <v>3.162891408508217E-3</v>
      </c>
    </row>
    <row r="164" spans="1:4" x14ac:dyDescent="0.3">
      <c r="A164" s="13">
        <v>43451</v>
      </c>
      <c r="B164" s="6">
        <v>9.7895259898419856E-4</v>
      </c>
      <c r="C164" s="6">
        <v>-3.553233415138362E-2</v>
      </c>
      <c r="D164" s="7">
        <v>-1.0531859846587012E-3</v>
      </c>
    </row>
    <row r="165" spans="1:4" ht="15" thickBot="1" x14ac:dyDescent="0.35">
      <c r="A165" s="14">
        <v>43458</v>
      </c>
      <c r="B165" s="9">
        <v>-1.0030568905814007E-2</v>
      </c>
      <c r="C165" s="9">
        <v>-2.3656537238946913E-2</v>
      </c>
      <c r="D165" s="10">
        <v>4.2061050442741962E-3</v>
      </c>
    </row>
    <row r="166" spans="1:4" x14ac:dyDescent="0.3">
      <c r="A166" s="43"/>
    </row>
    <row r="167" spans="1:4" x14ac:dyDescent="0.3">
      <c r="A167" s="43"/>
    </row>
    <row r="168" spans="1:4" x14ac:dyDescent="0.3">
      <c r="A168" s="43"/>
    </row>
    <row r="169" spans="1:4" x14ac:dyDescent="0.3">
      <c r="A169" s="43"/>
    </row>
    <row r="170" spans="1:4" x14ac:dyDescent="0.3">
      <c r="A170" s="43"/>
    </row>
    <row r="171" spans="1:4" x14ac:dyDescent="0.3">
      <c r="A171" s="43"/>
    </row>
    <row r="172" spans="1:4" x14ac:dyDescent="0.3">
      <c r="A172" s="43"/>
    </row>
    <row r="173" spans="1:4" x14ac:dyDescent="0.3">
      <c r="A173" s="43"/>
    </row>
    <row r="174" spans="1:4" x14ac:dyDescent="0.3">
      <c r="A174" s="43"/>
    </row>
    <row r="175" spans="1:4" x14ac:dyDescent="0.3">
      <c r="A175" s="43"/>
    </row>
    <row r="176" spans="1:4" x14ac:dyDescent="0.3">
      <c r="A176" s="43"/>
    </row>
    <row r="177" spans="1:1" x14ac:dyDescent="0.3">
      <c r="A177" s="43"/>
    </row>
    <row r="178" spans="1:1" x14ac:dyDescent="0.3">
      <c r="A178" s="43"/>
    </row>
    <row r="179" spans="1:1" x14ac:dyDescent="0.3">
      <c r="A179" s="43"/>
    </row>
    <row r="180" spans="1:1" x14ac:dyDescent="0.3">
      <c r="A180" s="43"/>
    </row>
    <row r="181" spans="1:1" x14ac:dyDescent="0.3">
      <c r="A181" s="43"/>
    </row>
    <row r="182" spans="1:1" x14ac:dyDescent="0.3">
      <c r="A182" s="43"/>
    </row>
    <row r="183" spans="1:1" x14ac:dyDescent="0.3">
      <c r="A183" s="43"/>
    </row>
    <row r="184" spans="1:1" x14ac:dyDescent="0.3">
      <c r="A184" s="43"/>
    </row>
    <row r="185" spans="1:1" x14ac:dyDescent="0.3">
      <c r="A185" s="43"/>
    </row>
    <row r="186" spans="1:1" x14ac:dyDescent="0.3">
      <c r="A186" s="43"/>
    </row>
    <row r="187" spans="1:1" x14ac:dyDescent="0.3">
      <c r="A187" s="43"/>
    </row>
    <row r="188" spans="1:1" x14ac:dyDescent="0.3">
      <c r="A188" s="43"/>
    </row>
    <row r="189" spans="1:1" x14ac:dyDescent="0.3">
      <c r="A189" s="43"/>
    </row>
    <row r="190" spans="1:1" x14ac:dyDescent="0.3">
      <c r="A190" s="43"/>
    </row>
    <row r="191" spans="1:1" x14ac:dyDescent="0.3">
      <c r="A191" s="43"/>
    </row>
    <row r="192" spans="1:1" x14ac:dyDescent="0.3">
      <c r="A192" s="43"/>
    </row>
    <row r="193" spans="1:1" x14ac:dyDescent="0.3">
      <c r="A193" s="43"/>
    </row>
    <row r="194" spans="1:1" x14ac:dyDescent="0.3">
      <c r="A194" s="43"/>
    </row>
    <row r="195" spans="1:1" x14ac:dyDescent="0.3">
      <c r="A195" s="43"/>
    </row>
    <row r="196" spans="1:1" x14ac:dyDescent="0.3">
      <c r="A196" s="43"/>
    </row>
    <row r="197" spans="1:1" x14ac:dyDescent="0.3">
      <c r="A197" s="43"/>
    </row>
    <row r="198" spans="1:1" x14ac:dyDescent="0.3">
      <c r="A198" s="43"/>
    </row>
    <row r="199" spans="1:1" x14ac:dyDescent="0.3">
      <c r="A199" s="43"/>
    </row>
    <row r="200" spans="1:1" x14ac:dyDescent="0.3">
      <c r="A200" s="43"/>
    </row>
    <row r="201" spans="1:1" x14ac:dyDescent="0.3">
      <c r="A201" s="43"/>
    </row>
    <row r="202" spans="1:1" x14ac:dyDescent="0.3">
      <c r="A202" s="43"/>
    </row>
    <row r="203" spans="1:1" x14ac:dyDescent="0.3">
      <c r="A203" s="43"/>
    </row>
    <row r="204" spans="1:1" x14ac:dyDescent="0.3">
      <c r="A204" s="43"/>
    </row>
    <row r="205" spans="1:1" x14ac:dyDescent="0.3">
      <c r="A205" s="43"/>
    </row>
    <row r="206" spans="1:1" x14ac:dyDescent="0.3">
      <c r="A206" s="43"/>
    </row>
    <row r="207" spans="1:1" x14ac:dyDescent="0.3">
      <c r="A207" s="43"/>
    </row>
    <row r="208" spans="1:1" x14ac:dyDescent="0.3">
      <c r="A208" s="43"/>
    </row>
    <row r="209" spans="1:1" x14ac:dyDescent="0.3">
      <c r="A209" s="43"/>
    </row>
    <row r="210" spans="1:1" x14ac:dyDescent="0.3">
      <c r="A210" s="43"/>
    </row>
    <row r="211" spans="1:1" x14ac:dyDescent="0.3">
      <c r="A211" s="43"/>
    </row>
    <row r="212" spans="1:1" x14ac:dyDescent="0.3">
      <c r="A212" s="43"/>
    </row>
    <row r="213" spans="1:1" x14ac:dyDescent="0.3">
      <c r="A213" s="43"/>
    </row>
    <row r="214" spans="1:1" x14ac:dyDescent="0.3">
      <c r="A214" s="43"/>
    </row>
    <row r="215" spans="1:1" x14ac:dyDescent="0.3">
      <c r="A215" s="43"/>
    </row>
    <row r="216" spans="1:1" x14ac:dyDescent="0.3">
      <c r="A216" s="43"/>
    </row>
    <row r="217" spans="1:1" x14ac:dyDescent="0.3">
      <c r="A217" s="43"/>
    </row>
    <row r="218" spans="1:1" x14ac:dyDescent="0.3">
      <c r="A218" s="43"/>
    </row>
    <row r="219" spans="1:1" x14ac:dyDescent="0.3">
      <c r="A219" s="43"/>
    </row>
    <row r="220" spans="1:1" x14ac:dyDescent="0.3">
      <c r="A220" s="43"/>
    </row>
    <row r="221" spans="1:1" x14ac:dyDescent="0.3">
      <c r="A221" s="43"/>
    </row>
    <row r="222" spans="1:1" x14ac:dyDescent="0.3">
      <c r="A222" s="43"/>
    </row>
    <row r="223" spans="1:1" x14ac:dyDescent="0.3">
      <c r="A223" s="43"/>
    </row>
    <row r="224" spans="1:1" x14ac:dyDescent="0.3">
      <c r="A224" s="43"/>
    </row>
    <row r="225" spans="1:1" x14ac:dyDescent="0.3">
      <c r="A225" s="43"/>
    </row>
    <row r="226" spans="1:1" x14ac:dyDescent="0.3">
      <c r="A226" s="43"/>
    </row>
    <row r="227" spans="1:1" x14ac:dyDescent="0.3">
      <c r="A227" s="43"/>
    </row>
    <row r="228" spans="1:1" x14ac:dyDescent="0.3">
      <c r="A228" s="43"/>
    </row>
    <row r="229" spans="1:1" x14ac:dyDescent="0.3">
      <c r="A229" s="43"/>
    </row>
  </sheetData>
  <mergeCells count="3">
    <mergeCell ref="H5:K5"/>
    <mergeCell ref="H25:K25"/>
    <mergeCell ref="H45:K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F0F6-6724-44F0-9B52-0EA1238980E5}">
  <dimension ref="A1:L65"/>
  <sheetViews>
    <sheetView topLeftCell="A10" zoomScale="55" zoomScaleNormal="55" workbookViewId="0">
      <selection activeCell="L18" sqref="L18"/>
    </sheetView>
  </sheetViews>
  <sheetFormatPr defaultRowHeight="14.4" x14ac:dyDescent="0.3"/>
  <cols>
    <col min="9" max="9" width="29.88671875" customWidth="1"/>
    <col min="10" max="10" width="16" customWidth="1"/>
    <col min="11" max="11" width="15.88671875" customWidth="1"/>
    <col min="12" max="12" width="13.33203125" customWidth="1"/>
  </cols>
  <sheetData>
    <row r="1" spans="1:12" x14ac:dyDescent="0.3">
      <c r="A1" s="84" t="s">
        <v>111</v>
      </c>
      <c r="B1" s="84"/>
      <c r="C1" s="84" t="s">
        <v>118</v>
      </c>
      <c r="D1" s="84"/>
      <c r="E1" s="84" t="s">
        <v>119</v>
      </c>
      <c r="F1" s="84"/>
      <c r="I1" s="57" t="s">
        <v>146</v>
      </c>
    </row>
    <row r="2" spans="1:12" x14ac:dyDescent="0.3">
      <c r="A2" s="6">
        <v>2017</v>
      </c>
      <c r="B2" s="6">
        <v>2018</v>
      </c>
      <c r="C2" s="6">
        <v>2017</v>
      </c>
      <c r="D2" s="6">
        <v>2018</v>
      </c>
      <c r="E2" s="6">
        <v>2017</v>
      </c>
      <c r="F2" s="6">
        <v>2018</v>
      </c>
      <c r="I2" t="s">
        <v>130</v>
      </c>
    </row>
    <row r="3" spans="1:12" x14ac:dyDescent="0.3">
      <c r="A3" s="6">
        <v>-4.3729389946772536E-2</v>
      </c>
      <c r="B3" s="6">
        <v>6.1962073851613814E-2</v>
      </c>
      <c r="C3" s="6">
        <v>3.1678523696710877E-2</v>
      </c>
      <c r="D3" s="6">
        <v>1.1888571665252505E-2</v>
      </c>
      <c r="E3" s="6">
        <v>6.6688898770377427E-4</v>
      </c>
      <c r="F3" s="6">
        <v>-4.0000053333461277E-3</v>
      </c>
      <c r="I3" t="s">
        <v>131</v>
      </c>
    </row>
    <row r="4" spans="1:12" x14ac:dyDescent="0.3">
      <c r="A4" s="6">
        <v>6.9881001348916061E-2</v>
      </c>
      <c r="B4" s="6">
        <v>-1.160818770599914E-2</v>
      </c>
      <c r="C4" s="6">
        <v>8.0098487899460905E-2</v>
      </c>
      <c r="D4" s="6">
        <v>5.9126173500094178E-2</v>
      </c>
      <c r="E4" s="6">
        <v>-1.2072581234269249E-2</v>
      </c>
      <c r="F4" s="6">
        <v>-1.8200704646846391E-2</v>
      </c>
    </row>
    <row r="5" spans="1:12" x14ac:dyDescent="0.3">
      <c r="A5" s="6">
        <v>2.2685282831083665E-2</v>
      </c>
      <c r="B5" s="6">
        <v>-3.2982102783204542E-2</v>
      </c>
      <c r="C5" s="6">
        <v>-5.9997308578373619E-2</v>
      </c>
      <c r="D5" s="6">
        <v>-8.3437635211967213E-4</v>
      </c>
      <c r="E5" s="6">
        <v>1.8717123952937773E-2</v>
      </c>
      <c r="F5" s="6">
        <v>-4.3526265049890975E-2</v>
      </c>
      <c r="I5" s="19"/>
      <c r="J5" s="55" t="s">
        <v>111</v>
      </c>
      <c r="K5" s="55" t="s">
        <v>118</v>
      </c>
      <c r="L5" s="55" t="s">
        <v>119</v>
      </c>
    </row>
    <row r="6" spans="1:12" x14ac:dyDescent="0.3">
      <c r="A6" s="6">
        <v>4.8641807222345866E-2</v>
      </c>
      <c r="B6" s="6">
        <v>-5.2297466972771531E-3</v>
      </c>
      <c r="C6" s="6">
        <v>6.2003327305239352E-2</v>
      </c>
      <c r="D6" s="6">
        <v>-2.1941808538436646E-2</v>
      </c>
      <c r="E6" s="6">
        <v>9.228806437621485E-3</v>
      </c>
      <c r="F6" s="6">
        <v>-1.9531870917245956E-2</v>
      </c>
      <c r="I6" s="19" t="s">
        <v>129</v>
      </c>
      <c r="J6" s="19">
        <f>_xlfn.F.TEST(A3:A46,B3:B42)</f>
        <v>0.9813273117596919</v>
      </c>
      <c r="K6" s="19">
        <f>_xlfn.F.TEST(C3:C46,D3:D42)</f>
        <v>0.37866228242705929</v>
      </c>
      <c r="L6" s="19">
        <f>_xlfn.F.TEST(E3:E46,F3:F42)</f>
        <v>3.4400015900205472E-2</v>
      </c>
    </row>
    <row r="7" spans="1:12" x14ac:dyDescent="0.3">
      <c r="A7" s="6">
        <v>5.7652851427277399E-2</v>
      </c>
      <c r="B7" s="6">
        <v>4.2528402945455984E-2</v>
      </c>
      <c r="C7" s="6">
        <v>-2.6755868804377884E-3</v>
      </c>
      <c r="D7" s="6">
        <v>-2.1561853007587273E-2</v>
      </c>
      <c r="E7" s="6">
        <v>8.494007292004337E-3</v>
      </c>
      <c r="F7" s="6">
        <v>-1.5904907839664466E-2</v>
      </c>
    </row>
    <row r="8" spans="1:12" x14ac:dyDescent="0.3">
      <c r="A8" s="6">
        <v>5.5866067086397762E-3</v>
      </c>
      <c r="B8" s="6">
        <v>-1.4461568011834682E-2</v>
      </c>
      <c r="C8" s="6">
        <v>-3.7534259258198435E-2</v>
      </c>
      <c r="D8" s="6">
        <v>0</v>
      </c>
      <c r="E8" s="6">
        <v>-3.2583932380592863E-3</v>
      </c>
      <c r="F8" s="6">
        <v>-3.2589442098946014E-2</v>
      </c>
      <c r="H8" t="s">
        <v>121</v>
      </c>
      <c r="I8" t="s">
        <v>132</v>
      </c>
    </row>
    <row r="9" spans="1:12" x14ac:dyDescent="0.3">
      <c r="A9" s="6">
        <v>-3.6305745746169987E-2</v>
      </c>
      <c r="B9" s="6">
        <v>2.0188140569035933E-2</v>
      </c>
      <c r="C9" s="6">
        <v>-1.3300861120949366E-2</v>
      </c>
      <c r="D9" s="6">
        <v>4.5171718646720954E-2</v>
      </c>
      <c r="E9" s="6">
        <v>-7.8637364602145762E-3</v>
      </c>
      <c r="F9" s="6">
        <v>2.555070011746995E-2</v>
      </c>
      <c r="I9" t="s">
        <v>133</v>
      </c>
    </row>
    <row r="10" spans="1:12" x14ac:dyDescent="0.3">
      <c r="A10" s="6">
        <v>-3.5875649765408461E-2</v>
      </c>
      <c r="B10" s="6">
        <v>8.1524067503315117E-2</v>
      </c>
      <c r="C10" s="6">
        <v>-4.6150943846241417E-2</v>
      </c>
      <c r="D10" s="6">
        <v>-2.0202707317519466E-2</v>
      </c>
      <c r="E10" s="6">
        <v>0</v>
      </c>
      <c r="F10" s="6">
        <v>-2.8661122531862489E-2</v>
      </c>
      <c r="I10" t="s">
        <v>134</v>
      </c>
    </row>
    <row r="11" spans="1:12" x14ac:dyDescent="0.3">
      <c r="A11" s="6">
        <v>1.1016934414821612E-2</v>
      </c>
      <c r="B11" s="6">
        <v>3.522742670075709E-2</v>
      </c>
      <c r="C11" s="6">
        <v>-6.2425134756394829E-2</v>
      </c>
      <c r="D11" s="6">
        <v>-4.2607648608549206E-3</v>
      </c>
      <c r="E11" s="6">
        <v>-7.2631550724732248E-3</v>
      </c>
      <c r="F11" s="6">
        <v>8.2730564931992826E-3</v>
      </c>
    </row>
    <row r="12" spans="1:12" x14ac:dyDescent="0.3">
      <c r="A12" s="6">
        <v>7.9527004500847015E-2</v>
      </c>
      <c r="B12" s="6">
        <v>-1.7519161240357611E-2</v>
      </c>
      <c r="C12" s="6">
        <v>2.3295562603522082E-2</v>
      </c>
      <c r="D12" s="6">
        <v>-4.4850566165351789E-2</v>
      </c>
      <c r="E12" s="6">
        <v>-4.0458585195436835E-3</v>
      </c>
      <c r="F12" s="6">
        <v>2.3895999628363168E-2</v>
      </c>
    </row>
    <row r="13" spans="1:12" x14ac:dyDescent="0.3">
      <c r="A13" s="6">
        <v>2.2948932985544783E-2</v>
      </c>
      <c r="B13" s="6">
        <v>3.0928548483357635E-2</v>
      </c>
      <c r="C13" s="6">
        <v>1.3872111477806044E-2</v>
      </c>
      <c r="D13" s="6">
        <v>5.2565397345003477E-2</v>
      </c>
      <c r="E13" s="6">
        <v>0</v>
      </c>
      <c r="F13" s="6">
        <v>-1.4859114403749828E-2</v>
      </c>
      <c r="I13" s="57" t="s">
        <v>147</v>
      </c>
    </row>
    <row r="14" spans="1:12" x14ac:dyDescent="0.3">
      <c r="A14" s="6">
        <v>-6.0860979007793616E-2</v>
      </c>
      <c r="B14" s="6">
        <v>-3.0928548483357573E-2</v>
      </c>
      <c r="C14" s="6">
        <v>-4.7292097205056373E-2</v>
      </c>
      <c r="D14" s="6">
        <v>-1.6561508589001427E-2</v>
      </c>
      <c r="E14" s="6">
        <v>-2.0562753296510392E-2</v>
      </c>
      <c r="F14" s="6">
        <v>-2.2711044260214648E-2</v>
      </c>
      <c r="H14" t="s">
        <v>149</v>
      </c>
      <c r="I14" t="s">
        <v>144</v>
      </c>
    </row>
    <row r="15" spans="1:12" x14ac:dyDescent="0.3">
      <c r="A15" s="6">
        <v>3.4035494276325691E-2</v>
      </c>
      <c r="B15" s="6">
        <v>-2.2339497938833799E-2</v>
      </c>
      <c r="C15" s="6">
        <v>2.5169113837254807E-2</v>
      </c>
      <c r="D15" s="6">
        <v>1.9627091678486889E-3</v>
      </c>
      <c r="E15" s="6">
        <v>1.7845360320010387E-2</v>
      </c>
      <c r="F15" s="6">
        <v>4.5836596676578929E-3</v>
      </c>
      <c r="I15" t="s">
        <v>145</v>
      </c>
    </row>
    <row r="16" spans="1:12" x14ac:dyDescent="0.3">
      <c r="A16" s="6">
        <v>4.8975103033438681E-2</v>
      </c>
      <c r="B16" s="6">
        <v>-2.9735309169899627E-2</v>
      </c>
      <c r="C16" s="6">
        <v>4.8513959223607538E-2</v>
      </c>
      <c r="D16" s="6">
        <v>1.9588644853329716E-3</v>
      </c>
      <c r="E16" s="6">
        <v>9.4787439545437387E-3</v>
      </c>
      <c r="F16" s="6">
        <v>1.8127384592556701E-2</v>
      </c>
    </row>
    <row r="17" spans="1:11" x14ac:dyDescent="0.3">
      <c r="A17" s="6">
        <v>6.5249505881350062E-2</v>
      </c>
      <c r="B17" s="6">
        <v>-5.4694758045354328E-3</v>
      </c>
      <c r="C17" s="6">
        <v>-2.1540521722056529E-2</v>
      </c>
      <c r="D17" s="6">
        <v>4.9628504305160359E-2</v>
      </c>
      <c r="E17" s="6">
        <v>-1.3486178712935292E-3</v>
      </c>
      <c r="F17" s="6">
        <v>-4.908961019652363E-2</v>
      </c>
      <c r="I17" t="s">
        <v>143</v>
      </c>
    </row>
    <row r="18" spans="1:11" ht="15" thickBot="1" x14ac:dyDescent="0.35">
      <c r="A18" s="6">
        <v>-1.8561393681049969E-2</v>
      </c>
      <c r="B18" s="6">
        <v>5.4823364973599957E-2</v>
      </c>
      <c r="C18" s="6">
        <v>3.0184976338397451E-2</v>
      </c>
      <c r="D18" s="6">
        <v>-1.9531870917245956E-2</v>
      </c>
      <c r="E18" s="6">
        <v>1.348617871293463E-3</v>
      </c>
      <c r="F18" s="6">
        <v>7.9260652724207226E-3</v>
      </c>
    </row>
    <row r="19" spans="1:11" x14ac:dyDescent="0.3">
      <c r="A19" s="6">
        <v>2.6525332773337518E-2</v>
      </c>
      <c r="B19" s="6">
        <v>-2.7033417335143587E-2</v>
      </c>
      <c r="C19" s="6">
        <v>-4.2355511958652683E-2</v>
      </c>
      <c r="D19" s="6">
        <v>-1.3902905168991493E-2</v>
      </c>
      <c r="E19" s="6">
        <v>2.691791665711353E-3</v>
      </c>
      <c r="F19" s="6">
        <v>-2.4876904755404557E-2</v>
      </c>
      <c r="I19" s="17"/>
      <c r="J19" s="17" t="s">
        <v>135</v>
      </c>
      <c r="K19" s="17" t="s">
        <v>136</v>
      </c>
    </row>
    <row r="20" spans="1:11" x14ac:dyDescent="0.3">
      <c r="A20" s="6">
        <v>5.2742738299716516E-3</v>
      </c>
      <c r="B20" s="6">
        <v>3.558085787406176E-4</v>
      </c>
      <c r="C20" s="6">
        <v>1.1363758650315223E-2</v>
      </c>
      <c r="D20" s="6">
        <v>-2.0020026706730793E-3</v>
      </c>
      <c r="E20" s="6">
        <v>5.3619431413853731E-3</v>
      </c>
      <c r="F20" s="6">
        <v>2.5157245972473705E-3</v>
      </c>
      <c r="I20" s="15" t="s">
        <v>22</v>
      </c>
      <c r="J20" s="15">
        <v>3.2323778843854618E-3</v>
      </c>
      <c r="K20" s="15">
        <v>-7.3677528323999684E-3</v>
      </c>
    </row>
    <row r="21" spans="1:11" x14ac:dyDescent="0.3">
      <c r="A21" s="6">
        <v>-2.2879423114645275E-2</v>
      </c>
      <c r="B21" s="6">
        <v>-5.350467552831026E-3</v>
      </c>
      <c r="C21" s="6">
        <v>-2.2858138076050322E-2</v>
      </c>
      <c r="D21" s="6">
        <v>4.0000053333461372E-3</v>
      </c>
      <c r="E21" s="6">
        <v>-9.4023526783903934E-3</v>
      </c>
      <c r="F21" s="6">
        <v>-2.0305266160745569E-2</v>
      </c>
      <c r="I21" s="15" t="s">
        <v>137</v>
      </c>
      <c r="J21" s="15">
        <v>1.9553288011725598E-3</v>
      </c>
      <c r="K21" s="15">
        <v>1.9378675339510364E-3</v>
      </c>
    </row>
    <row r="22" spans="1:11" x14ac:dyDescent="0.3">
      <c r="A22" s="6">
        <v>3.7241858274498593E-2</v>
      </c>
      <c r="B22" s="6">
        <v>-7.6145922791590923E-2</v>
      </c>
      <c r="C22" s="6">
        <v>-2.5932026093381754E-2</v>
      </c>
      <c r="D22" s="6">
        <v>0</v>
      </c>
      <c r="E22" s="6">
        <v>2.6954194216723027E-3</v>
      </c>
      <c r="F22" s="6">
        <v>2.7814688182876978E-2</v>
      </c>
      <c r="I22" s="15" t="s">
        <v>138</v>
      </c>
      <c r="J22" s="15">
        <v>44</v>
      </c>
      <c r="K22" s="15">
        <v>40</v>
      </c>
    </row>
    <row r="23" spans="1:11" x14ac:dyDescent="0.3">
      <c r="A23" s="6">
        <v>-9.9128713401395757E-2</v>
      </c>
      <c r="B23" s="6">
        <v>-4.9852094085319536E-2</v>
      </c>
      <c r="C23" s="6">
        <v>-1.7094433359300068E-2</v>
      </c>
      <c r="D23" s="6">
        <v>0</v>
      </c>
      <c r="E23" s="6">
        <v>-6.7317404090443719E-4</v>
      </c>
      <c r="F23" s="6">
        <v>-4.5926438125923175E-2</v>
      </c>
      <c r="I23" s="15" t="s">
        <v>139</v>
      </c>
      <c r="J23" s="15">
        <v>43</v>
      </c>
      <c r="K23" s="15">
        <v>39</v>
      </c>
    </row>
    <row r="24" spans="1:11" x14ac:dyDescent="0.3">
      <c r="A24" s="6">
        <v>9.1320240618870258E-2</v>
      </c>
      <c r="B24" s="6">
        <v>-1.4712157474617928E-2</v>
      </c>
      <c r="C24" s="6">
        <v>-1.0398707220898622E-2</v>
      </c>
      <c r="D24" s="6">
        <v>-3.245721014738167E-2</v>
      </c>
      <c r="E24" s="6">
        <v>-6.7362750947427613E-4</v>
      </c>
      <c r="F24" s="6">
        <v>-3.7238345140118763E-2</v>
      </c>
      <c r="I24" s="15" t="s">
        <v>140</v>
      </c>
      <c r="J24" s="15">
        <v>1.0090105576958206</v>
      </c>
      <c r="K24" s="15"/>
    </row>
    <row r="25" spans="1:11" x14ac:dyDescent="0.3">
      <c r="A25" s="6">
        <v>2.0432626010922068E-2</v>
      </c>
      <c r="B25" s="6">
        <v>6.15639128931352E-3</v>
      </c>
      <c r="C25" s="6">
        <v>0</v>
      </c>
      <c r="D25" s="6">
        <v>1.0256500167189061E-2</v>
      </c>
      <c r="E25" s="6">
        <v>6.7362750947427428E-4</v>
      </c>
      <c r="F25" s="6">
        <v>-8.1633106391609811E-3</v>
      </c>
      <c r="I25" s="15" t="s">
        <v>141</v>
      </c>
      <c r="J25" s="15">
        <v>0.49066365587984595</v>
      </c>
      <c r="K25" s="15"/>
    </row>
    <row r="26" spans="1:11" ht="15" thickBot="1" x14ac:dyDescent="0.35">
      <c r="A26" s="6">
        <v>8.6755327826791878E-2</v>
      </c>
      <c r="B26" s="6">
        <v>-3.4127323534178397E-2</v>
      </c>
      <c r="C26" s="6">
        <v>4.263220179588291E-2</v>
      </c>
      <c r="D26" s="6">
        <v>6.0384496950351252E-2</v>
      </c>
      <c r="E26" s="6">
        <v>3.3613477027049274E-3</v>
      </c>
      <c r="F26" s="6">
        <v>-3.0515543925950489E-2</v>
      </c>
      <c r="I26" s="16" t="s">
        <v>142</v>
      </c>
      <c r="J26" s="16">
        <v>1.6891682148978846</v>
      </c>
      <c r="K26" s="16"/>
    </row>
    <row r="27" spans="1:11" x14ac:dyDescent="0.3">
      <c r="A27" s="6">
        <v>-9.3940824193571861E-4</v>
      </c>
      <c r="B27" s="6">
        <v>-4.2639394226568865E-2</v>
      </c>
      <c r="C27" s="6">
        <v>2.5547330890640277E-2</v>
      </c>
      <c r="D27" s="6">
        <v>-2.3682484643559095E-2</v>
      </c>
      <c r="E27" s="6">
        <v>-9.4403937790870727E-3</v>
      </c>
      <c r="F27" s="6">
        <v>-4.7928466571950837E-2</v>
      </c>
      <c r="J27" s="56">
        <f>J25*2</f>
        <v>0.9813273117596919</v>
      </c>
    </row>
    <row r="28" spans="1:11" x14ac:dyDescent="0.3">
      <c r="A28" s="6">
        <v>-2.0413716228633232E-2</v>
      </c>
      <c r="B28" s="6">
        <v>-6.2059633637547421E-2</v>
      </c>
      <c r="C28" s="6">
        <v>-3.9839293368672583E-2</v>
      </c>
      <c r="D28" s="6">
        <v>2.0419839008742745E-2</v>
      </c>
      <c r="E28" s="6">
        <v>6.0790460763821925E-3</v>
      </c>
      <c r="F28" s="6">
        <v>3.3257221756482339E-2</v>
      </c>
    </row>
    <row r="29" spans="1:11" x14ac:dyDescent="0.3">
      <c r="A29" s="6">
        <v>-1.2489448497649614E-2</v>
      </c>
      <c r="B29" s="6">
        <v>-2.6133078397913463E-2</v>
      </c>
      <c r="C29" s="6">
        <v>-3.7575412171994539E-2</v>
      </c>
      <c r="D29" s="6">
        <v>7.0835145089559404E-2</v>
      </c>
      <c r="E29" s="6">
        <v>2.5031302181184748E-3</v>
      </c>
      <c r="F29" s="6">
        <v>1.8519047767237531E-2</v>
      </c>
      <c r="H29" t="s">
        <v>121</v>
      </c>
      <c r="I29" t="s">
        <v>148</v>
      </c>
    </row>
    <row r="30" spans="1:11" x14ac:dyDescent="0.3">
      <c r="A30" s="6">
        <v>4.6934374867873427E-2</v>
      </c>
      <c r="B30" s="6">
        <v>4.8452383385946748E-2</v>
      </c>
      <c r="C30" s="6">
        <v>-1.7825316662833017E-3</v>
      </c>
      <c r="D30" s="6">
        <v>-1.3972283195016257E-2</v>
      </c>
      <c r="E30" s="6">
        <v>-3.0459207484708574E-2</v>
      </c>
      <c r="F30" s="6">
        <v>-2.3202897079663869E-2</v>
      </c>
    </row>
    <row r="31" spans="1:11" x14ac:dyDescent="0.3">
      <c r="A31" s="6">
        <v>-4.1527627855426158E-2</v>
      </c>
      <c r="B31" s="6">
        <v>-1.7992909652617337E-2</v>
      </c>
      <c r="C31" s="6">
        <v>-7.1620717966150551E-3</v>
      </c>
      <c r="D31" s="6">
        <v>3.9761483796394168E-3</v>
      </c>
      <c r="E31" s="6">
        <v>-8.6281812233382302E-3</v>
      </c>
      <c r="F31" s="6">
        <v>4.3573053689556262E-3</v>
      </c>
    </row>
    <row r="32" spans="1:11" x14ac:dyDescent="0.3">
      <c r="A32" s="6">
        <v>-7.1095921683730218E-2</v>
      </c>
      <c r="B32" s="6">
        <v>-2.564863560773769E-2</v>
      </c>
      <c r="C32" s="6">
        <v>5.3357649112497095E-2</v>
      </c>
      <c r="D32" s="6">
        <v>1.9821612039912025E-3</v>
      </c>
      <c r="E32" s="6">
        <v>-9.5777832732342454E-3</v>
      </c>
      <c r="F32" s="6">
        <v>-2.1762794225955173E-3</v>
      </c>
      <c r="H32" t="s">
        <v>150</v>
      </c>
      <c r="I32" t="s">
        <v>171</v>
      </c>
    </row>
    <row r="33" spans="1:11" x14ac:dyDescent="0.3">
      <c r="A33" s="6">
        <v>3.0324987951354122E-2</v>
      </c>
      <c r="B33" s="6">
        <v>-6.5846565797586507E-2</v>
      </c>
      <c r="C33" s="6">
        <v>-5.0665857446785666E-2</v>
      </c>
      <c r="D33" s="6">
        <v>-5.2857831864444642E-2</v>
      </c>
      <c r="E33" s="6">
        <v>-1.143875208842437E-2</v>
      </c>
      <c r="F33" s="6">
        <v>1.5135424065100813E-2</v>
      </c>
      <c r="I33" t="s">
        <v>172</v>
      </c>
    </row>
    <row r="34" spans="1:11" x14ac:dyDescent="0.3">
      <c r="A34" s="6">
        <v>-6.9168970533392982E-3</v>
      </c>
      <c r="B34" s="6">
        <v>-4.169497580660006E-2</v>
      </c>
      <c r="C34" s="6">
        <v>-8.9645904703703947E-4</v>
      </c>
      <c r="D34" s="6">
        <v>2.8808576631774861E-2</v>
      </c>
      <c r="E34" s="6">
        <v>4.1600452505145866E-2</v>
      </c>
      <c r="F34" s="6">
        <v>-1.2959144642505228E-2</v>
      </c>
    </row>
    <row r="35" spans="1:11" x14ac:dyDescent="0.3">
      <c r="A35" s="6">
        <v>-5.5768181507717722E-2</v>
      </c>
      <c r="B35" s="6">
        <v>0.1053823494806022</v>
      </c>
      <c r="C35" s="6">
        <v>-1.7953326186743745E-3</v>
      </c>
      <c r="D35" s="6">
        <v>1.8090945649039264E-2</v>
      </c>
      <c r="E35" s="6">
        <v>-3.1913014349456398E-2</v>
      </c>
      <c r="F35" s="6">
        <v>8.6580627431145311E-3</v>
      </c>
      <c r="I35" t="s">
        <v>168</v>
      </c>
    </row>
    <row r="36" spans="1:11" ht="15" thickBot="1" x14ac:dyDescent="0.35">
      <c r="A36" s="6">
        <v>0</v>
      </c>
      <c r="B36" s="6">
        <v>-6.7464130156551227E-2</v>
      </c>
      <c r="C36" s="6">
        <v>0</v>
      </c>
      <c r="D36" s="6">
        <v>-5.1927418460564357E-3</v>
      </c>
      <c r="E36" s="6">
        <v>-1.8576385572935419E-2</v>
      </c>
      <c r="F36" s="6">
        <v>1.0718216220024107E-2</v>
      </c>
    </row>
    <row r="37" spans="1:11" x14ac:dyDescent="0.3">
      <c r="A37" s="6">
        <v>-1.6166950284957536E-2</v>
      </c>
      <c r="B37" s="6">
        <v>6.1749265849229823E-2</v>
      </c>
      <c r="C37" s="6">
        <v>-1.6304709024943582E-2</v>
      </c>
      <c r="D37" s="6">
        <v>-3.546326379507244E-2</v>
      </c>
      <c r="E37" s="6">
        <v>6.2305497506361628E-3</v>
      </c>
      <c r="F37" s="6">
        <v>4.255325570138491E-3</v>
      </c>
      <c r="I37" s="17"/>
      <c r="J37" s="17" t="s">
        <v>135</v>
      </c>
      <c r="K37" s="17" t="s">
        <v>136</v>
      </c>
    </row>
    <row r="38" spans="1:11" x14ac:dyDescent="0.3">
      <c r="A38" s="6">
        <v>-2.2123902829407401E-3</v>
      </c>
      <c r="B38" s="6">
        <v>5.7859370670439265E-3</v>
      </c>
      <c r="C38" s="6">
        <v>0</v>
      </c>
      <c r="D38" s="6">
        <v>3.7194370008048844E-2</v>
      </c>
      <c r="E38" s="6">
        <v>3.4877118246779658E-2</v>
      </c>
      <c r="F38" s="6">
        <v>1.0576415581354454E-3</v>
      </c>
      <c r="I38" s="15" t="s">
        <v>22</v>
      </c>
      <c r="J38" s="15">
        <v>-2.6444006686832475E-3</v>
      </c>
      <c r="K38" s="15">
        <v>1.0395743812393683E-3</v>
      </c>
    </row>
    <row r="39" spans="1:11" x14ac:dyDescent="0.3">
      <c r="A39" s="6">
        <v>1.6424859975034108E-3</v>
      </c>
      <c r="B39" s="6">
        <v>-9.8198963710215886E-2</v>
      </c>
      <c r="C39" s="6">
        <v>-1.4842573037928852E-2</v>
      </c>
      <c r="D39" s="6">
        <v>0</v>
      </c>
      <c r="E39" s="6">
        <v>-4.4820779881933011E-2</v>
      </c>
      <c r="F39" s="6">
        <v>1.0565241341998681E-3</v>
      </c>
      <c r="I39" s="15" t="s">
        <v>137</v>
      </c>
      <c r="J39" s="15">
        <v>1.2515643973772356E-3</v>
      </c>
      <c r="K39" s="15">
        <v>9.4621754690535625E-4</v>
      </c>
    </row>
    <row r="40" spans="1:11" x14ac:dyDescent="0.3">
      <c r="A40" s="6">
        <v>6.1387546983248421E-3</v>
      </c>
      <c r="B40" s="6">
        <v>-1.5549390064861864E-2</v>
      </c>
      <c r="C40" s="6">
        <v>1.4612132132292887E-2</v>
      </c>
      <c r="D40" s="6">
        <v>-4.8202101817877749E-2</v>
      </c>
      <c r="E40" s="6">
        <v>-1.7377350805876917E-2</v>
      </c>
      <c r="F40" s="6">
        <v>3.162891408508217E-3</v>
      </c>
      <c r="I40" s="15" t="s">
        <v>138</v>
      </c>
      <c r="J40" s="15">
        <v>44</v>
      </c>
      <c r="K40" s="15">
        <v>40</v>
      </c>
    </row>
    <row r="41" spans="1:11" x14ac:dyDescent="0.3">
      <c r="A41" s="6">
        <v>7.0132929634465057E-3</v>
      </c>
      <c r="B41" s="6">
        <v>9.7895259898419856E-4</v>
      </c>
      <c r="C41" s="6">
        <v>-3.7879817451618239E-2</v>
      </c>
      <c r="D41" s="6">
        <v>-3.553233415138362E-2</v>
      </c>
      <c r="E41" s="6">
        <v>-1.6708441648176058E-3</v>
      </c>
      <c r="F41" s="6">
        <v>-1.0531859846587012E-3</v>
      </c>
      <c r="I41" s="15" t="s">
        <v>139</v>
      </c>
      <c r="J41" s="15">
        <v>43</v>
      </c>
      <c r="K41" s="15">
        <v>39</v>
      </c>
    </row>
    <row r="42" spans="1:11" x14ac:dyDescent="0.3">
      <c r="A42" s="6">
        <v>-2.8978599883498584E-2</v>
      </c>
      <c r="B42" s="6">
        <v>-1.0030568905814007E-2</v>
      </c>
      <c r="C42" s="6">
        <v>-1.901197948857189E-2</v>
      </c>
      <c r="D42" s="6">
        <v>-2.3656537238946913E-2</v>
      </c>
      <c r="E42" s="6">
        <v>-1.9418085857101627E-2</v>
      </c>
      <c r="F42" s="6">
        <v>4.2061050442741962E-3</v>
      </c>
      <c r="I42" s="15" t="s">
        <v>140</v>
      </c>
      <c r="J42" s="15">
        <v>1.3227025872332732</v>
      </c>
      <c r="K42" s="15"/>
    </row>
    <row r="43" spans="1:11" x14ac:dyDescent="0.3">
      <c r="A43" s="6">
        <v>-7.6010601486276155E-2</v>
      </c>
      <c r="B43" s="6"/>
      <c r="C43" s="6">
        <v>8.1960253802808053E-2</v>
      </c>
      <c r="D43" s="6"/>
      <c r="E43" s="6">
        <v>6.7969675438868853E-3</v>
      </c>
      <c r="F43" s="6"/>
      <c r="I43" s="15" t="s">
        <v>141</v>
      </c>
      <c r="J43" s="15">
        <v>0.18933114121352962</v>
      </c>
      <c r="K43" s="15"/>
    </row>
    <row r="44" spans="1:11" ht="15" thickBot="1" x14ac:dyDescent="0.35">
      <c r="A44" s="6">
        <v>-2.598436791063025E-2</v>
      </c>
      <c r="B44" s="6"/>
      <c r="C44" s="6">
        <v>-2.4162249279079707E-2</v>
      </c>
      <c r="D44" s="6"/>
      <c r="E44" s="6">
        <v>-8.4709873765188664E-4</v>
      </c>
      <c r="F44" s="6"/>
      <c r="I44" s="16" t="s">
        <v>142</v>
      </c>
      <c r="J44" s="16">
        <v>1.6891682148978846</v>
      </c>
      <c r="K44" s="16"/>
    </row>
    <row r="45" spans="1:11" x14ac:dyDescent="0.3">
      <c r="A45" s="6">
        <v>-5.209249494820295E-3</v>
      </c>
      <c r="B45" s="6"/>
      <c r="C45" s="6">
        <v>5.4200674693391133E-3</v>
      </c>
      <c r="D45" s="6"/>
      <c r="E45" s="6">
        <v>-2.0548668227387677E-2</v>
      </c>
      <c r="F45" s="6"/>
      <c r="I45" s="58"/>
      <c r="J45" s="59">
        <f>J43*2</f>
        <v>0.37866228242705924</v>
      </c>
      <c r="K45" s="58"/>
    </row>
    <row r="46" spans="1:11" x14ac:dyDescent="0.3">
      <c r="A46" s="6">
        <v>-2.5247984557334553E-3</v>
      </c>
      <c r="B46" s="6"/>
      <c r="C46" s="6">
        <v>-4.5892691836408915E-3</v>
      </c>
      <c r="D46" s="6"/>
      <c r="E46" s="6">
        <v>-2.1718523954642986E-2</v>
      </c>
      <c r="F46" s="6"/>
    </row>
    <row r="47" spans="1:11" x14ac:dyDescent="0.3">
      <c r="H47" t="s">
        <v>121</v>
      </c>
      <c r="I47" t="s">
        <v>148</v>
      </c>
    </row>
    <row r="50" spans="8:11" x14ac:dyDescent="0.3">
      <c r="H50" t="s">
        <v>151</v>
      </c>
      <c r="I50" t="s">
        <v>173</v>
      </c>
    </row>
    <row r="51" spans="8:11" x14ac:dyDescent="0.3">
      <c r="I51" t="s">
        <v>174</v>
      </c>
    </row>
    <row r="53" spans="8:11" x14ac:dyDescent="0.3">
      <c r="I53" t="s">
        <v>169</v>
      </c>
    </row>
    <row r="54" spans="8:11" ht="15" thickBot="1" x14ac:dyDescent="0.35"/>
    <row r="55" spans="8:11" x14ac:dyDescent="0.3">
      <c r="I55" s="17"/>
      <c r="J55" s="17" t="s">
        <v>135</v>
      </c>
      <c r="K55" s="17" t="s">
        <v>136</v>
      </c>
    </row>
    <row r="56" spans="8:11" x14ac:dyDescent="0.3">
      <c r="I56" s="15" t="s">
        <v>22</v>
      </c>
      <c r="J56" s="15">
        <v>-3.0670085619026511E-3</v>
      </c>
      <c r="K56" s="15">
        <v>-7.0087206384751256E-3</v>
      </c>
    </row>
    <row r="57" spans="8:11" x14ac:dyDescent="0.3">
      <c r="I57" s="15" t="s">
        <v>137</v>
      </c>
      <c r="J57" s="15">
        <v>2.4880684038608084E-4</v>
      </c>
      <c r="K57" s="15">
        <v>4.8449176203462413E-4</v>
      </c>
    </row>
    <row r="58" spans="8:11" x14ac:dyDescent="0.3">
      <c r="I58" s="15" t="s">
        <v>138</v>
      </c>
      <c r="J58" s="15">
        <v>44</v>
      </c>
      <c r="K58" s="15">
        <v>40</v>
      </c>
    </row>
    <row r="59" spans="8:11" x14ac:dyDescent="0.3">
      <c r="I59" s="15" t="s">
        <v>139</v>
      </c>
      <c r="J59" s="15">
        <v>43</v>
      </c>
      <c r="K59" s="15">
        <v>39</v>
      </c>
    </row>
    <row r="60" spans="8:11" x14ac:dyDescent="0.3">
      <c r="I60" s="15" t="s">
        <v>140</v>
      </c>
      <c r="J60" s="15">
        <v>0.5135419420574171</v>
      </c>
      <c r="K60" s="15"/>
    </row>
    <row r="61" spans="8:11" x14ac:dyDescent="0.3">
      <c r="I61" s="15" t="s">
        <v>141</v>
      </c>
      <c r="J61" s="15">
        <v>1.7200007950102902E-2</v>
      </c>
      <c r="K61" s="15"/>
    </row>
    <row r="62" spans="8:11" ht="15" thickBot="1" x14ac:dyDescent="0.35">
      <c r="I62" s="16" t="s">
        <v>142</v>
      </c>
      <c r="J62" s="16">
        <v>0.59654586157811373</v>
      </c>
      <c r="K62" s="16"/>
    </row>
    <row r="63" spans="8:11" x14ac:dyDescent="0.3">
      <c r="J63" s="56">
        <f>J61*2</f>
        <v>3.4400015900205805E-2</v>
      </c>
    </row>
    <row r="65" spans="8:9" x14ac:dyDescent="0.3">
      <c r="H65" t="s">
        <v>121</v>
      </c>
      <c r="I65" t="s">
        <v>148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8457-F9AA-4086-9DD1-47CEAFE274D3}">
  <dimension ref="A1:L74"/>
  <sheetViews>
    <sheetView topLeftCell="A13" zoomScale="55" zoomScaleNormal="55" workbookViewId="0">
      <selection activeCell="L23" sqref="L23"/>
    </sheetView>
  </sheetViews>
  <sheetFormatPr defaultRowHeight="14.4" x14ac:dyDescent="0.3"/>
  <cols>
    <col min="9" max="9" width="29.44140625" customWidth="1"/>
    <col min="10" max="10" width="14.44140625" customWidth="1"/>
    <col min="11" max="11" width="16.33203125" customWidth="1"/>
    <col min="12" max="12" width="13.6640625" customWidth="1"/>
  </cols>
  <sheetData>
    <row r="1" spans="1:12" x14ac:dyDescent="0.3">
      <c r="A1" s="84" t="s">
        <v>111</v>
      </c>
      <c r="B1" s="84"/>
      <c r="C1" s="84" t="s">
        <v>118</v>
      </c>
      <c r="D1" s="84"/>
      <c r="E1" s="84" t="s">
        <v>119</v>
      </c>
      <c r="F1" s="84"/>
      <c r="I1" s="57" t="s">
        <v>152</v>
      </c>
    </row>
    <row r="2" spans="1:12" x14ac:dyDescent="0.3">
      <c r="A2" s="6">
        <v>2017</v>
      </c>
      <c r="B2" s="6">
        <v>2018</v>
      </c>
      <c r="C2" s="6">
        <v>2017</v>
      </c>
      <c r="D2" s="6">
        <v>2018</v>
      </c>
      <c r="E2" s="6">
        <v>2017</v>
      </c>
      <c r="F2" s="6">
        <v>2018</v>
      </c>
      <c r="I2" t="s">
        <v>153</v>
      </c>
    </row>
    <row r="3" spans="1:12" x14ac:dyDescent="0.3">
      <c r="A3" s="6">
        <v>-4.3729389946772536E-2</v>
      </c>
      <c r="B3" s="6">
        <v>6.1962073851613814E-2</v>
      </c>
      <c r="C3" s="6">
        <v>3.1678523696710877E-2</v>
      </c>
      <c r="D3" s="6">
        <v>1.1888571665252505E-2</v>
      </c>
      <c r="E3" s="6">
        <v>6.6688898770377427E-4</v>
      </c>
      <c r="F3" s="6">
        <v>-4.0000053333461277E-3</v>
      </c>
      <c r="I3" t="s">
        <v>154</v>
      </c>
    </row>
    <row r="4" spans="1:12" x14ac:dyDescent="0.3">
      <c r="A4" s="6">
        <v>6.9881001348916061E-2</v>
      </c>
      <c r="B4" s="6">
        <v>-1.160818770599914E-2</v>
      </c>
      <c r="C4" s="6">
        <v>8.0098487899460905E-2</v>
      </c>
      <c r="D4" s="6">
        <v>5.9126173500094178E-2</v>
      </c>
      <c r="E4" s="6">
        <v>-1.2072581234269249E-2</v>
      </c>
      <c r="F4" s="6">
        <v>-1.8200704646846391E-2</v>
      </c>
    </row>
    <row r="5" spans="1:12" x14ac:dyDescent="0.3">
      <c r="A5" s="6">
        <v>2.2685282831083665E-2</v>
      </c>
      <c r="B5" s="6">
        <v>-3.2982102783204542E-2</v>
      </c>
      <c r="C5" s="6">
        <v>-5.9997308578373619E-2</v>
      </c>
      <c r="D5" s="6">
        <v>-8.3437635211967213E-4</v>
      </c>
      <c r="E5" s="6">
        <v>1.8717123952937773E-2</v>
      </c>
      <c r="F5" s="6">
        <v>-4.3526265049890975E-2</v>
      </c>
      <c r="I5" s="19"/>
      <c r="J5" s="60" t="s">
        <v>111</v>
      </c>
      <c r="K5" s="60" t="s">
        <v>118</v>
      </c>
      <c r="L5" s="60" t="s">
        <v>119</v>
      </c>
    </row>
    <row r="6" spans="1:12" x14ac:dyDescent="0.3">
      <c r="A6" s="6">
        <v>4.8641807222345866E-2</v>
      </c>
      <c r="B6" s="6">
        <v>-5.2297466972771531E-3</v>
      </c>
      <c r="C6" s="6">
        <v>6.2003327305239352E-2</v>
      </c>
      <c r="D6" s="6">
        <v>-2.1941808538436646E-2</v>
      </c>
      <c r="E6" s="6">
        <v>9.228806437621485E-3</v>
      </c>
      <c r="F6" s="6">
        <v>-1.9531870917245956E-2</v>
      </c>
      <c r="I6" s="19" t="s">
        <v>155</v>
      </c>
      <c r="J6" s="19">
        <f>TTEST(A3:A46,B3:B42,2,2)</f>
        <v>0.27471601810147878</v>
      </c>
      <c r="K6" s="19">
        <f>TTEST(C3:C46,D3:D42,2,2)</f>
        <v>0.61353072179460511</v>
      </c>
      <c r="L6" s="19">
        <f>TTEST(E3:E46,F3:F42,2,2)</f>
        <v>0.34503202065027971</v>
      </c>
    </row>
    <row r="7" spans="1:12" x14ac:dyDescent="0.3">
      <c r="A7" s="6">
        <v>5.7652851427277399E-2</v>
      </c>
      <c r="B7" s="6">
        <v>4.2528402945455984E-2</v>
      </c>
      <c r="C7" s="6">
        <v>-2.6755868804377884E-3</v>
      </c>
      <c r="D7" s="6">
        <v>-2.1561853007587273E-2</v>
      </c>
      <c r="E7" s="6">
        <v>8.494007292004337E-3</v>
      </c>
      <c r="F7" s="6">
        <v>-1.5904907839664466E-2</v>
      </c>
    </row>
    <row r="8" spans="1:12" x14ac:dyDescent="0.3">
      <c r="A8" s="6">
        <v>5.5866067086397762E-3</v>
      </c>
      <c r="B8" s="6">
        <v>-1.4461568011834682E-2</v>
      </c>
      <c r="C8" s="6">
        <v>-3.7534259258198435E-2</v>
      </c>
      <c r="D8" s="6">
        <v>0</v>
      </c>
      <c r="E8" s="6">
        <v>-3.2583932380592863E-3</v>
      </c>
      <c r="F8" s="6">
        <v>-3.2589442098946014E-2</v>
      </c>
      <c r="H8" t="s">
        <v>121</v>
      </c>
      <c r="I8" t="s">
        <v>156</v>
      </c>
    </row>
    <row r="9" spans="1:12" x14ac:dyDescent="0.3">
      <c r="A9" s="6">
        <v>-3.6305745746169987E-2</v>
      </c>
      <c r="B9" s="6">
        <v>2.0188140569035933E-2</v>
      </c>
      <c r="C9" s="6">
        <v>-1.3300861120949366E-2</v>
      </c>
      <c r="D9" s="6">
        <v>4.5171718646720954E-2</v>
      </c>
      <c r="E9" s="6">
        <v>-7.8637364602145762E-3</v>
      </c>
      <c r="F9" s="6">
        <v>2.555070011746995E-2</v>
      </c>
      <c r="I9" t="s">
        <v>157</v>
      </c>
    </row>
    <row r="10" spans="1:12" x14ac:dyDescent="0.3">
      <c r="A10" s="6">
        <v>-3.5875649765408461E-2</v>
      </c>
      <c r="B10" s="6">
        <v>8.1524067503315117E-2</v>
      </c>
      <c r="C10" s="6">
        <v>-4.6150943846241417E-2</v>
      </c>
      <c r="D10" s="6">
        <v>-2.0202707317519466E-2</v>
      </c>
      <c r="E10" s="6">
        <v>0</v>
      </c>
      <c r="F10" s="6">
        <v>-2.8661122531862489E-2</v>
      </c>
      <c r="I10" t="s">
        <v>158</v>
      </c>
    </row>
    <row r="11" spans="1:12" x14ac:dyDescent="0.3">
      <c r="A11" s="6">
        <v>1.1016934414821612E-2</v>
      </c>
      <c r="B11" s="6">
        <v>3.522742670075709E-2</v>
      </c>
      <c r="C11" s="6">
        <v>-6.2425134756394829E-2</v>
      </c>
      <c r="D11" s="6">
        <v>-4.2607648608549206E-3</v>
      </c>
      <c r="E11" s="6">
        <v>-7.2631550724732248E-3</v>
      </c>
      <c r="F11" s="6">
        <v>8.2730564931992826E-3</v>
      </c>
    </row>
    <row r="12" spans="1:12" x14ac:dyDescent="0.3">
      <c r="A12" s="6">
        <v>7.9527004500847015E-2</v>
      </c>
      <c r="B12" s="6">
        <v>-1.7519161240357611E-2</v>
      </c>
      <c r="C12" s="6">
        <v>2.3295562603522082E-2</v>
      </c>
      <c r="D12" s="6">
        <v>-4.4850566165351789E-2</v>
      </c>
      <c r="E12" s="6">
        <v>-4.0458585195436835E-3</v>
      </c>
      <c r="F12" s="6">
        <v>2.3895999628363168E-2</v>
      </c>
    </row>
    <row r="13" spans="1:12" x14ac:dyDescent="0.3">
      <c r="A13" s="6">
        <v>2.2948932985544783E-2</v>
      </c>
      <c r="B13" s="6">
        <v>3.0928548483357635E-2</v>
      </c>
      <c r="C13" s="6">
        <v>1.3872111477806044E-2</v>
      </c>
      <c r="D13" s="6">
        <v>5.2565397345003477E-2</v>
      </c>
      <c r="E13" s="6">
        <v>0</v>
      </c>
      <c r="F13" s="6">
        <v>-1.4859114403749828E-2</v>
      </c>
      <c r="I13" s="57" t="s">
        <v>159</v>
      </c>
    </row>
    <row r="14" spans="1:12" x14ac:dyDescent="0.3">
      <c r="A14" s="6">
        <v>-6.0860979007793616E-2</v>
      </c>
      <c r="B14" s="6">
        <v>-3.0928548483357573E-2</v>
      </c>
      <c r="C14" s="6">
        <v>-4.7292097205056373E-2</v>
      </c>
      <c r="D14" s="6">
        <v>-1.6561508589001427E-2</v>
      </c>
      <c r="E14" s="6">
        <v>-2.0562753296510392E-2</v>
      </c>
      <c r="F14" s="6">
        <v>-2.2711044260214648E-2</v>
      </c>
      <c r="H14" t="s">
        <v>149</v>
      </c>
      <c r="I14" t="s">
        <v>176</v>
      </c>
    </row>
    <row r="15" spans="1:12" x14ac:dyDescent="0.3">
      <c r="A15" s="6">
        <v>3.4035494276325691E-2</v>
      </c>
      <c r="B15" s="6">
        <v>-2.2339497938833799E-2</v>
      </c>
      <c r="C15" s="6">
        <v>2.5169113837254807E-2</v>
      </c>
      <c r="D15" s="6">
        <v>1.9627091678486889E-3</v>
      </c>
      <c r="E15" s="6">
        <v>1.7845360320010387E-2</v>
      </c>
      <c r="F15" s="6">
        <v>4.5836596676578929E-3</v>
      </c>
      <c r="I15" t="s">
        <v>175</v>
      </c>
    </row>
    <row r="16" spans="1:12" x14ac:dyDescent="0.3">
      <c r="A16" s="6">
        <v>4.8975103033438681E-2</v>
      </c>
      <c r="B16" s="6">
        <v>-2.9735309169899627E-2</v>
      </c>
      <c r="C16" s="6">
        <v>4.8513959223607538E-2</v>
      </c>
      <c r="D16" s="6">
        <v>1.9588644853329716E-3</v>
      </c>
      <c r="E16" s="6">
        <v>9.4787439545437387E-3</v>
      </c>
      <c r="F16" s="6">
        <v>1.8127384592556701E-2</v>
      </c>
    </row>
    <row r="17" spans="1:11" x14ac:dyDescent="0.3">
      <c r="A17" s="6">
        <v>6.5249505881350062E-2</v>
      </c>
      <c r="B17" s="6">
        <v>-5.4694758045354328E-3</v>
      </c>
      <c r="C17" s="6">
        <v>-2.1540521722056529E-2</v>
      </c>
      <c r="D17" s="6">
        <v>4.9628504305160359E-2</v>
      </c>
      <c r="E17" s="6">
        <v>-1.3486178712935292E-3</v>
      </c>
      <c r="F17" s="6">
        <v>-4.908961019652363E-2</v>
      </c>
      <c r="I17" t="s">
        <v>170</v>
      </c>
    </row>
    <row r="18" spans="1:11" ht="15" thickBot="1" x14ac:dyDescent="0.35">
      <c r="A18" s="6">
        <v>-1.8561393681049969E-2</v>
      </c>
      <c r="B18" s="6">
        <v>5.4823364973599957E-2</v>
      </c>
      <c r="C18" s="6">
        <v>3.0184976338397451E-2</v>
      </c>
      <c r="D18" s="6">
        <v>-1.9531870917245956E-2</v>
      </c>
      <c r="E18" s="6">
        <v>1.348617871293463E-3</v>
      </c>
      <c r="F18" s="6">
        <v>7.9260652724207226E-3</v>
      </c>
    </row>
    <row r="19" spans="1:11" x14ac:dyDescent="0.3">
      <c r="A19" s="6">
        <v>2.6525332773337518E-2</v>
      </c>
      <c r="B19" s="6">
        <v>-2.7033417335143587E-2</v>
      </c>
      <c r="C19" s="6">
        <v>-4.2355511958652683E-2</v>
      </c>
      <c r="D19" s="6">
        <v>-1.3902905168991493E-2</v>
      </c>
      <c r="E19" s="6">
        <v>2.691791665711353E-3</v>
      </c>
      <c r="F19" s="6">
        <v>-2.4876904755404557E-2</v>
      </c>
      <c r="I19" s="17"/>
      <c r="J19" s="17" t="s">
        <v>135</v>
      </c>
      <c r="K19" s="17" t="s">
        <v>136</v>
      </c>
    </row>
    <row r="20" spans="1:11" x14ac:dyDescent="0.3">
      <c r="A20" s="6">
        <v>5.2742738299716516E-3</v>
      </c>
      <c r="B20" s="6">
        <v>3.558085787406176E-4</v>
      </c>
      <c r="C20" s="6">
        <v>1.1363758650315223E-2</v>
      </c>
      <c r="D20" s="6">
        <v>-2.0020026706730793E-3</v>
      </c>
      <c r="E20" s="6">
        <v>5.3619431413853731E-3</v>
      </c>
      <c r="F20" s="6">
        <v>2.5157245972473705E-3</v>
      </c>
      <c r="I20" s="15" t="s">
        <v>22</v>
      </c>
      <c r="J20" s="15">
        <v>3.2323778843854618E-3</v>
      </c>
      <c r="K20" s="15">
        <v>-7.3677528323999684E-3</v>
      </c>
    </row>
    <row r="21" spans="1:11" x14ac:dyDescent="0.3">
      <c r="A21" s="6">
        <v>-2.2879423114645275E-2</v>
      </c>
      <c r="B21" s="6">
        <v>-5.350467552831026E-3</v>
      </c>
      <c r="C21" s="6">
        <v>-2.2858138076050322E-2</v>
      </c>
      <c r="D21" s="6">
        <v>4.0000053333461372E-3</v>
      </c>
      <c r="E21" s="6">
        <v>-9.4023526783903934E-3</v>
      </c>
      <c r="F21" s="6">
        <v>-2.0305266160745569E-2</v>
      </c>
      <c r="I21" s="15" t="s">
        <v>137</v>
      </c>
      <c r="J21" s="15">
        <v>1.9553288011725598E-3</v>
      </c>
      <c r="K21" s="15">
        <v>1.9378675339510364E-3</v>
      </c>
    </row>
    <row r="22" spans="1:11" x14ac:dyDescent="0.3">
      <c r="A22" s="6">
        <v>3.7241858274498593E-2</v>
      </c>
      <c r="B22" s="6">
        <v>-7.6145922791590923E-2</v>
      </c>
      <c r="C22" s="6">
        <v>-2.5932026093381754E-2</v>
      </c>
      <c r="D22" s="6">
        <v>0</v>
      </c>
      <c r="E22" s="6">
        <v>2.6954194216723027E-3</v>
      </c>
      <c r="F22" s="6">
        <v>2.7814688182876978E-2</v>
      </c>
      <c r="I22" s="15" t="s">
        <v>138</v>
      </c>
      <c r="J22" s="15">
        <v>44</v>
      </c>
      <c r="K22" s="15">
        <v>40</v>
      </c>
    </row>
    <row r="23" spans="1:11" x14ac:dyDescent="0.3">
      <c r="A23" s="6">
        <v>-9.9128713401395757E-2</v>
      </c>
      <c r="B23" s="6">
        <v>-4.9852094085319536E-2</v>
      </c>
      <c r="C23" s="6">
        <v>-1.7094433359300068E-2</v>
      </c>
      <c r="D23" s="6">
        <v>0</v>
      </c>
      <c r="E23" s="6">
        <v>-6.7317404090443719E-4</v>
      </c>
      <c r="F23" s="6">
        <v>-4.5926438125923175E-2</v>
      </c>
      <c r="I23" s="15" t="s">
        <v>161</v>
      </c>
      <c r="J23" s="15">
        <v>1.9470240521281769E-3</v>
      </c>
      <c r="K23" s="15"/>
    </row>
    <row r="24" spans="1:11" x14ac:dyDescent="0.3">
      <c r="A24" s="6">
        <v>9.1320240618870258E-2</v>
      </c>
      <c r="B24" s="6">
        <v>-1.4712157474617928E-2</v>
      </c>
      <c r="C24" s="6">
        <v>-1.0398707220898622E-2</v>
      </c>
      <c r="D24" s="6">
        <v>-3.245721014738167E-2</v>
      </c>
      <c r="E24" s="6">
        <v>-6.7362750947427613E-4</v>
      </c>
      <c r="F24" s="6">
        <v>-3.7238345140118763E-2</v>
      </c>
      <c r="I24" s="15" t="s">
        <v>162</v>
      </c>
      <c r="J24" s="15">
        <v>0</v>
      </c>
      <c r="K24" s="15"/>
    </row>
    <row r="25" spans="1:11" x14ac:dyDescent="0.3">
      <c r="A25" s="6">
        <v>2.0432626010922068E-2</v>
      </c>
      <c r="B25" s="6">
        <v>6.15639128931352E-3</v>
      </c>
      <c r="C25" s="6">
        <v>0</v>
      </c>
      <c r="D25" s="6">
        <v>1.0256500167189061E-2</v>
      </c>
      <c r="E25" s="6">
        <v>6.7362750947427428E-4</v>
      </c>
      <c r="F25" s="6">
        <v>-8.1633106391609811E-3</v>
      </c>
      <c r="I25" s="15" t="s">
        <v>139</v>
      </c>
      <c r="J25" s="15">
        <v>82</v>
      </c>
      <c r="K25" s="15"/>
    </row>
    <row r="26" spans="1:11" x14ac:dyDescent="0.3">
      <c r="A26" s="6">
        <v>8.6755327826791878E-2</v>
      </c>
      <c r="B26" s="6">
        <v>-3.4127323534178397E-2</v>
      </c>
      <c r="C26" s="6">
        <v>4.263220179588291E-2</v>
      </c>
      <c r="D26" s="6">
        <v>6.0384496950351252E-2</v>
      </c>
      <c r="E26" s="6">
        <v>3.3613477027049274E-3</v>
      </c>
      <c r="F26" s="6">
        <v>-3.0515543925950489E-2</v>
      </c>
      <c r="I26" s="15" t="s">
        <v>163</v>
      </c>
      <c r="J26" s="15">
        <v>1.0996190460470696</v>
      </c>
      <c r="K26" s="15"/>
    </row>
    <row r="27" spans="1:11" x14ac:dyDescent="0.3">
      <c r="A27" s="6">
        <v>-9.3940824193571861E-4</v>
      </c>
      <c r="B27" s="6">
        <v>-4.2639394226568865E-2</v>
      </c>
      <c r="C27" s="6">
        <v>2.5547330890640277E-2</v>
      </c>
      <c r="D27" s="6">
        <v>-2.3682484643559095E-2</v>
      </c>
      <c r="E27" s="6">
        <v>-9.4403937790870727E-3</v>
      </c>
      <c r="F27" s="6">
        <v>-4.7928466571950837E-2</v>
      </c>
      <c r="I27" s="15" t="s">
        <v>164</v>
      </c>
      <c r="J27" s="15">
        <v>0.13735800905073939</v>
      </c>
      <c r="K27" s="15"/>
    </row>
    <row r="28" spans="1:11" x14ac:dyDescent="0.3">
      <c r="A28" s="6">
        <v>-2.0413716228633232E-2</v>
      </c>
      <c r="B28" s="6">
        <v>-6.2059633637547421E-2</v>
      </c>
      <c r="C28" s="6">
        <v>-3.9839293368672583E-2</v>
      </c>
      <c r="D28" s="6">
        <v>2.0419839008742745E-2</v>
      </c>
      <c r="E28" s="6">
        <v>6.0790460763821925E-3</v>
      </c>
      <c r="F28" s="6">
        <v>3.3257221756482339E-2</v>
      </c>
      <c r="I28" s="15" t="s">
        <v>165</v>
      </c>
      <c r="J28" s="15">
        <v>1.6636491840290772</v>
      </c>
      <c r="K28" s="15"/>
    </row>
    <row r="29" spans="1:11" x14ac:dyDescent="0.3">
      <c r="A29" s="6">
        <v>-1.2489448497649614E-2</v>
      </c>
      <c r="B29" s="6">
        <v>-2.6133078397913463E-2</v>
      </c>
      <c r="C29" s="6">
        <v>-3.7575412171994539E-2</v>
      </c>
      <c r="D29" s="6">
        <v>7.0835145089559404E-2</v>
      </c>
      <c r="E29" s="6">
        <v>2.5031302181184748E-3</v>
      </c>
      <c r="F29" s="6">
        <v>1.8519047767237531E-2</v>
      </c>
      <c r="I29" s="15" t="s">
        <v>166</v>
      </c>
      <c r="J29" s="61">
        <v>0.27471601810147878</v>
      </c>
      <c r="K29" s="15"/>
    </row>
    <row r="30" spans="1:11" ht="15" thickBot="1" x14ac:dyDescent="0.35">
      <c r="A30" s="6">
        <v>4.6934374867873427E-2</v>
      </c>
      <c r="B30" s="6">
        <v>4.8452383385946748E-2</v>
      </c>
      <c r="C30" s="6">
        <v>-1.7825316662833017E-3</v>
      </c>
      <c r="D30" s="6">
        <v>-1.3972283195016257E-2</v>
      </c>
      <c r="E30" s="6">
        <v>-3.0459207484708574E-2</v>
      </c>
      <c r="F30" s="6">
        <v>-2.3202897079663869E-2</v>
      </c>
      <c r="I30" s="16" t="s">
        <v>167</v>
      </c>
      <c r="J30" s="16">
        <v>1.9893185571365706</v>
      </c>
      <c r="K30" s="16"/>
    </row>
    <row r="31" spans="1:11" x14ac:dyDescent="0.3">
      <c r="A31" s="6">
        <v>-4.1527627855426158E-2</v>
      </c>
      <c r="B31" s="6">
        <v>-1.7992909652617337E-2</v>
      </c>
      <c r="C31" s="6">
        <v>-7.1620717966150551E-3</v>
      </c>
      <c r="D31" s="6">
        <v>3.9761483796394168E-3</v>
      </c>
      <c r="E31" s="6">
        <v>-8.6281812233382302E-3</v>
      </c>
      <c r="F31" s="6">
        <v>4.3573053689556262E-3</v>
      </c>
    </row>
    <row r="32" spans="1:11" x14ac:dyDescent="0.3">
      <c r="A32" s="6">
        <v>-7.1095921683730218E-2</v>
      </c>
      <c r="B32" s="6">
        <v>-2.564863560773769E-2</v>
      </c>
      <c r="C32" s="6">
        <v>5.3357649112497095E-2</v>
      </c>
      <c r="D32" s="6">
        <v>1.9821612039912025E-3</v>
      </c>
      <c r="E32" s="6">
        <v>-9.5777832732342454E-3</v>
      </c>
      <c r="F32" s="6">
        <v>-2.1762794225955173E-3</v>
      </c>
      <c r="H32" t="s">
        <v>121</v>
      </c>
      <c r="I32" t="s">
        <v>148</v>
      </c>
    </row>
    <row r="33" spans="1:11" x14ac:dyDescent="0.3">
      <c r="A33" s="6">
        <v>3.0324987951354122E-2</v>
      </c>
      <c r="B33" s="6">
        <v>-6.5846565797586507E-2</v>
      </c>
      <c r="C33" s="6">
        <v>-5.0665857446785666E-2</v>
      </c>
      <c r="D33" s="6">
        <v>-5.2857831864444642E-2</v>
      </c>
      <c r="E33" s="6">
        <v>-1.143875208842437E-2</v>
      </c>
      <c r="F33" s="6">
        <v>1.5135424065100813E-2</v>
      </c>
    </row>
    <row r="34" spans="1:11" x14ac:dyDescent="0.3">
      <c r="A34" s="6">
        <v>-6.9168970533392982E-3</v>
      </c>
      <c r="B34" s="6">
        <v>-4.169497580660006E-2</v>
      </c>
      <c r="C34" s="6">
        <v>-8.9645904703703947E-4</v>
      </c>
      <c r="D34" s="6">
        <v>2.8808576631774861E-2</v>
      </c>
      <c r="E34" s="6">
        <v>4.1600452505145866E-2</v>
      </c>
      <c r="F34" s="6">
        <v>-1.2959144642505228E-2</v>
      </c>
    </row>
    <row r="35" spans="1:11" x14ac:dyDescent="0.3">
      <c r="A35" s="6">
        <v>-5.5768181507717722E-2</v>
      </c>
      <c r="B35" s="6">
        <v>0.1053823494806022</v>
      </c>
      <c r="C35" s="6">
        <v>-1.7953326186743745E-3</v>
      </c>
      <c r="D35" s="6">
        <v>1.8090945649039264E-2</v>
      </c>
      <c r="E35" s="6">
        <v>-3.1913014349456398E-2</v>
      </c>
      <c r="F35" s="6">
        <v>8.6580627431145311E-3</v>
      </c>
      <c r="H35" t="s">
        <v>179</v>
      </c>
      <c r="I35" t="s">
        <v>177</v>
      </c>
    </row>
    <row r="36" spans="1:11" x14ac:dyDescent="0.3">
      <c r="A36" s="6">
        <v>0</v>
      </c>
      <c r="B36" s="6">
        <v>-6.7464130156551227E-2</v>
      </c>
      <c r="C36" s="6">
        <v>0</v>
      </c>
      <c r="D36" s="6">
        <v>-5.1927418460564357E-3</v>
      </c>
      <c r="E36" s="6">
        <v>-1.8576385572935419E-2</v>
      </c>
      <c r="F36" s="6">
        <v>1.0718216220024107E-2</v>
      </c>
      <c r="I36" t="s">
        <v>178</v>
      </c>
    </row>
    <row r="37" spans="1:11" x14ac:dyDescent="0.3">
      <c r="A37" s="6">
        <v>-1.6166950284957536E-2</v>
      </c>
      <c r="B37" s="6">
        <v>6.1749265849229823E-2</v>
      </c>
      <c r="C37" s="6">
        <v>-1.6304709024943582E-2</v>
      </c>
      <c r="D37" s="6">
        <v>-3.546326379507244E-2</v>
      </c>
      <c r="E37" s="6">
        <v>6.2305497506361628E-3</v>
      </c>
      <c r="F37" s="6">
        <v>4.255325570138491E-3</v>
      </c>
    </row>
    <row r="38" spans="1:11" x14ac:dyDescent="0.3">
      <c r="A38" s="6">
        <v>-2.2123902829407401E-3</v>
      </c>
      <c r="B38" s="6">
        <v>5.7859370670439265E-3</v>
      </c>
      <c r="C38" s="6">
        <v>0</v>
      </c>
      <c r="D38" s="6">
        <v>3.7194370008048844E-2</v>
      </c>
      <c r="E38" s="6">
        <v>3.4877118246779658E-2</v>
      </c>
      <c r="F38" s="6">
        <v>1.0576415581354454E-3</v>
      </c>
      <c r="I38" t="s">
        <v>160</v>
      </c>
    </row>
    <row r="39" spans="1:11" ht="15" thickBot="1" x14ac:dyDescent="0.35">
      <c r="A39" s="6">
        <v>1.6424859975034108E-3</v>
      </c>
      <c r="B39" s="6">
        <v>-9.8198963710215886E-2</v>
      </c>
      <c r="C39" s="6">
        <v>-1.4842573037928852E-2</v>
      </c>
      <c r="D39" s="6">
        <v>0</v>
      </c>
      <c r="E39" s="6">
        <v>-4.4820779881933011E-2</v>
      </c>
      <c r="F39" s="6">
        <v>1.0565241341998681E-3</v>
      </c>
    </row>
    <row r="40" spans="1:11" x14ac:dyDescent="0.3">
      <c r="A40" s="6">
        <v>6.1387546983248421E-3</v>
      </c>
      <c r="B40" s="6">
        <v>-1.5549390064861864E-2</v>
      </c>
      <c r="C40" s="6">
        <v>1.4612132132292887E-2</v>
      </c>
      <c r="D40" s="6">
        <v>-4.8202101817877749E-2</v>
      </c>
      <c r="E40" s="6">
        <v>-1.7377350805876917E-2</v>
      </c>
      <c r="F40" s="6">
        <v>3.162891408508217E-3</v>
      </c>
      <c r="I40" s="17"/>
      <c r="J40" s="17" t="s">
        <v>135</v>
      </c>
      <c r="K40" s="17" t="s">
        <v>136</v>
      </c>
    </row>
    <row r="41" spans="1:11" x14ac:dyDescent="0.3">
      <c r="A41" s="6">
        <v>7.0132929634465057E-3</v>
      </c>
      <c r="B41" s="6">
        <v>9.7895259898419856E-4</v>
      </c>
      <c r="C41" s="6">
        <v>-3.7879817451618239E-2</v>
      </c>
      <c r="D41" s="6">
        <v>-3.553233415138362E-2</v>
      </c>
      <c r="E41" s="6">
        <v>-1.6708441648176058E-3</v>
      </c>
      <c r="F41" s="6">
        <v>-1.0531859846587012E-3</v>
      </c>
      <c r="I41" s="15" t="s">
        <v>22</v>
      </c>
      <c r="J41" s="15">
        <v>-2.6444006686832475E-3</v>
      </c>
      <c r="K41" s="15">
        <v>1.0395743812393683E-3</v>
      </c>
    </row>
    <row r="42" spans="1:11" x14ac:dyDescent="0.3">
      <c r="A42" s="6">
        <v>-2.8978599883498584E-2</v>
      </c>
      <c r="B42" s="6">
        <v>-1.0030568905814007E-2</v>
      </c>
      <c r="C42" s="6">
        <v>-1.901197948857189E-2</v>
      </c>
      <c r="D42" s="6">
        <v>-2.3656537238946913E-2</v>
      </c>
      <c r="E42" s="6">
        <v>-1.9418085857101627E-2</v>
      </c>
      <c r="F42" s="6">
        <v>4.2061050442741962E-3</v>
      </c>
      <c r="I42" s="15" t="s">
        <v>137</v>
      </c>
      <c r="J42" s="15">
        <v>1.2515643973772356E-3</v>
      </c>
      <c r="K42" s="15">
        <v>9.4621754690535625E-4</v>
      </c>
    </row>
    <row r="43" spans="1:11" x14ac:dyDescent="0.3">
      <c r="A43" s="6">
        <v>-7.6010601486276155E-2</v>
      </c>
      <c r="B43" s="6"/>
      <c r="C43" s="6">
        <v>8.1960253802808053E-2</v>
      </c>
      <c r="D43" s="6"/>
      <c r="E43" s="6">
        <v>6.7969675438868853E-3</v>
      </c>
      <c r="F43" s="6"/>
      <c r="I43" s="15" t="s">
        <v>138</v>
      </c>
      <c r="J43" s="15">
        <v>44</v>
      </c>
      <c r="K43" s="15">
        <v>40</v>
      </c>
    </row>
    <row r="44" spans="1:11" x14ac:dyDescent="0.3">
      <c r="A44" s="6">
        <v>-2.598436791063025E-2</v>
      </c>
      <c r="B44" s="6"/>
      <c r="C44" s="6">
        <v>-2.4162249279079707E-2</v>
      </c>
      <c r="D44" s="6"/>
      <c r="E44" s="6">
        <v>-8.4709873765188664E-4</v>
      </c>
      <c r="F44" s="6"/>
      <c r="I44" s="15" t="s">
        <v>161</v>
      </c>
      <c r="J44" s="15">
        <v>1.1063384562991466E-3</v>
      </c>
      <c r="K44" s="15"/>
    </row>
    <row r="45" spans="1:11" x14ac:dyDescent="0.3">
      <c r="A45" s="6">
        <v>-5.209249494820295E-3</v>
      </c>
      <c r="B45" s="6"/>
      <c r="C45" s="6">
        <v>5.4200674693391133E-3</v>
      </c>
      <c r="D45" s="6"/>
      <c r="E45" s="6">
        <v>-2.0548668227387677E-2</v>
      </c>
      <c r="F45" s="6"/>
      <c r="I45" s="15" t="s">
        <v>162</v>
      </c>
      <c r="J45" s="15">
        <v>0</v>
      </c>
      <c r="K45" s="15"/>
    </row>
    <row r="46" spans="1:11" x14ac:dyDescent="0.3">
      <c r="A46" s="6">
        <v>-2.5247984557334553E-3</v>
      </c>
      <c r="B46" s="6"/>
      <c r="C46" s="6">
        <v>-4.5892691836408915E-3</v>
      </c>
      <c r="D46" s="6"/>
      <c r="E46" s="6">
        <v>-2.1718523954642986E-2</v>
      </c>
      <c r="F46" s="6"/>
      <c r="I46" s="15" t="s">
        <v>139</v>
      </c>
      <c r="J46" s="15">
        <v>82</v>
      </c>
      <c r="K46" s="15"/>
    </row>
    <row r="47" spans="1:11" x14ac:dyDescent="0.3">
      <c r="I47" s="15" t="s">
        <v>163</v>
      </c>
      <c r="J47" s="15">
        <v>-0.50697829528442051</v>
      </c>
      <c r="K47" s="15"/>
    </row>
    <row r="48" spans="1:11" x14ac:dyDescent="0.3">
      <c r="I48" s="15" t="s">
        <v>164</v>
      </c>
      <c r="J48" s="15">
        <v>0.30676536089730433</v>
      </c>
      <c r="K48" s="15"/>
    </row>
    <row r="49" spans="8:11" x14ac:dyDescent="0.3">
      <c r="I49" s="15" t="s">
        <v>165</v>
      </c>
      <c r="J49" s="15">
        <v>1.6636491840290772</v>
      </c>
      <c r="K49" s="15"/>
    </row>
    <row r="50" spans="8:11" x14ac:dyDescent="0.3">
      <c r="I50" s="15" t="s">
        <v>166</v>
      </c>
      <c r="J50" s="61">
        <v>0.61353072179460866</v>
      </c>
      <c r="K50" s="15"/>
    </row>
    <row r="51" spans="8:11" ht="15" thickBot="1" x14ac:dyDescent="0.35">
      <c r="I51" s="16" t="s">
        <v>167</v>
      </c>
      <c r="J51" s="16">
        <v>1.9893185571365706</v>
      </c>
      <c r="K51" s="16"/>
    </row>
    <row r="53" spans="8:11" x14ac:dyDescent="0.3">
      <c r="H53" t="s">
        <v>121</v>
      </c>
      <c r="I53" t="s">
        <v>148</v>
      </c>
    </row>
    <row r="56" spans="8:11" x14ac:dyDescent="0.3">
      <c r="H56" t="s">
        <v>180</v>
      </c>
      <c r="I56" t="s">
        <v>181</v>
      </c>
    </row>
    <row r="57" spans="8:11" x14ac:dyDescent="0.3">
      <c r="I57" t="s">
        <v>182</v>
      </c>
    </row>
    <row r="59" spans="8:11" x14ac:dyDescent="0.3">
      <c r="I59" t="s">
        <v>160</v>
      </c>
    </row>
    <row r="60" spans="8:11" ht="15" thickBot="1" x14ac:dyDescent="0.35"/>
    <row r="61" spans="8:11" x14ac:dyDescent="0.3">
      <c r="I61" s="17"/>
      <c r="J61" s="17" t="s">
        <v>135</v>
      </c>
      <c r="K61" s="17" t="s">
        <v>136</v>
      </c>
    </row>
    <row r="62" spans="8:11" x14ac:dyDescent="0.3">
      <c r="I62" s="15" t="s">
        <v>22</v>
      </c>
      <c r="J62" s="15">
        <v>-3.0670085619026511E-3</v>
      </c>
      <c r="K62" s="15">
        <v>-7.0087206384751256E-3</v>
      </c>
    </row>
    <row r="63" spans="8:11" x14ac:dyDescent="0.3">
      <c r="I63" s="15" t="s">
        <v>137</v>
      </c>
      <c r="J63" s="15">
        <v>2.4880684038608084E-4</v>
      </c>
      <c r="K63" s="15">
        <v>4.8449176203462413E-4</v>
      </c>
    </row>
    <row r="64" spans="8:11" x14ac:dyDescent="0.3">
      <c r="I64" s="15" t="s">
        <v>138</v>
      </c>
      <c r="J64" s="15">
        <v>44</v>
      </c>
      <c r="K64" s="15">
        <v>40</v>
      </c>
    </row>
    <row r="65" spans="8:11" x14ac:dyDescent="0.3">
      <c r="I65" s="15" t="s">
        <v>161</v>
      </c>
      <c r="J65" s="15">
        <v>3.6090088848721727E-4</v>
      </c>
      <c r="K65" s="15"/>
    </row>
    <row r="66" spans="8:11" x14ac:dyDescent="0.3">
      <c r="I66" s="15" t="s">
        <v>162</v>
      </c>
      <c r="J66" s="15">
        <v>0</v>
      </c>
      <c r="K66" s="15"/>
    </row>
    <row r="67" spans="8:11" x14ac:dyDescent="0.3">
      <c r="I67" s="15" t="s">
        <v>139</v>
      </c>
      <c r="J67" s="15">
        <v>82</v>
      </c>
      <c r="K67" s="15"/>
    </row>
    <row r="68" spans="8:11" x14ac:dyDescent="0.3">
      <c r="I68" s="15" t="s">
        <v>163</v>
      </c>
      <c r="J68" s="15">
        <v>0.94974630631577139</v>
      </c>
      <c r="K68" s="15"/>
    </row>
    <row r="69" spans="8:11" x14ac:dyDescent="0.3">
      <c r="I69" s="15" t="s">
        <v>164</v>
      </c>
      <c r="J69" s="15">
        <v>0.1725160103251398</v>
      </c>
      <c r="K69" s="15"/>
    </row>
    <row r="70" spans="8:11" x14ac:dyDescent="0.3">
      <c r="I70" s="15" t="s">
        <v>165</v>
      </c>
      <c r="J70" s="15">
        <v>1.6636491840290772</v>
      </c>
      <c r="K70" s="15"/>
    </row>
    <row r="71" spans="8:11" x14ac:dyDescent="0.3">
      <c r="I71" s="15" t="s">
        <v>166</v>
      </c>
      <c r="J71" s="61">
        <v>0.3450320206502796</v>
      </c>
      <c r="K71" s="15"/>
    </row>
    <row r="72" spans="8:11" ht="15" thickBot="1" x14ac:dyDescent="0.35">
      <c r="I72" s="16" t="s">
        <v>167</v>
      </c>
      <c r="J72" s="16">
        <v>1.9893185571365706</v>
      </c>
      <c r="K72" s="16"/>
    </row>
    <row r="74" spans="8:11" x14ac:dyDescent="0.3">
      <c r="H74" t="s">
        <v>121</v>
      </c>
      <c r="I74" t="s">
        <v>148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BC64-DDCC-44C7-80F6-DC7FA2B8D685}">
  <dimension ref="A1:R165"/>
  <sheetViews>
    <sheetView tabSelected="1" zoomScaleNormal="100" workbookViewId="0">
      <selection activeCell="I27" sqref="I27"/>
    </sheetView>
  </sheetViews>
  <sheetFormatPr defaultRowHeight="14.4" x14ac:dyDescent="0.3"/>
  <cols>
    <col min="1" max="3" width="13.33203125" customWidth="1"/>
    <col min="4" max="4" width="13.88671875" customWidth="1"/>
    <col min="7" max="10" width="13.33203125" customWidth="1"/>
  </cols>
  <sheetData>
    <row r="1" spans="1:18" x14ac:dyDescent="0.3">
      <c r="A1" s="12" t="s">
        <v>0</v>
      </c>
      <c r="B1" s="3" t="s">
        <v>11</v>
      </c>
      <c r="C1" s="3" t="s">
        <v>12</v>
      </c>
      <c r="D1" s="4" t="s">
        <v>13</v>
      </c>
    </row>
    <row r="2" spans="1:18" x14ac:dyDescent="0.3">
      <c r="A2" s="13">
        <v>42023</v>
      </c>
      <c r="B2" s="6">
        <v>0.10771557666181256</v>
      </c>
      <c r="C2" s="6">
        <v>5.4808236494994951E-2</v>
      </c>
      <c r="D2" s="7">
        <v>-2.3969190112996277E-2</v>
      </c>
    </row>
    <row r="3" spans="1:18" x14ac:dyDescent="0.3">
      <c r="A3" s="13">
        <v>42030</v>
      </c>
      <c r="B3" s="6">
        <v>-4.8478880120225804E-2</v>
      </c>
      <c r="C3" s="6">
        <v>-5.7306747089849834E-3</v>
      </c>
      <c r="D3" s="7">
        <v>-1.3568729206068903E-2</v>
      </c>
    </row>
    <row r="4" spans="1:18" x14ac:dyDescent="0.3">
      <c r="A4" s="13">
        <v>42037</v>
      </c>
      <c r="B4" s="6">
        <v>-6.5574005461590517E-3</v>
      </c>
      <c r="C4" s="6">
        <v>-3.5091319811270172E-2</v>
      </c>
      <c r="D4" s="7">
        <v>1.0869672236903891E-2</v>
      </c>
    </row>
    <row r="5" spans="1:18" x14ac:dyDescent="0.3">
      <c r="A5" s="13">
        <v>42058</v>
      </c>
      <c r="B5" s="6">
        <v>-2.0457841902396315E-2</v>
      </c>
      <c r="C5" s="6">
        <v>2.5896344303579451E-2</v>
      </c>
      <c r="D5" s="7">
        <v>-9.950330853168092E-3</v>
      </c>
    </row>
    <row r="6" spans="1:18" x14ac:dyDescent="0.3">
      <c r="A6" s="13">
        <v>42072</v>
      </c>
      <c r="B6" s="6">
        <v>-4.6764496481036449E-2</v>
      </c>
      <c r="C6" s="6">
        <v>-5.6061876258016591E-2</v>
      </c>
      <c r="D6" s="7">
        <v>-4.6620131058113011E-3</v>
      </c>
    </row>
    <row r="7" spans="1:18" x14ac:dyDescent="0.3">
      <c r="A7" s="13">
        <v>42079</v>
      </c>
      <c r="B7" s="6">
        <v>-0.10422554346227718</v>
      </c>
      <c r="C7" s="6">
        <v>-5.6177015715054249E-2</v>
      </c>
      <c r="D7" s="7">
        <v>-3.0844675351098527E-2</v>
      </c>
    </row>
    <row r="8" spans="1:18" x14ac:dyDescent="0.3">
      <c r="A8" s="13">
        <v>42086</v>
      </c>
      <c r="B8" s="6">
        <v>-2.4170360927812953E-2</v>
      </c>
      <c r="C8" s="6">
        <v>2.0652044552669176E-2</v>
      </c>
      <c r="D8" s="7">
        <v>3.3178398697318603E-2</v>
      </c>
    </row>
    <row r="9" spans="1:18" x14ac:dyDescent="0.3">
      <c r="A9" s="13">
        <v>42093</v>
      </c>
      <c r="B9" s="6">
        <v>8.9454872402105534E-2</v>
      </c>
      <c r="C9" s="6">
        <v>1.2500162764231468E-2</v>
      </c>
      <c r="D9" s="7">
        <v>-9.3677500036001594E-3</v>
      </c>
    </row>
    <row r="10" spans="1:18" x14ac:dyDescent="0.3">
      <c r="A10" s="13">
        <v>42100</v>
      </c>
      <c r="B10" s="6">
        <v>6.0756209421072432E-2</v>
      </c>
      <c r="C10" s="6">
        <v>1.6936509530898255E-2</v>
      </c>
      <c r="D10" s="7">
        <v>-2.3557136924590365E-3</v>
      </c>
    </row>
    <row r="11" spans="1:18" x14ac:dyDescent="0.3">
      <c r="A11" s="13">
        <v>42107</v>
      </c>
      <c r="B11" s="6">
        <v>7.3414068583678551E-3</v>
      </c>
      <c r="C11" s="6">
        <v>7.7808858058467739E-2</v>
      </c>
      <c r="D11" s="7">
        <v>-7.1006215495763155E-3</v>
      </c>
    </row>
    <row r="12" spans="1:18" x14ac:dyDescent="0.3">
      <c r="A12" s="13">
        <v>42114</v>
      </c>
      <c r="B12" s="6">
        <v>2.3749180211663282E-2</v>
      </c>
      <c r="C12" s="6">
        <v>5.6338177182560642E-3</v>
      </c>
      <c r="D12" s="7">
        <v>-1.1947573421118175E-2</v>
      </c>
    </row>
    <row r="13" spans="1:18" x14ac:dyDescent="0.3">
      <c r="A13" s="13">
        <v>42121</v>
      </c>
      <c r="B13" s="6">
        <v>-2.7150989065950974E-2</v>
      </c>
      <c r="C13" s="6">
        <v>3.7220009536226069E-2</v>
      </c>
      <c r="D13" s="7">
        <v>-2.6798193154724162E-2</v>
      </c>
    </row>
    <row r="14" spans="1:18" x14ac:dyDescent="0.3">
      <c r="A14" s="13">
        <v>42128</v>
      </c>
      <c r="B14" s="6">
        <v>6.4702334718083399E-2</v>
      </c>
      <c r="C14" s="6">
        <v>4.3686629076574286E-2</v>
      </c>
      <c r="D14" s="7">
        <v>1.2270092591814401E-2</v>
      </c>
    </row>
    <row r="15" spans="1:18" x14ac:dyDescent="0.3">
      <c r="A15" s="13">
        <v>42135</v>
      </c>
      <c r="B15" s="6">
        <v>-2.213750750342951E-3</v>
      </c>
      <c r="C15" s="6">
        <v>-5.1948168771040228E-3</v>
      </c>
      <c r="D15" s="7">
        <v>-2.4692612590371522E-2</v>
      </c>
    </row>
    <row r="16" spans="1:18" x14ac:dyDescent="0.3">
      <c r="A16" s="13">
        <v>42142</v>
      </c>
      <c r="B16" s="6">
        <v>1.4423914657274311E-2</v>
      </c>
      <c r="C16" s="6">
        <v>5.8170632854868273E-2</v>
      </c>
      <c r="D16" s="7">
        <v>-1.5113637810048184E-2</v>
      </c>
      <c r="M16" s="6"/>
      <c r="N16" s="6"/>
      <c r="O16" s="6"/>
      <c r="P16" s="6"/>
      <c r="Q16" s="6"/>
      <c r="R16" s="6"/>
    </row>
    <row r="17" spans="1:18" x14ac:dyDescent="0.3">
      <c r="A17" s="13">
        <v>42156</v>
      </c>
      <c r="B17" s="6">
        <v>-3.214120921179698E-2</v>
      </c>
      <c r="C17" s="6">
        <v>-3.576370928457101E-2</v>
      </c>
      <c r="D17" s="7">
        <v>3.2186686495901284E-2</v>
      </c>
      <c r="M17" s="6"/>
      <c r="N17" s="6"/>
      <c r="O17" s="6"/>
      <c r="P17" s="6"/>
      <c r="Q17" s="6"/>
      <c r="R17" s="6"/>
    </row>
    <row r="18" spans="1:18" x14ac:dyDescent="0.3">
      <c r="A18" s="13">
        <v>42163</v>
      </c>
      <c r="B18" s="6">
        <v>-5.0263886456578259E-4</v>
      </c>
      <c r="C18" s="6">
        <v>-2.604168138387855E-3</v>
      </c>
      <c r="D18" s="7">
        <v>-4.1576426845740332E-2</v>
      </c>
      <c r="M18" s="6"/>
      <c r="N18" s="6"/>
      <c r="O18" s="6"/>
      <c r="P18" s="6"/>
      <c r="Q18" s="6"/>
      <c r="R18" s="6"/>
    </row>
    <row r="19" spans="1:18" ht="15" thickBot="1" x14ac:dyDescent="0.35">
      <c r="A19" s="13">
        <v>42170</v>
      </c>
      <c r="B19" s="6">
        <v>-4.8413161337445533E-2</v>
      </c>
      <c r="C19" s="6">
        <v>3.9037134804733704E-3</v>
      </c>
      <c r="D19" s="7">
        <v>-2.3612761856798199E-3</v>
      </c>
      <c r="G19" s="66" t="s">
        <v>183</v>
      </c>
      <c r="H19" s="66"/>
      <c r="I19" s="66"/>
      <c r="J19" s="66"/>
      <c r="M19" s="6"/>
      <c r="N19" s="6"/>
      <c r="O19" s="6"/>
      <c r="P19" s="6"/>
      <c r="Q19" s="6"/>
      <c r="R19" s="6"/>
    </row>
    <row r="20" spans="1:18" x14ac:dyDescent="0.3">
      <c r="A20" s="13">
        <v>42205</v>
      </c>
      <c r="B20" s="6">
        <v>-1.0676257991341644E-2</v>
      </c>
      <c r="C20" s="6">
        <v>-2.4692612590371522E-2</v>
      </c>
      <c r="D20" s="7">
        <v>3.5718082602079246E-2</v>
      </c>
      <c r="G20" s="17"/>
      <c r="H20" s="17" t="s">
        <v>11</v>
      </c>
      <c r="I20" s="17" t="s">
        <v>12</v>
      </c>
      <c r="J20" s="17" t="s">
        <v>13</v>
      </c>
      <c r="M20" s="6"/>
      <c r="N20" s="6"/>
      <c r="O20" s="6"/>
      <c r="P20" s="6"/>
      <c r="Q20" s="6"/>
      <c r="R20" s="6"/>
    </row>
    <row r="21" spans="1:18" x14ac:dyDescent="0.3">
      <c r="A21" s="13">
        <v>42212</v>
      </c>
      <c r="B21" s="6">
        <v>5.6065386410911735E-3</v>
      </c>
      <c r="C21" s="6">
        <v>-2.5317807984289897E-2</v>
      </c>
      <c r="D21" s="7">
        <v>-1.5915455305899568E-2</v>
      </c>
      <c r="G21" s="15" t="s">
        <v>11</v>
      </c>
      <c r="H21" s="15">
        <v>1</v>
      </c>
      <c r="I21" s="15"/>
      <c r="J21" s="15"/>
      <c r="M21" s="6"/>
      <c r="N21" s="6"/>
      <c r="O21" s="6"/>
      <c r="P21" s="6"/>
      <c r="Q21" s="6"/>
      <c r="R21" s="6"/>
    </row>
    <row r="22" spans="1:18" x14ac:dyDescent="0.3">
      <c r="A22" s="13">
        <v>42226</v>
      </c>
      <c r="B22" s="6">
        <v>-1.6171517987219098E-2</v>
      </c>
      <c r="C22" s="6">
        <v>-4.3318874718842354E-2</v>
      </c>
      <c r="D22" s="7">
        <v>0</v>
      </c>
      <c r="G22" s="15" t="s">
        <v>12</v>
      </c>
      <c r="H22" s="15">
        <v>0.18261193121871988</v>
      </c>
      <c r="I22" s="15">
        <v>1</v>
      </c>
      <c r="J22" s="15"/>
      <c r="M22" s="6"/>
      <c r="N22" s="6"/>
      <c r="O22" s="6"/>
      <c r="P22" s="6"/>
      <c r="Q22" s="6"/>
      <c r="R22" s="6"/>
    </row>
    <row r="23" spans="1:18" ht="15" thickBot="1" x14ac:dyDescent="0.35">
      <c r="A23" s="13">
        <v>42233</v>
      </c>
      <c r="B23" s="6">
        <v>-2.2062515263617119E-2</v>
      </c>
      <c r="C23" s="6">
        <v>-4.3919233934835489E-2</v>
      </c>
      <c r="D23" s="7">
        <v>-3.7807228399060443E-3</v>
      </c>
      <c r="G23" s="16" t="s">
        <v>13</v>
      </c>
      <c r="H23" s="16">
        <v>1.6912080332233824E-3</v>
      </c>
      <c r="I23" s="16">
        <v>-1.3139011764698928E-2</v>
      </c>
      <c r="J23" s="16">
        <v>1</v>
      </c>
    </row>
    <row r="24" spans="1:18" x14ac:dyDescent="0.3">
      <c r="A24" s="13">
        <v>42240</v>
      </c>
      <c r="B24" s="6">
        <v>1.0251154152453505E-3</v>
      </c>
      <c r="C24" s="6">
        <v>1.753247876164063E-2</v>
      </c>
      <c r="D24" s="7">
        <v>-3.4685557987889984E-2</v>
      </c>
    </row>
    <row r="25" spans="1:18" x14ac:dyDescent="0.3">
      <c r="A25" s="13">
        <v>42261</v>
      </c>
      <c r="B25" s="6">
        <v>2.7193684557941297E-2</v>
      </c>
      <c r="C25" s="6">
        <v>-1.3504390978713512E-3</v>
      </c>
      <c r="D25" s="7">
        <v>-1.9868203216725173E-2</v>
      </c>
    </row>
    <row r="26" spans="1:18" x14ac:dyDescent="0.3">
      <c r="A26" s="13">
        <v>42268</v>
      </c>
      <c r="B26" s="6">
        <v>-3.340137943613735E-2</v>
      </c>
      <c r="C26" s="6">
        <v>-1.6349138001529526E-2</v>
      </c>
      <c r="D26" s="7">
        <v>-1.6736405580296484E-3</v>
      </c>
    </row>
    <row r="27" spans="1:18" x14ac:dyDescent="0.3">
      <c r="A27" s="13">
        <v>42275</v>
      </c>
      <c r="B27" s="6">
        <v>9.3687785258173797E-2</v>
      </c>
      <c r="C27" s="6">
        <v>-2.7510333718898708E-3</v>
      </c>
      <c r="D27" s="7">
        <v>3.3444847228473501E-3</v>
      </c>
    </row>
    <row r="28" spans="1:18" x14ac:dyDescent="0.3">
      <c r="A28" s="13">
        <v>42282</v>
      </c>
      <c r="B28" s="6">
        <v>0.10996330859730757</v>
      </c>
      <c r="C28" s="6">
        <v>2.1799228342584579E-2</v>
      </c>
      <c r="D28" s="7">
        <v>-1.6708441648176058E-3</v>
      </c>
    </row>
    <row r="29" spans="1:18" x14ac:dyDescent="0.3">
      <c r="A29" s="13">
        <v>42296</v>
      </c>
      <c r="B29" s="6">
        <v>-1.3174336283940666E-2</v>
      </c>
      <c r="C29" s="6">
        <v>6.3534000711565633E-2</v>
      </c>
      <c r="D29" s="7">
        <v>3.4800529149417052E-2</v>
      </c>
    </row>
    <row r="30" spans="1:18" x14ac:dyDescent="0.3">
      <c r="A30" s="13">
        <v>42303</v>
      </c>
      <c r="B30" s="6">
        <v>1.5217237913741024E-2</v>
      </c>
      <c r="C30" s="6">
        <v>-4.8915800202011285E-2</v>
      </c>
      <c r="D30" s="7">
        <v>-6.5359709797855334E-3</v>
      </c>
    </row>
    <row r="31" spans="1:18" x14ac:dyDescent="0.3">
      <c r="A31" s="13">
        <v>42310</v>
      </c>
      <c r="B31" s="6">
        <v>5.8268908123975824E-2</v>
      </c>
      <c r="C31" s="6">
        <v>-1.0610179112015459E-2</v>
      </c>
      <c r="D31" s="7">
        <v>-8.23049913651548E-3</v>
      </c>
    </row>
    <row r="32" spans="1:18" x14ac:dyDescent="0.3">
      <c r="A32" s="13">
        <v>42317</v>
      </c>
      <c r="B32" s="6">
        <v>2.753425627749246E-2</v>
      </c>
      <c r="C32" s="6">
        <v>1.0610179112015469E-2</v>
      </c>
      <c r="D32" s="7">
        <v>-9.9668599153921473E-3</v>
      </c>
    </row>
    <row r="33" spans="1:4" x14ac:dyDescent="0.3">
      <c r="A33" s="13">
        <v>42324</v>
      </c>
      <c r="B33" s="6">
        <v>8.0402837035894237E-2</v>
      </c>
      <c r="C33" s="6">
        <v>5.0171293147843493E-2</v>
      </c>
      <c r="D33" s="7">
        <v>8.3125998193655654E-3</v>
      </c>
    </row>
    <row r="34" spans="1:4" x14ac:dyDescent="0.3">
      <c r="A34" s="13">
        <v>42331</v>
      </c>
      <c r="B34" s="6">
        <v>-4.3085760113156679E-2</v>
      </c>
      <c r="C34" s="6">
        <v>-1.7721982799411968E-2</v>
      </c>
      <c r="D34" s="7">
        <v>1.3158084577511201E-2</v>
      </c>
    </row>
    <row r="35" spans="1:4" x14ac:dyDescent="0.3">
      <c r="A35" s="13">
        <v>42338</v>
      </c>
      <c r="B35" s="6">
        <v>3.388350748545884E-2</v>
      </c>
      <c r="C35" s="6">
        <v>6.7885404491280013E-2</v>
      </c>
      <c r="D35" s="7">
        <v>1.2987195526811112E-2</v>
      </c>
    </row>
    <row r="36" spans="1:4" x14ac:dyDescent="0.3">
      <c r="A36" s="13">
        <v>42345</v>
      </c>
      <c r="B36" s="6">
        <v>2.0202707317519469E-2</v>
      </c>
      <c r="C36" s="6">
        <v>5.1173955524708242E-2</v>
      </c>
      <c r="D36" s="7">
        <v>-2.946203273031622E-2</v>
      </c>
    </row>
    <row r="37" spans="1:4" x14ac:dyDescent="0.3">
      <c r="A37" s="13">
        <v>42352</v>
      </c>
      <c r="B37" s="6">
        <v>-3.4609140596058907E-2</v>
      </c>
      <c r="C37" s="6">
        <v>3.3955890011381075E-3</v>
      </c>
      <c r="D37" s="7">
        <v>2.1364822497696806E-2</v>
      </c>
    </row>
    <row r="38" spans="1:4" x14ac:dyDescent="0.3">
      <c r="A38" s="13">
        <v>42359</v>
      </c>
      <c r="B38" s="6">
        <v>4.061815738953407E-3</v>
      </c>
      <c r="C38" s="6">
        <v>-3.3955890011381604E-3</v>
      </c>
      <c r="D38" s="7">
        <v>-1.1447385840350835E-2</v>
      </c>
    </row>
    <row r="39" spans="1:4" x14ac:dyDescent="0.3">
      <c r="A39" s="13">
        <v>42366</v>
      </c>
      <c r="B39" s="6">
        <v>-1.1343616852054653E-2</v>
      </c>
      <c r="C39" s="6">
        <v>-1.2550079154288558E-2</v>
      </c>
      <c r="D39" s="7">
        <v>-3.2948958968525379E-3</v>
      </c>
    </row>
    <row r="40" spans="1:4" x14ac:dyDescent="0.3">
      <c r="A40" s="13">
        <v>42373</v>
      </c>
      <c r="B40" s="6">
        <v>-3.7226268443433422E-2</v>
      </c>
      <c r="C40" s="6">
        <v>2.2935789870993646E-3</v>
      </c>
      <c r="D40" s="7">
        <v>0</v>
      </c>
    </row>
    <row r="41" spans="1:4" x14ac:dyDescent="0.3">
      <c r="A41" s="13">
        <v>42387</v>
      </c>
      <c r="B41" s="6">
        <v>9.6144608886806484E-4</v>
      </c>
      <c r="C41" s="6">
        <v>-2.8848154337658392E-2</v>
      </c>
      <c r="D41" s="7">
        <v>0</v>
      </c>
    </row>
    <row r="42" spans="1:4" x14ac:dyDescent="0.3">
      <c r="A42" s="13">
        <v>42394</v>
      </c>
      <c r="B42" s="6">
        <v>-2.984713902089799E-2</v>
      </c>
      <c r="C42" s="6">
        <v>3.593200922606337E-2</v>
      </c>
      <c r="D42" s="7">
        <v>-1.9323677510539241E-3</v>
      </c>
    </row>
    <row r="43" spans="1:4" x14ac:dyDescent="0.3">
      <c r="A43" s="13">
        <v>42408</v>
      </c>
      <c r="B43" s="6">
        <v>-5.1752663222859895E-2</v>
      </c>
      <c r="C43" s="6">
        <v>0</v>
      </c>
      <c r="D43" s="7">
        <v>1.9212301778938723E-3</v>
      </c>
    </row>
    <row r="44" spans="1:4" x14ac:dyDescent="0.3">
      <c r="A44" s="13">
        <v>42415</v>
      </c>
      <c r="B44" s="6">
        <v>-1.8737214531684761E-2</v>
      </c>
      <c r="C44" s="6">
        <v>1.0483497294857983E-2</v>
      </c>
      <c r="D44" s="7">
        <v>-1.9212301778939326E-3</v>
      </c>
    </row>
    <row r="45" spans="1:4" x14ac:dyDescent="0.3">
      <c r="A45" s="13">
        <v>42422</v>
      </c>
      <c r="B45" s="6">
        <v>3.586591318849687E-2</v>
      </c>
      <c r="C45" s="6">
        <v>-1.517834159906576E-2</v>
      </c>
      <c r="D45" s="7">
        <v>1.9212301778938723E-3</v>
      </c>
    </row>
    <row r="46" spans="1:4" x14ac:dyDescent="0.3">
      <c r="A46" s="13">
        <v>42436</v>
      </c>
      <c r="B46" s="6">
        <v>-1.1054926035136572E-2</v>
      </c>
      <c r="C46" s="6">
        <v>3.5482000560971769E-3</v>
      </c>
      <c r="D46" s="7">
        <v>9.5511709843429868E-3</v>
      </c>
    </row>
    <row r="47" spans="1:4" x14ac:dyDescent="0.3">
      <c r="A47" s="13">
        <v>42443</v>
      </c>
      <c r="B47" s="6">
        <v>8.4912010536123614E-2</v>
      </c>
      <c r="C47" s="6">
        <v>4.3886950355875039E-2</v>
      </c>
      <c r="D47" s="7">
        <v>-1.9029501460860756E-3</v>
      </c>
    </row>
    <row r="48" spans="1:4" x14ac:dyDescent="0.3">
      <c r="A48" s="13">
        <v>42450</v>
      </c>
      <c r="B48" s="6">
        <v>3.7577479927602013E-2</v>
      </c>
      <c r="C48" s="6">
        <v>-4.5300190717501229E-3</v>
      </c>
      <c r="D48" s="7">
        <v>-2.117499713645863E-2</v>
      </c>
    </row>
    <row r="49" spans="1:4" x14ac:dyDescent="0.3">
      <c r="A49" s="13">
        <v>42457</v>
      </c>
      <c r="B49" s="6">
        <v>1.8138017552196222E-2</v>
      </c>
      <c r="C49" s="6">
        <v>6.2692323070045186E-2</v>
      </c>
      <c r="D49" s="7">
        <v>-2.1633095355425937E-2</v>
      </c>
    </row>
    <row r="50" spans="1:4" x14ac:dyDescent="0.3">
      <c r="A50" s="13">
        <v>42471</v>
      </c>
      <c r="B50" s="6">
        <v>-1.2739025777429714E-2</v>
      </c>
      <c r="C50" s="6">
        <v>3.7041271680349076E-2</v>
      </c>
      <c r="D50" s="7">
        <v>-3.3616610798984974E-2</v>
      </c>
    </row>
    <row r="51" spans="1:4" x14ac:dyDescent="0.3">
      <c r="A51" s="13">
        <v>42485</v>
      </c>
      <c r="B51" s="6">
        <v>-9.3776780747247667E-3</v>
      </c>
      <c r="C51" s="6">
        <v>-4.7596472529880243E-3</v>
      </c>
      <c r="D51" s="7">
        <v>1.7804624633506686E-2</v>
      </c>
    </row>
    <row r="52" spans="1:4" x14ac:dyDescent="0.3">
      <c r="A52" s="13">
        <v>42492</v>
      </c>
      <c r="B52" s="6">
        <v>1.3078786249567495E-2</v>
      </c>
      <c r="C52" s="6">
        <v>-3.8240964384033942E-3</v>
      </c>
      <c r="D52" s="7">
        <v>1.9418085857101516E-2</v>
      </c>
    </row>
    <row r="53" spans="1:4" x14ac:dyDescent="0.3">
      <c r="A53" s="13">
        <v>42513</v>
      </c>
      <c r="B53" s="6">
        <v>2.7536157808605351E-2</v>
      </c>
      <c r="C53" s="6">
        <v>6.8426138686290952E-2</v>
      </c>
      <c r="D53" s="7">
        <v>1.5528262326555194E-2</v>
      </c>
    </row>
    <row r="54" spans="1:4" x14ac:dyDescent="0.3">
      <c r="A54" s="13">
        <v>42520</v>
      </c>
      <c r="B54" s="6">
        <v>8.5157808340306965E-2</v>
      </c>
      <c r="C54" s="6">
        <v>-1.7652255245691922E-3</v>
      </c>
      <c r="D54" s="7">
        <v>-9.2879924664706036E-3</v>
      </c>
    </row>
    <row r="55" spans="1:4" x14ac:dyDescent="0.3">
      <c r="A55" s="13">
        <v>42527</v>
      </c>
      <c r="B55" s="6">
        <v>-4.9742998924703886E-2</v>
      </c>
      <c r="C55" s="6">
        <v>-1.692690748758342E-2</v>
      </c>
      <c r="D55" s="7">
        <v>-2.3355401819282976E-3</v>
      </c>
    </row>
    <row r="56" spans="1:4" x14ac:dyDescent="0.3">
      <c r="A56" s="13">
        <v>42534</v>
      </c>
      <c r="B56" s="6">
        <v>9.251637569966973E-3</v>
      </c>
      <c r="C56" s="6">
        <v>-5.8268908123975761E-2</v>
      </c>
      <c r="D56" s="7">
        <v>7.7911963427002267E-4</v>
      </c>
    </row>
    <row r="57" spans="1:4" x14ac:dyDescent="0.3">
      <c r="A57" s="13">
        <v>42541</v>
      </c>
      <c r="B57" s="6">
        <v>-1.5227512889209559E-2</v>
      </c>
      <c r="C57" s="6">
        <v>-1.9065782705816427E-3</v>
      </c>
      <c r="D57" s="7">
        <v>7.7851307941366173E-4</v>
      </c>
    </row>
    <row r="58" spans="1:4" x14ac:dyDescent="0.3">
      <c r="A58" s="13">
        <v>42548</v>
      </c>
      <c r="B58" s="6">
        <v>3.0575479794589105E-2</v>
      </c>
      <c r="C58" s="6">
        <v>-1.151644206155918E-2</v>
      </c>
      <c r="D58" s="7">
        <v>1.5552102668064845E-3</v>
      </c>
    </row>
    <row r="59" spans="1:4" x14ac:dyDescent="0.3">
      <c r="A59" s="13">
        <v>42555</v>
      </c>
      <c r="B59" s="6">
        <v>3.4172801168751543E-2</v>
      </c>
      <c r="C59" s="6">
        <v>-2.5416812984123183E-2</v>
      </c>
      <c r="D59" s="7">
        <v>6.1967665375113994E-3</v>
      </c>
    </row>
    <row r="60" spans="1:4" x14ac:dyDescent="0.3">
      <c r="A60" s="13">
        <v>42562</v>
      </c>
      <c r="B60" s="6">
        <v>-2.0661422921893203E-2</v>
      </c>
      <c r="C60" s="6">
        <v>6.515714163363738E-2</v>
      </c>
      <c r="D60" s="7">
        <v>-4.6439711944507049E-3</v>
      </c>
    </row>
    <row r="61" spans="1:4" x14ac:dyDescent="0.3">
      <c r="A61" s="13">
        <v>42569</v>
      </c>
      <c r="B61" s="6">
        <v>-3.4470906246214031E-3</v>
      </c>
      <c r="C61" s="6">
        <v>3.4643391472313843E-2</v>
      </c>
      <c r="D61" s="7">
        <v>-3.886518689280936E-3</v>
      </c>
    </row>
    <row r="62" spans="1:4" x14ac:dyDescent="0.3">
      <c r="A62" s="13">
        <v>42576</v>
      </c>
      <c r="B62" s="6">
        <v>-1.3675030581891097E-2</v>
      </c>
      <c r="C62" s="6">
        <v>4.4685489345299909E-2</v>
      </c>
      <c r="D62" s="7">
        <v>4.6620131058113714E-3</v>
      </c>
    </row>
    <row r="63" spans="1:4" x14ac:dyDescent="0.3">
      <c r="A63" s="13">
        <v>42583</v>
      </c>
      <c r="B63" s="6">
        <v>1.5055293050849674E-2</v>
      </c>
      <c r="C63" s="6">
        <v>2.2872661665991528E-2</v>
      </c>
      <c r="D63" s="7">
        <v>-7.7549441653039042E-4</v>
      </c>
    </row>
    <row r="64" spans="1:4" x14ac:dyDescent="0.3">
      <c r="A64" s="13">
        <v>42590</v>
      </c>
      <c r="B64" s="6">
        <v>-1.4005669069709811E-2</v>
      </c>
      <c r="C64" s="6">
        <v>-1.4340186692270723E-2</v>
      </c>
      <c r="D64" s="7">
        <v>-7.7609627488851418E-4</v>
      </c>
    </row>
    <row r="65" spans="1:4" x14ac:dyDescent="0.3">
      <c r="A65" s="13">
        <v>42597</v>
      </c>
      <c r="B65" s="6">
        <v>-3.0054320724320755E-2</v>
      </c>
      <c r="C65" s="6">
        <v>-3.3696492574000564E-2</v>
      </c>
      <c r="D65" s="7">
        <v>2.7566829832654592E-2</v>
      </c>
    </row>
    <row r="66" spans="1:4" x14ac:dyDescent="0.3">
      <c r="A66" s="13">
        <v>42611</v>
      </c>
      <c r="B66" s="6">
        <v>8.1187714750460285E-2</v>
      </c>
      <c r="C66" s="6">
        <v>-7.1174677688639896E-3</v>
      </c>
      <c r="D66" s="7">
        <v>-6.5146810211936419E-3</v>
      </c>
    </row>
    <row r="67" spans="1:4" x14ac:dyDescent="0.3">
      <c r="A67" s="13">
        <v>42618</v>
      </c>
      <c r="B67" s="6">
        <v>1.7983473711323958E-2</v>
      </c>
      <c r="C67" s="6">
        <v>4.9640142971136426E-2</v>
      </c>
      <c r="D67" s="7">
        <v>-1.4534886279831975E-3</v>
      </c>
    </row>
    <row r="68" spans="1:4" x14ac:dyDescent="0.3">
      <c r="A68" s="13">
        <v>42625</v>
      </c>
      <c r="B68" s="6">
        <v>3.8461585874783148E-3</v>
      </c>
      <c r="C68" s="6">
        <v>-3.3696492574000564E-2</v>
      </c>
      <c r="D68" s="7">
        <v>2.1794414729323142E-3</v>
      </c>
    </row>
    <row r="69" spans="1:4" x14ac:dyDescent="0.3">
      <c r="A69" s="13">
        <v>42632</v>
      </c>
      <c r="B69" s="6">
        <v>9.2076900455047503E-2</v>
      </c>
      <c r="C69" s="6">
        <v>3.8781249292110541E-2</v>
      </c>
      <c r="D69" s="7">
        <v>8.6705745511335766E-3</v>
      </c>
    </row>
    <row r="70" spans="1:4" x14ac:dyDescent="0.3">
      <c r="A70" s="13">
        <v>42639</v>
      </c>
      <c r="B70" s="6">
        <v>2.3186435377913137E-2</v>
      </c>
      <c r="C70" s="6">
        <v>-5.9347355198145777E-3</v>
      </c>
      <c r="D70" s="7">
        <v>3.0466401703434308E-2</v>
      </c>
    </row>
    <row r="71" spans="1:4" x14ac:dyDescent="0.3">
      <c r="A71" s="13">
        <v>42646</v>
      </c>
      <c r="B71" s="6">
        <v>1.5613384633921756E-2</v>
      </c>
      <c r="C71" s="6">
        <v>-5.9701669865036841E-3</v>
      </c>
      <c r="D71" s="7">
        <v>-2.0957045742188815E-3</v>
      </c>
    </row>
    <row r="72" spans="1:4" x14ac:dyDescent="0.3">
      <c r="A72" s="13">
        <v>42653</v>
      </c>
      <c r="B72" s="6">
        <v>-2.3598658679784213E-2</v>
      </c>
      <c r="C72" s="6">
        <v>-1.4649120216231883E-2</v>
      </c>
      <c r="D72" s="7">
        <v>6.2739836334148504E-3</v>
      </c>
    </row>
    <row r="73" spans="1:4" x14ac:dyDescent="0.3">
      <c r="A73" s="13">
        <v>42660</v>
      </c>
      <c r="B73" s="6">
        <v>8.8152966507597158E-2</v>
      </c>
      <c r="C73" s="6">
        <v>-6.0949252674965875E-3</v>
      </c>
      <c r="D73" s="7">
        <v>-2.9621347630405997E-2</v>
      </c>
    </row>
    <row r="74" spans="1:4" x14ac:dyDescent="0.3">
      <c r="A74" s="13">
        <v>42667</v>
      </c>
      <c r="B74" s="6">
        <v>1.9541031358247987E-2</v>
      </c>
      <c r="C74" s="6">
        <v>6.0949252674965615E-3</v>
      </c>
      <c r="D74" s="7">
        <v>0</v>
      </c>
    </row>
    <row r="75" spans="1:4" x14ac:dyDescent="0.3">
      <c r="A75" s="13">
        <v>42674</v>
      </c>
      <c r="B75" s="6">
        <v>1.2767440003944872E-2</v>
      </c>
      <c r="C75" s="6">
        <v>-1.3986241974739952E-2</v>
      </c>
      <c r="D75" s="7">
        <v>1.3508914996703189E-2</v>
      </c>
    </row>
    <row r="76" spans="1:4" x14ac:dyDescent="0.3">
      <c r="A76" s="13">
        <v>42681</v>
      </c>
      <c r="B76" s="6">
        <v>-9.5988450579805491E-3</v>
      </c>
      <c r="C76" s="6">
        <v>-1.5971945566052113E-2</v>
      </c>
      <c r="D76" s="7">
        <v>0</v>
      </c>
    </row>
    <row r="77" spans="1:4" x14ac:dyDescent="0.3">
      <c r="A77" s="13">
        <v>42688</v>
      </c>
      <c r="B77" s="6">
        <v>2.3891190894672889E-3</v>
      </c>
      <c r="C77" s="6">
        <v>-1.1696039763191298E-2</v>
      </c>
      <c r="D77" s="7">
        <v>-4.2462908814510968E-3</v>
      </c>
    </row>
    <row r="78" spans="1:4" x14ac:dyDescent="0.3">
      <c r="A78" s="13">
        <v>42695</v>
      </c>
      <c r="B78" s="6">
        <v>6.9254744794099024E-4</v>
      </c>
      <c r="C78" s="6">
        <v>1.7937700686667252E-2</v>
      </c>
      <c r="D78" s="7">
        <v>0</v>
      </c>
    </row>
    <row r="79" spans="1:4" x14ac:dyDescent="0.3">
      <c r="A79" s="13">
        <v>42702</v>
      </c>
      <c r="B79" s="6">
        <v>4.4384870701515582E-2</v>
      </c>
      <c r="C79" s="6">
        <v>-5.3476063265952417E-3</v>
      </c>
      <c r="D79" s="7">
        <v>8.4746269909722356E-3</v>
      </c>
    </row>
    <row r="80" spans="1:4" x14ac:dyDescent="0.3">
      <c r="A80" s="13">
        <v>42716</v>
      </c>
      <c r="B80" s="6">
        <v>1.4253300328577032E-2</v>
      </c>
      <c r="C80" s="6">
        <v>8.0789254927321072E-2</v>
      </c>
      <c r="D80" s="7">
        <v>2.828856200477623E-3</v>
      </c>
    </row>
    <row r="81" spans="1:4" x14ac:dyDescent="0.3">
      <c r="A81" s="13">
        <v>42730</v>
      </c>
      <c r="B81" s="6">
        <v>-2.9397375409250691E-3</v>
      </c>
      <c r="C81" s="6">
        <v>2.7315810646962924E-2</v>
      </c>
      <c r="D81" s="7">
        <v>-6.6688898770376765E-4</v>
      </c>
    </row>
    <row r="82" spans="1:4" x14ac:dyDescent="0.3">
      <c r="A82" s="13">
        <v>42737</v>
      </c>
      <c r="B82" s="6">
        <v>-4.3729389946772536E-2</v>
      </c>
      <c r="C82" s="6">
        <v>3.1678523696710877E-2</v>
      </c>
      <c r="D82" s="7">
        <v>6.6688898770377427E-4</v>
      </c>
    </row>
    <row r="83" spans="1:4" x14ac:dyDescent="0.3">
      <c r="A83" s="13">
        <v>42744</v>
      </c>
      <c r="B83" s="6">
        <v>6.9881001348916061E-2</v>
      </c>
      <c r="C83" s="6">
        <v>8.0098487899460905E-2</v>
      </c>
      <c r="D83" s="7">
        <v>-1.2072581234269249E-2</v>
      </c>
    </row>
    <row r="84" spans="1:4" x14ac:dyDescent="0.3">
      <c r="A84" s="13">
        <v>42751</v>
      </c>
      <c r="B84" s="6">
        <v>2.2685282831083665E-2</v>
      </c>
      <c r="C84" s="6">
        <v>-5.9997308578373619E-2</v>
      </c>
      <c r="D84" s="7">
        <v>1.8717123952937773E-2</v>
      </c>
    </row>
    <row r="85" spans="1:4" x14ac:dyDescent="0.3">
      <c r="A85" s="13">
        <v>42758</v>
      </c>
      <c r="B85" s="6">
        <v>4.8641807222345866E-2</v>
      </c>
      <c r="C85" s="6">
        <v>6.2003327305239352E-2</v>
      </c>
      <c r="D85" s="7">
        <v>9.228806437621485E-3</v>
      </c>
    </row>
    <row r="86" spans="1:4" x14ac:dyDescent="0.3">
      <c r="A86" s="13">
        <v>42765</v>
      </c>
      <c r="B86" s="6">
        <v>5.7652851427277399E-2</v>
      </c>
      <c r="C86" s="6">
        <v>-2.6755868804377884E-3</v>
      </c>
      <c r="D86" s="7">
        <v>8.494007292004337E-3</v>
      </c>
    </row>
    <row r="87" spans="1:4" x14ac:dyDescent="0.3">
      <c r="A87" s="13">
        <v>42772</v>
      </c>
      <c r="B87" s="6">
        <v>5.5866067086397762E-3</v>
      </c>
      <c r="C87" s="6">
        <v>-3.7534259258198435E-2</v>
      </c>
      <c r="D87" s="7">
        <v>-3.2583932380592863E-3</v>
      </c>
    </row>
    <row r="88" spans="1:4" x14ac:dyDescent="0.3">
      <c r="A88" s="13">
        <v>42779</v>
      </c>
      <c r="B88" s="6">
        <v>-3.6305745746169987E-2</v>
      </c>
      <c r="C88" s="6">
        <v>-1.3300861120949366E-2</v>
      </c>
      <c r="D88" s="7">
        <v>-7.8637364602145762E-3</v>
      </c>
    </row>
    <row r="89" spans="1:4" x14ac:dyDescent="0.3">
      <c r="A89" s="13">
        <v>42786</v>
      </c>
      <c r="B89" s="6">
        <v>-3.5875649765408461E-2</v>
      </c>
      <c r="C89" s="6">
        <v>-4.6150943846241417E-2</v>
      </c>
      <c r="D89" s="7">
        <v>0</v>
      </c>
    </row>
    <row r="90" spans="1:4" x14ac:dyDescent="0.3">
      <c r="A90" s="13">
        <v>42793</v>
      </c>
      <c r="B90" s="6">
        <v>1.1016934414821612E-2</v>
      </c>
      <c r="C90" s="6">
        <v>-6.2425134756394829E-2</v>
      </c>
      <c r="D90" s="7">
        <v>-7.2631550724732248E-3</v>
      </c>
    </row>
    <row r="91" spans="1:4" x14ac:dyDescent="0.3">
      <c r="A91" s="13">
        <v>42807</v>
      </c>
      <c r="B91" s="6">
        <v>7.9527004500847015E-2</v>
      </c>
      <c r="C91" s="6">
        <v>2.3295562603522082E-2</v>
      </c>
      <c r="D91" s="7">
        <v>-4.0458585195436835E-3</v>
      </c>
    </row>
    <row r="92" spans="1:4" x14ac:dyDescent="0.3">
      <c r="A92" s="13">
        <v>42828</v>
      </c>
      <c r="B92" s="6">
        <v>2.2948932985544783E-2</v>
      </c>
      <c r="C92" s="6">
        <v>1.3872111477806044E-2</v>
      </c>
      <c r="D92" s="7">
        <v>0</v>
      </c>
    </row>
    <row r="93" spans="1:4" x14ac:dyDescent="0.3">
      <c r="A93" s="13">
        <v>42835</v>
      </c>
      <c r="B93" s="6">
        <v>-6.0860979007793616E-2</v>
      </c>
      <c r="C93" s="6">
        <v>-4.7292097205056373E-2</v>
      </c>
      <c r="D93" s="7">
        <v>-2.0562753296510392E-2</v>
      </c>
    </row>
    <row r="94" spans="1:4" x14ac:dyDescent="0.3">
      <c r="A94" s="13">
        <v>42842</v>
      </c>
      <c r="B94" s="6">
        <v>3.4035494276325691E-2</v>
      </c>
      <c r="C94" s="6">
        <v>2.5169113837254807E-2</v>
      </c>
      <c r="D94" s="7">
        <v>1.7845360320010387E-2</v>
      </c>
    </row>
    <row r="95" spans="1:4" x14ac:dyDescent="0.3">
      <c r="A95" s="13">
        <v>42849</v>
      </c>
      <c r="B95" s="6">
        <v>4.8975103033438681E-2</v>
      </c>
      <c r="C95" s="6">
        <v>4.8513959223607538E-2</v>
      </c>
      <c r="D95" s="7">
        <v>9.4787439545437387E-3</v>
      </c>
    </row>
    <row r="96" spans="1:4" x14ac:dyDescent="0.3">
      <c r="A96" s="13">
        <v>42856</v>
      </c>
      <c r="B96" s="6">
        <v>6.5249505881350062E-2</v>
      </c>
      <c r="C96" s="6">
        <v>-2.1540521722056529E-2</v>
      </c>
      <c r="D96" s="7">
        <v>-1.3486178712935292E-3</v>
      </c>
    </row>
    <row r="97" spans="1:4" x14ac:dyDescent="0.3">
      <c r="A97" s="13">
        <v>42863</v>
      </c>
      <c r="B97" s="6">
        <v>-1.8561393681049969E-2</v>
      </c>
      <c r="C97" s="6">
        <v>3.0184976338397451E-2</v>
      </c>
      <c r="D97" s="7">
        <v>1.348617871293463E-3</v>
      </c>
    </row>
    <row r="98" spans="1:4" x14ac:dyDescent="0.3">
      <c r="A98" s="13">
        <v>42870</v>
      </c>
      <c r="B98" s="6">
        <v>2.6525332773337518E-2</v>
      </c>
      <c r="C98" s="6">
        <v>-4.2355511958652683E-2</v>
      </c>
      <c r="D98" s="7">
        <v>2.691791665711353E-3</v>
      </c>
    </row>
    <row r="99" spans="1:4" x14ac:dyDescent="0.3">
      <c r="A99" s="13">
        <v>42877</v>
      </c>
      <c r="B99" s="6">
        <v>5.2742738299716516E-3</v>
      </c>
      <c r="C99" s="6">
        <v>1.1363758650315223E-2</v>
      </c>
      <c r="D99" s="7">
        <v>5.3619431413853731E-3</v>
      </c>
    </row>
    <row r="100" spans="1:4" x14ac:dyDescent="0.3">
      <c r="A100" s="13">
        <v>42884</v>
      </c>
      <c r="B100" s="6">
        <v>-2.2879423114645275E-2</v>
      </c>
      <c r="C100" s="6">
        <v>-2.2858138076050322E-2</v>
      </c>
      <c r="D100" s="7">
        <v>-9.4023526783903934E-3</v>
      </c>
    </row>
    <row r="101" spans="1:4" x14ac:dyDescent="0.3">
      <c r="A101" s="13">
        <v>42891</v>
      </c>
      <c r="B101" s="6">
        <v>3.7241858274498593E-2</v>
      </c>
      <c r="C101" s="6">
        <v>-2.5932026093381754E-2</v>
      </c>
      <c r="D101" s="7">
        <v>2.6954194216723027E-3</v>
      </c>
    </row>
    <row r="102" spans="1:4" x14ac:dyDescent="0.3">
      <c r="A102" s="13">
        <v>42898</v>
      </c>
      <c r="B102" s="6">
        <v>-9.9128713401395757E-2</v>
      </c>
      <c r="C102" s="6">
        <v>-1.7094433359300068E-2</v>
      </c>
      <c r="D102" s="7">
        <v>-6.7317404090443719E-4</v>
      </c>
    </row>
    <row r="103" spans="1:4" x14ac:dyDescent="0.3">
      <c r="A103" s="13">
        <v>42905</v>
      </c>
      <c r="B103" s="6">
        <v>9.1320240618870258E-2</v>
      </c>
      <c r="C103" s="6">
        <v>-1.0398707220898622E-2</v>
      </c>
      <c r="D103" s="7">
        <v>-6.7362750947427613E-4</v>
      </c>
    </row>
    <row r="104" spans="1:4" x14ac:dyDescent="0.3">
      <c r="A104" s="13">
        <v>42912</v>
      </c>
      <c r="B104" s="6">
        <v>2.0432626010922068E-2</v>
      </c>
      <c r="C104" s="6">
        <v>0</v>
      </c>
      <c r="D104" s="7">
        <v>6.7362750947427428E-4</v>
      </c>
    </row>
    <row r="105" spans="1:4" x14ac:dyDescent="0.3">
      <c r="A105" s="13">
        <v>42919</v>
      </c>
      <c r="B105" s="6">
        <v>8.6755327826791878E-2</v>
      </c>
      <c r="C105" s="6">
        <v>4.263220179588291E-2</v>
      </c>
      <c r="D105" s="7">
        <v>3.3613477027049274E-3</v>
      </c>
    </row>
    <row r="106" spans="1:4" x14ac:dyDescent="0.3">
      <c r="A106" s="13">
        <v>42926</v>
      </c>
      <c r="B106" s="6">
        <v>-9.3940824193571861E-4</v>
      </c>
      <c r="C106" s="6">
        <v>2.5547330890640277E-2</v>
      </c>
      <c r="D106" s="7">
        <v>-9.4403937790870727E-3</v>
      </c>
    </row>
    <row r="107" spans="1:4" x14ac:dyDescent="0.3">
      <c r="A107" s="13">
        <v>42933</v>
      </c>
      <c r="B107" s="6">
        <v>-2.0413716228633232E-2</v>
      </c>
      <c r="C107" s="6">
        <v>-3.9839293368672583E-2</v>
      </c>
      <c r="D107" s="7">
        <v>6.0790460763821925E-3</v>
      </c>
    </row>
    <row r="108" spans="1:4" x14ac:dyDescent="0.3">
      <c r="A108" s="13">
        <v>42954</v>
      </c>
      <c r="B108" s="6">
        <v>-1.2489448497649614E-2</v>
      </c>
      <c r="C108" s="6">
        <v>-3.7575412171994539E-2</v>
      </c>
      <c r="D108" s="7">
        <v>2.5031302181184748E-3</v>
      </c>
    </row>
    <row r="109" spans="1:4" x14ac:dyDescent="0.3">
      <c r="A109" s="13">
        <v>42961</v>
      </c>
      <c r="B109" s="6">
        <v>4.6934374867873427E-2</v>
      </c>
      <c r="C109" s="6">
        <v>-1.7825316662833017E-3</v>
      </c>
      <c r="D109" s="7">
        <v>-3.0459207484708574E-2</v>
      </c>
    </row>
    <row r="110" spans="1:4" x14ac:dyDescent="0.3">
      <c r="A110" s="13">
        <v>42968</v>
      </c>
      <c r="B110" s="6">
        <v>-4.1527627855426158E-2</v>
      </c>
      <c r="C110" s="6">
        <v>-7.1620717966150551E-3</v>
      </c>
      <c r="D110" s="7">
        <v>-8.6281812233382302E-3</v>
      </c>
    </row>
    <row r="111" spans="1:4" x14ac:dyDescent="0.3">
      <c r="A111" s="13">
        <v>42975</v>
      </c>
      <c r="B111" s="6">
        <v>-7.1095921683730218E-2</v>
      </c>
      <c r="C111" s="6">
        <v>5.3357649112497095E-2</v>
      </c>
      <c r="D111" s="7">
        <v>-9.5777832732342454E-3</v>
      </c>
    </row>
    <row r="112" spans="1:4" x14ac:dyDescent="0.3">
      <c r="A112" s="13">
        <v>42982</v>
      </c>
      <c r="B112" s="6">
        <v>3.0324987951354122E-2</v>
      </c>
      <c r="C112" s="6">
        <v>-5.0665857446785666E-2</v>
      </c>
      <c r="D112" s="7">
        <v>-1.143875208842437E-2</v>
      </c>
    </row>
    <row r="113" spans="1:4" x14ac:dyDescent="0.3">
      <c r="A113" s="13">
        <v>42989</v>
      </c>
      <c r="B113" s="6">
        <v>-6.9168970533392982E-3</v>
      </c>
      <c r="C113" s="6">
        <v>-8.9645904703703947E-4</v>
      </c>
      <c r="D113" s="7">
        <v>4.1600452505145866E-2</v>
      </c>
    </row>
    <row r="114" spans="1:4" x14ac:dyDescent="0.3">
      <c r="A114" s="13">
        <v>42996</v>
      </c>
      <c r="B114" s="6">
        <v>-5.5768181507717722E-2</v>
      </c>
      <c r="C114" s="6">
        <v>-1.7953326186743745E-3</v>
      </c>
      <c r="D114" s="7">
        <v>-3.1913014349456398E-2</v>
      </c>
    </row>
    <row r="115" spans="1:4" x14ac:dyDescent="0.3">
      <c r="A115" s="13">
        <v>43003</v>
      </c>
      <c r="B115" s="6">
        <v>0</v>
      </c>
      <c r="C115" s="6">
        <v>0</v>
      </c>
      <c r="D115" s="7">
        <v>-1.8576385572935419E-2</v>
      </c>
    </row>
    <row r="116" spans="1:4" x14ac:dyDescent="0.3">
      <c r="A116" s="13">
        <v>43010</v>
      </c>
      <c r="B116" s="6">
        <v>-1.6166950284957536E-2</v>
      </c>
      <c r="C116" s="6">
        <v>-1.6304709024943582E-2</v>
      </c>
      <c r="D116" s="7">
        <v>6.2305497506361628E-3</v>
      </c>
    </row>
    <row r="117" spans="1:4" x14ac:dyDescent="0.3">
      <c r="A117" s="13">
        <v>43017</v>
      </c>
      <c r="B117" s="6">
        <v>-2.2123902829407401E-3</v>
      </c>
      <c r="C117" s="6">
        <v>0</v>
      </c>
      <c r="D117" s="7">
        <v>3.4877118246779658E-2</v>
      </c>
    </row>
    <row r="118" spans="1:4" x14ac:dyDescent="0.3">
      <c r="A118" s="13">
        <v>43031</v>
      </c>
      <c r="B118" s="6">
        <v>1.6424859975034108E-3</v>
      </c>
      <c r="C118" s="6">
        <v>-1.4842573037928852E-2</v>
      </c>
      <c r="D118" s="7">
        <v>-4.4820779881933011E-2</v>
      </c>
    </row>
    <row r="119" spans="1:4" x14ac:dyDescent="0.3">
      <c r="A119" s="13">
        <v>43045</v>
      </c>
      <c r="B119" s="6">
        <v>6.1387546983248421E-3</v>
      </c>
      <c r="C119" s="6">
        <v>1.4612132132292887E-2</v>
      </c>
      <c r="D119" s="7">
        <v>-1.7377350805876917E-2</v>
      </c>
    </row>
    <row r="120" spans="1:4" x14ac:dyDescent="0.3">
      <c r="A120" s="13">
        <v>43052</v>
      </c>
      <c r="B120" s="6">
        <v>7.0132929634465057E-3</v>
      </c>
      <c r="C120" s="6">
        <v>-3.7879817451618239E-2</v>
      </c>
      <c r="D120" s="7">
        <v>-1.6708441648176058E-3</v>
      </c>
    </row>
    <row r="121" spans="1:4" x14ac:dyDescent="0.3">
      <c r="A121" s="13">
        <v>43059</v>
      </c>
      <c r="B121" s="6">
        <v>-2.8978599883498584E-2</v>
      </c>
      <c r="C121" s="6">
        <v>-1.901197948857189E-2</v>
      </c>
      <c r="D121" s="7">
        <v>-1.9418085857101627E-2</v>
      </c>
    </row>
    <row r="122" spans="1:4" x14ac:dyDescent="0.3">
      <c r="A122" s="13">
        <v>43066</v>
      </c>
      <c r="B122" s="6">
        <v>-7.6010601486276155E-2</v>
      </c>
      <c r="C122" s="6">
        <v>8.1960253802808053E-2</v>
      </c>
      <c r="D122" s="7">
        <v>6.7969675438868853E-3</v>
      </c>
    </row>
    <row r="123" spans="1:4" x14ac:dyDescent="0.3">
      <c r="A123" s="13">
        <v>43073</v>
      </c>
      <c r="B123" s="6">
        <v>-2.598436791063025E-2</v>
      </c>
      <c r="C123" s="6">
        <v>-2.4162249279079707E-2</v>
      </c>
      <c r="D123" s="7">
        <v>-8.4709873765188664E-4</v>
      </c>
    </row>
    <row r="124" spans="1:4" x14ac:dyDescent="0.3">
      <c r="A124" s="13">
        <v>43080</v>
      </c>
      <c r="B124" s="6">
        <v>-5.209249494820295E-3</v>
      </c>
      <c r="C124" s="6">
        <v>5.4200674693391133E-3</v>
      </c>
      <c r="D124" s="7">
        <v>-2.0548668227387677E-2</v>
      </c>
    </row>
    <row r="125" spans="1:4" x14ac:dyDescent="0.3">
      <c r="A125" s="13">
        <v>43094</v>
      </c>
      <c r="B125" s="6">
        <v>-2.5247984557334553E-3</v>
      </c>
      <c r="C125" s="6">
        <v>-4.5892691836408915E-3</v>
      </c>
      <c r="D125" s="7">
        <v>-2.1718523954642986E-2</v>
      </c>
    </row>
    <row r="126" spans="1:4" x14ac:dyDescent="0.3">
      <c r="A126" s="13">
        <v>43101</v>
      </c>
      <c r="B126" s="6">
        <v>6.1962073851613814E-2</v>
      </c>
      <c r="C126" s="6">
        <v>1.1888571665252505E-2</v>
      </c>
      <c r="D126" s="7">
        <v>-4.0000053333461277E-3</v>
      </c>
    </row>
    <row r="127" spans="1:4" x14ac:dyDescent="0.3">
      <c r="A127" s="13">
        <v>43108</v>
      </c>
      <c r="B127" s="6">
        <v>-1.160818770599914E-2</v>
      </c>
      <c r="C127" s="6">
        <v>5.9126173500094178E-2</v>
      </c>
      <c r="D127" s="7">
        <v>-1.8200704646846391E-2</v>
      </c>
    </row>
    <row r="128" spans="1:4" x14ac:dyDescent="0.3">
      <c r="A128" s="13">
        <v>43122</v>
      </c>
      <c r="B128" s="6">
        <v>-3.2982102783204542E-2</v>
      </c>
      <c r="C128" s="6">
        <v>-8.3437635211967213E-4</v>
      </c>
      <c r="D128" s="7">
        <v>-4.3526265049890975E-2</v>
      </c>
    </row>
    <row r="129" spans="1:4" x14ac:dyDescent="0.3">
      <c r="A129" s="13">
        <v>43129</v>
      </c>
      <c r="B129" s="6">
        <v>-5.2297466972771531E-3</v>
      </c>
      <c r="C129" s="6">
        <v>-2.1941808538436646E-2</v>
      </c>
      <c r="D129" s="7">
        <v>-1.9531870917245956E-2</v>
      </c>
    </row>
    <row r="130" spans="1:4" x14ac:dyDescent="0.3">
      <c r="A130" s="13">
        <v>43136</v>
      </c>
      <c r="B130" s="6">
        <v>4.2528402945455984E-2</v>
      </c>
      <c r="C130" s="6">
        <v>-2.1561853007587273E-2</v>
      </c>
      <c r="D130" s="7">
        <v>-1.5904907839664466E-2</v>
      </c>
    </row>
    <row r="131" spans="1:4" x14ac:dyDescent="0.3">
      <c r="A131" s="13">
        <v>43143</v>
      </c>
      <c r="B131" s="6">
        <v>-1.4461568011834682E-2</v>
      </c>
      <c r="C131" s="6">
        <v>0</v>
      </c>
      <c r="D131" s="7">
        <v>-3.2589442098946014E-2</v>
      </c>
    </row>
    <row r="132" spans="1:4" x14ac:dyDescent="0.3">
      <c r="A132" s="13">
        <v>43150</v>
      </c>
      <c r="B132" s="6">
        <v>2.0188140569035933E-2</v>
      </c>
      <c r="C132" s="6">
        <v>4.5171718646720954E-2</v>
      </c>
      <c r="D132" s="7">
        <v>2.555070011746995E-2</v>
      </c>
    </row>
    <row r="133" spans="1:4" x14ac:dyDescent="0.3">
      <c r="A133" s="13">
        <v>43157</v>
      </c>
      <c r="B133" s="6">
        <v>8.1524067503315117E-2</v>
      </c>
      <c r="C133" s="6">
        <v>-2.0202707317519466E-2</v>
      </c>
      <c r="D133" s="7">
        <v>-2.8661122531862489E-2</v>
      </c>
    </row>
    <row r="134" spans="1:4" x14ac:dyDescent="0.3">
      <c r="A134" s="13">
        <v>43164</v>
      </c>
      <c r="B134" s="6">
        <v>3.522742670075709E-2</v>
      </c>
      <c r="C134" s="6">
        <v>-4.2607648608549206E-3</v>
      </c>
      <c r="D134" s="7">
        <v>8.2730564931992826E-3</v>
      </c>
    </row>
    <row r="135" spans="1:4" x14ac:dyDescent="0.3">
      <c r="A135" s="13">
        <v>43185</v>
      </c>
      <c r="B135" s="6">
        <v>-1.7519161240357611E-2</v>
      </c>
      <c r="C135" s="6">
        <v>-4.4850566165351789E-2</v>
      </c>
      <c r="D135" s="7">
        <v>2.3895999628363168E-2</v>
      </c>
    </row>
    <row r="136" spans="1:4" x14ac:dyDescent="0.3">
      <c r="A136" s="13">
        <v>43206</v>
      </c>
      <c r="B136" s="6">
        <v>3.0928548483357635E-2</v>
      </c>
      <c r="C136" s="6">
        <v>5.2565397345003477E-2</v>
      </c>
      <c r="D136" s="7">
        <v>-1.4859114403749828E-2</v>
      </c>
    </row>
    <row r="137" spans="1:4" x14ac:dyDescent="0.3">
      <c r="A137" s="13">
        <v>43213</v>
      </c>
      <c r="B137" s="6">
        <v>-3.0928548483357573E-2</v>
      </c>
      <c r="C137" s="6">
        <v>-1.6561508589001427E-2</v>
      </c>
      <c r="D137" s="7">
        <v>-2.2711044260214648E-2</v>
      </c>
    </row>
    <row r="138" spans="1:4" x14ac:dyDescent="0.3">
      <c r="A138" s="13">
        <v>43220</v>
      </c>
      <c r="B138" s="6">
        <v>-2.2339497938833799E-2</v>
      </c>
      <c r="C138" s="6">
        <v>1.9627091678486889E-3</v>
      </c>
      <c r="D138" s="7">
        <v>4.5836596676578929E-3</v>
      </c>
    </row>
    <row r="139" spans="1:4" x14ac:dyDescent="0.3">
      <c r="A139" s="13">
        <v>43227</v>
      </c>
      <c r="B139" s="6">
        <v>-2.9735309169899627E-2</v>
      </c>
      <c r="C139" s="6">
        <v>1.9588644853329716E-3</v>
      </c>
      <c r="D139" s="7">
        <v>1.8127384592556701E-2</v>
      </c>
    </row>
    <row r="140" spans="1:4" x14ac:dyDescent="0.3">
      <c r="A140" s="13">
        <v>43234</v>
      </c>
      <c r="B140" s="6">
        <v>-5.4694758045354328E-3</v>
      </c>
      <c r="C140" s="6">
        <v>4.9628504305160359E-2</v>
      </c>
      <c r="D140" s="7">
        <v>-4.908961019652363E-2</v>
      </c>
    </row>
    <row r="141" spans="1:4" x14ac:dyDescent="0.3">
      <c r="A141" s="13">
        <v>43248</v>
      </c>
      <c r="B141" s="6">
        <v>5.4823364973599957E-2</v>
      </c>
      <c r="C141" s="6">
        <v>-1.9531870917245956E-2</v>
      </c>
      <c r="D141" s="7">
        <v>7.9260652724207226E-3</v>
      </c>
    </row>
    <row r="142" spans="1:4" x14ac:dyDescent="0.3">
      <c r="A142" s="13">
        <v>43262</v>
      </c>
      <c r="B142" s="6">
        <v>-2.7033417335143587E-2</v>
      </c>
      <c r="C142" s="6">
        <v>-1.3902905168991493E-2</v>
      </c>
      <c r="D142" s="7">
        <v>-2.4876904755404557E-2</v>
      </c>
    </row>
    <row r="143" spans="1:4" x14ac:dyDescent="0.3">
      <c r="A143" s="13">
        <v>43269</v>
      </c>
      <c r="B143" s="6">
        <v>3.558085787406176E-4</v>
      </c>
      <c r="C143" s="6">
        <v>-2.0020026706730793E-3</v>
      </c>
      <c r="D143" s="7">
        <v>2.5157245972473705E-3</v>
      </c>
    </row>
    <row r="144" spans="1:4" x14ac:dyDescent="0.3">
      <c r="A144" s="13">
        <v>43276</v>
      </c>
      <c r="B144" s="6">
        <v>-5.350467552831026E-3</v>
      </c>
      <c r="C144" s="6">
        <v>4.0000053333461372E-3</v>
      </c>
      <c r="D144" s="7">
        <v>-2.0305266160745569E-2</v>
      </c>
    </row>
    <row r="145" spans="1:4" x14ac:dyDescent="0.3">
      <c r="A145" s="13">
        <v>43283</v>
      </c>
      <c r="B145" s="6">
        <v>-7.6145922791590923E-2</v>
      </c>
      <c r="C145" s="6">
        <v>0</v>
      </c>
      <c r="D145" s="7">
        <v>2.7814688182876978E-2</v>
      </c>
    </row>
    <row r="146" spans="1:4" x14ac:dyDescent="0.3">
      <c r="A146" s="13">
        <v>43290</v>
      </c>
      <c r="B146" s="6">
        <v>-4.9852094085319536E-2</v>
      </c>
      <c r="C146" s="6">
        <v>0</v>
      </c>
      <c r="D146" s="7">
        <v>-4.5926438125923175E-2</v>
      </c>
    </row>
    <row r="147" spans="1:4" x14ac:dyDescent="0.3">
      <c r="A147" s="13">
        <v>43297</v>
      </c>
      <c r="B147" s="6">
        <v>-1.4712157474617928E-2</v>
      </c>
      <c r="C147" s="6">
        <v>-3.245721014738167E-2</v>
      </c>
      <c r="D147" s="7">
        <v>-3.7238345140118763E-2</v>
      </c>
    </row>
    <row r="148" spans="1:4" x14ac:dyDescent="0.3">
      <c r="A148" s="13">
        <v>43304</v>
      </c>
      <c r="B148" s="6">
        <v>6.15639128931352E-3</v>
      </c>
      <c r="C148" s="6">
        <v>1.0256500167189061E-2</v>
      </c>
      <c r="D148" s="7">
        <v>-8.1633106391609811E-3</v>
      </c>
    </row>
    <row r="149" spans="1:4" x14ac:dyDescent="0.3">
      <c r="A149" s="13">
        <v>43311</v>
      </c>
      <c r="B149" s="6">
        <v>-3.4127323534178397E-2</v>
      </c>
      <c r="C149" s="6">
        <v>6.0384496950351252E-2</v>
      </c>
      <c r="D149" s="7">
        <v>-3.0515543925950489E-2</v>
      </c>
    </row>
    <row r="150" spans="1:4" x14ac:dyDescent="0.3">
      <c r="A150" s="13">
        <v>43332</v>
      </c>
      <c r="B150" s="6">
        <v>-4.2639394226568865E-2</v>
      </c>
      <c r="C150" s="6">
        <v>-2.3682484643559095E-2</v>
      </c>
      <c r="D150" s="7">
        <v>-4.7928466571950837E-2</v>
      </c>
    </row>
    <row r="151" spans="1:4" x14ac:dyDescent="0.3">
      <c r="A151" s="13">
        <v>43346</v>
      </c>
      <c r="B151" s="6">
        <v>-6.2059633637547421E-2</v>
      </c>
      <c r="C151" s="6">
        <v>2.0419839008742745E-2</v>
      </c>
      <c r="D151" s="7">
        <v>3.3257221756482339E-2</v>
      </c>
    </row>
    <row r="152" spans="1:4" x14ac:dyDescent="0.3">
      <c r="A152" s="13">
        <v>43353</v>
      </c>
      <c r="B152" s="6">
        <v>-2.6133078397913463E-2</v>
      </c>
      <c r="C152" s="6">
        <v>7.0835145089559404E-2</v>
      </c>
      <c r="D152" s="7">
        <v>1.8519047767237531E-2</v>
      </c>
    </row>
    <row r="153" spans="1:4" x14ac:dyDescent="0.3">
      <c r="A153" s="13">
        <v>43360</v>
      </c>
      <c r="B153" s="6">
        <v>4.8452383385946748E-2</v>
      </c>
      <c r="C153" s="6">
        <v>-1.3972283195016257E-2</v>
      </c>
      <c r="D153" s="7">
        <v>-2.3202897079663869E-2</v>
      </c>
    </row>
    <row r="154" spans="1:4" x14ac:dyDescent="0.3">
      <c r="A154" s="13">
        <v>43374</v>
      </c>
      <c r="B154" s="6">
        <v>-1.7992909652617337E-2</v>
      </c>
      <c r="C154" s="6">
        <v>3.9761483796394168E-3</v>
      </c>
      <c r="D154" s="7">
        <v>4.3573053689556262E-3</v>
      </c>
    </row>
    <row r="155" spans="1:4" x14ac:dyDescent="0.3">
      <c r="A155" s="13">
        <v>43381</v>
      </c>
      <c r="B155" s="6">
        <v>-2.564863560773769E-2</v>
      </c>
      <c r="C155" s="6">
        <v>1.9821612039912025E-3</v>
      </c>
      <c r="D155" s="7">
        <v>-2.1762794225955173E-3</v>
      </c>
    </row>
    <row r="156" spans="1:4" x14ac:dyDescent="0.3">
      <c r="A156" s="13">
        <v>43388</v>
      </c>
      <c r="B156" s="6">
        <v>-6.5846565797586507E-2</v>
      </c>
      <c r="C156" s="6">
        <v>-5.2857831864444642E-2</v>
      </c>
      <c r="D156" s="7">
        <v>1.5135424065100813E-2</v>
      </c>
    </row>
    <row r="157" spans="1:4" x14ac:dyDescent="0.3">
      <c r="A157" s="13">
        <v>43395</v>
      </c>
      <c r="B157" s="6">
        <v>-4.169497580660006E-2</v>
      </c>
      <c r="C157" s="6">
        <v>2.8808576631774861E-2</v>
      </c>
      <c r="D157" s="7">
        <v>-1.2959144642505228E-2</v>
      </c>
    </row>
    <row r="158" spans="1:4" x14ac:dyDescent="0.3">
      <c r="A158" s="13">
        <v>43402</v>
      </c>
      <c r="B158" s="6">
        <v>0.1053823494806022</v>
      </c>
      <c r="C158" s="6">
        <v>1.8090945649039264E-2</v>
      </c>
      <c r="D158" s="7">
        <v>8.6580627431145311E-3</v>
      </c>
    </row>
    <row r="159" spans="1:4" x14ac:dyDescent="0.3">
      <c r="A159" s="13">
        <v>43409</v>
      </c>
      <c r="B159" s="6">
        <v>-6.7464130156551227E-2</v>
      </c>
      <c r="C159" s="6">
        <v>-5.1927418460564357E-3</v>
      </c>
      <c r="D159" s="7">
        <v>1.0718216220024107E-2</v>
      </c>
    </row>
    <row r="160" spans="1:4" x14ac:dyDescent="0.3">
      <c r="A160" s="13">
        <v>43416</v>
      </c>
      <c r="B160" s="6">
        <v>6.1749265849229823E-2</v>
      </c>
      <c r="C160" s="6">
        <v>-3.546326379507244E-2</v>
      </c>
      <c r="D160" s="7">
        <v>4.255325570138491E-3</v>
      </c>
    </row>
    <row r="161" spans="1:4" x14ac:dyDescent="0.3">
      <c r="A161" s="13">
        <v>43430</v>
      </c>
      <c r="B161" s="6">
        <v>5.7859370670439265E-3</v>
      </c>
      <c r="C161" s="6">
        <v>3.7194370008048844E-2</v>
      </c>
      <c r="D161" s="7">
        <v>1.0576415581354454E-3</v>
      </c>
    </row>
    <row r="162" spans="1:4" x14ac:dyDescent="0.3">
      <c r="A162" s="13">
        <v>43437</v>
      </c>
      <c r="B162" s="6">
        <v>-9.8198963710215886E-2</v>
      </c>
      <c r="C162" s="6">
        <v>0</v>
      </c>
      <c r="D162" s="7">
        <v>1.0565241341998681E-3</v>
      </c>
    </row>
    <row r="163" spans="1:4" x14ac:dyDescent="0.3">
      <c r="A163" s="13">
        <v>43444</v>
      </c>
      <c r="B163" s="6">
        <v>-1.5549390064861864E-2</v>
      </c>
      <c r="C163" s="6">
        <v>-4.8202101817877749E-2</v>
      </c>
      <c r="D163" s="7">
        <v>3.162891408508217E-3</v>
      </c>
    </row>
    <row r="164" spans="1:4" x14ac:dyDescent="0.3">
      <c r="A164" s="13">
        <v>43451</v>
      </c>
      <c r="B164" s="6">
        <v>9.7895259898419856E-4</v>
      </c>
      <c r="C164" s="6">
        <v>-3.553233415138362E-2</v>
      </c>
      <c r="D164" s="7">
        <v>-1.0531859846587012E-3</v>
      </c>
    </row>
    <row r="165" spans="1:4" ht="15" thickBot="1" x14ac:dyDescent="0.35">
      <c r="A165" s="14">
        <v>43458</v>
      </c>
      <c r="B165" s="9">
        <v>-1.0030568905814007E-2</v>
      </c>
      <c r="C165" s="9">
        <v>-2.3656537238946913E-2</v>
      </c>
      <c r="D165" s="10">
        <v>4.2061050442741962E-3</v>
      </c>
    </row>
  </sheetData>
  <mergeCells count="1">
    <mergeCell ref="G19:J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Пункт 1-3</vt:lpstr>
      <vt:lpstr>Пункт 4-5</vt:lpstr>
      <vt:lpstr>Пункт 6-6.5</vt:lpstr>
      <vt:lpstr>Пункт 6.6</vt:lpstr>
      <vt:lpstr>Пункт 6.8</vt:lpstr>
      <vt:lpstr>Пункт 6.7</vt:lpstr>
      <vt:lpstr>Пункт 7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2021-05-30T10:28:55Z</dcterms:created>
  <dcterms:modified xsi:type="dcterms:W3CDTF">2021-06-01T16:07:03Z</dcterms:modified>
</cp:coreProperties>
</file>