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Documents\GitHub\FA\3 курс\Excel\Lab4\"/>
    </mc:Choice>
  </mc:AlternateContent>
  <xr:revisionPtr revIDLastSave="0" documentId="13_ncr:1_{BBD045A8-4DB5-46FC-B66E-9DF32B457AC3}" xr6:coauthVersionLast="47" xr6:coauthVersionMax="47" xr10:uidLastSave="{00000000-0000-0000-0000-000000000000}"/>
  <bookViews>
    <workbookView xWindow="-108" yWindow="-108" windowWidth="23256" windowHeight="12576" xr2:uid="{ADBAFD17-F738-40C0-B719-5CB91938BA06}"/>
  </bookViews>
  <sheets>
    <sheet name="Лист1" sheetId="1" r:id="rId1"/>
  </sheets>
  <definedNames>
    <definedName name="k0">Лист1!$J$2</definedName>
    <definedName name="k1_">Лист1!$J$3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N4" i="1" l="1"/>
  <c r="N3" i="1"/>
  <c r="M4" i="1"/>
  <c r="M3" i="1"/>
  <c r="L4" i="1"/>
  <c r="L3" i="1"/>
  <c r="A96" i="1"/>
  <c r="B96" i="1"/>
  <c r="F96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C10" i="1"/>
  <c r="D10" i="1" s="1"/>
  <c r="E10" i="1" s="1"/>
  <c r="C53" i="1" l="1"/>
  <c r="D53" i="1" s="1"/>
  <c r="E53" i="1" s="1"/>
  <c r="C27" i="1"/>
  <c r="D27" i="1" s="1"/>
  <c r="E27" i="1" s="1"/>
  <c r="C26" i="1"/>
  <c r="D26" i="1" s="1"/>
  <c r="E26" i="1" s="1"/>
  <c r="G96" i="1"/>
  <c r="C29" i="1"/>
  <c r="D29" i="1" s="1"/>
  <c r="E29" i="1" s="1"/>
  <c r="C74" i="1"/>
  <c r="D74" i="1" s="1"/>
  <c r="E74" i="1" s="1"/>
  <c r="C64" i="1"/>
  <c r="D64" i="1" s="1"/>
  <c r="E64" i="1" s="1"/>
  <c r="C63" i="1"/>
  <c r="D63" i="1" s="1"/>
  <c r="E63" i="1" s="1"/>
  <c r="C14" i="1"/>
  <c r="D14" i="1" s="1"/>
  <c r="E14" i="1" s="1"/>
  <c r="C75" i="1"/>
  <c r="D75" i="1" s="1"/>
  <c r="E75" i="1" s="1"/>
  <c r="C30" i="1"/>
  <c r="D30" i="1" s="1"/>
  <c r="E30" i="1" s="1"/>
  <c r="C16" i="1"/>
  <c r="D16" i="1" s="1"/>
  <c r="E16" i="1" s="1"/>
  <c r="C62" i="1"/>
  <c r="D62" i="1" s="1"/>
  <c r="E62" i="1" s="1"/>
  <c r="C54" i="1"/>
  <c r="D54" i="1" s="1"/>
  <c r="E54" i="1" s="1"/>
  <c r="C15" i="1"/>
  <c r="D15" i="1" s="1"/>
  <c r="E15" i="1" s="1"/>
  <c r="C88" i="1"/>
  <c r="D88" i="1" s="1"/>
  <c r="E88" i="1" s="1"/>
  <c r="C51" i="1"/>
  <c r="D51" i="1" s="1"/>
  <c r="E51" i="1" s="1"/>
  <c r="C6" i="1"/>
  <c r="D6" i="1" s="1"/>
  <c r="E6" i="1" s="1"/>
  <c r="C87" i="1"/>
  <c r="D87" i="1" s="1"/>
  <c r="E87" i="1" s="1"/>
  <c r="C5" i="1"/>
  <c r="D5" i="1" s="1"/>
  <c r="E5" i="1" s="1"/>
  <c r="C50" i="1"/>
  <c r="D50" i="1" s="1"/>
  <c r="E50" i="1" s="1"/>
  <c r="C86" i="1"/>
  <c r="D86" i="1" s="1"/>
  <c r="E86" i="1" s="1"/>
  <c r="C40" i="1"/>
  <c r="D40" i="1" s="1"/>
  <c r="E40" i="1" s="1"/>
  <c r="C3" i="1"/>
  <c r="D3" i="1" s="1"/>
  <c r="E3" i="1" s="1"/>
  <c r="C78" i="1"/>
  <c r="D78" i="1" s="1"/>
  <c r="E78" i="1" s="1"/>
  <c r="C39" i="1"/>
  <c r="D39" i="1" s="1"/>
  <c r="E39" i="1" s="1"/>
  <c r="C2" i="1"/>
  <c r="C77" i="1"/>
  <c r="D77" i="1" s="1"/>
  <c r="E77" i="1" s="1"/>
  <c r="C38" i="1"/>
  <c r="D38" i="1" s="1"/>
  <c r="E38" i="1" s="1"/>
  <c r="C49" i="1"/>
  <c r="D49" i="1" s="1"/>
  <c r="E49" i="1" s="1"/>
  <c r="C90" i="1"/>
  <c r="D90" i="1" s="1"/>
  <c r="E90" i="1" s="1"/>
  <c r="C66" i="1"/>
  <c r="D66" i="1" s="1"/>
  <c r="E66" i="1" s="1"/>
  <c r="C42" i="1"/>
  <c r="D42" i="1" s="1"/>
  <c r="E42" i="1" s="1"/>
  <c r="C18" i="1"/>
  <c r="D18" i="1" s="1"/>
  <c r="E18" i="1" s="1"/>
  <c r="C73" i="1"/>
  <c r="D73" i="1" s="1"/>
  <c r="E73" i="1" s="1"/>
  <c r="C25" i="1"/>
  <c r="D25" i="1" s="1"/>
  <c r="E25" i="1" s="1"/>
  <c r="C89" i="1"/>
  <c r="D89" i="1" s="1"/>
  <c r="E89" i="1" s="1"/>
  <c r="C65" i="1"/>
  <c r="D65" i="1" s="1"/>
  <c r="E65" i="1" s="1"/>
  <c r="C41" i="1"/>
  <c r="D41" i="1" s="1"/>
  <c r="E41" i="1" s="1"/>
  <c r="C17" i="1"/>
  <c r="D17" i="1" s="1"/>
  <c r="E17" i="1" s="1"/>
  <c r="C85" i="1"/>
  <c r="D85" i="1" s="1"/>
  <c r="E85" i="1" s="1"/>
  <c r="C61" i="1"/>
  <c r="D61" i="1" s="1"/>
  <c r="E61" i="1" s="1"/>
  <c r="C37" i="1"/>
  <c r="D37" i="1" s="1"/>
  <c r="E37" i="1" s="1"/>
  <c r="C13" i="1"/>
  <c r="D13" i="1" s="1"/>
  <c r="E13" i="1" s="1"/>
  <c r="C76" i="1"/>
  <c r="D76" i="1" s="1"/>
  <c r="E76" i="1" s="1"/>
  <c r="C52" i="1"/>
  <c r="D52" i="1" s="1"/>
  <c r="E52" i="1" s="1"/>
  <c r="C28" i="1"/>
  <c r="D28" i="1" s="1"/>
  <c r="E28" i="1" s="1"/>
  <c r="C4" i="1"/>
  <c r="D4" i="1" s="1"/>
  <c r="E4" i="1" s="1"/>
  <c r="C84" i="1"/>
  <c r="D84" i="1" s="1"/>
  <c r="E84" i="1" s="1"/>
  <c r="C48" i="1"/>
  <c r="D48" i="1" s="1"/>
  <c r="E48" i="1" s="1"/>
  <c r="C24" i="1"/>
  <c r="D24" i="1" s="1"/>
  <c r="E24" i="1" s="1"/>
  <c r="C71" i="1"/>
  <c r="D71" i="1" s="1"/>
  <c r="E71" i="1" s="1"/>
  <c r="C23" i="1"/>
  <c r="D23" i="1" s="1"/>
  <c r="E23" i="1" s="1"/>
  <c r="C22" i="1"/>
  <c r="D22" i="1" s="1"/>
  <c r="E22" i="1" s="1"/>
  <c r="C93" i="1"/>
  <c r="D93" i="1" s="1"/>
  <c r="E93" i="1" s="1"/>
  <c r="C81" i="1"/>
  <c r="D81" i="1" s="1"/>
  <c r="E81" i="1" s="1"/>
  <c r="C69" i="1"/>
  <c r="D69" i="1" s="1"/>
  <c r="E69" i="1" s="1"/>
  <c r="C57" i="1"/>
  <c r="D57" i="1" s="1"/>
  <c r="E57" i="1" s="1"/>
  <c r="C45" i="1"/>
  <c r="D45" i="1" s="1"/>
  <c r="E45" i="1" s="1"/>
  <c r="C33" i="1"/>
  <c r="D33" i="1" s="1"/>
  <c r="E33" i="1" s="1"/>
  <c r="C21" i="1"/>
  <c r="D21" i="1" s="1"/>
  <c r="E21" i="1" s="1"/>
  <c r="C9" i="1"/>
  <c r="D9" i="1" s="1"/>
  <c r="E9" i="1" s="1"/>
  <c r="C92" i="1"/>
  <c r="D92" i="1" s="1"/>
  <c r="E92" i="1" s="1"/>
  <c r="C80" i="1"/>
  <c r="D80" i="1" s="1"/>
  <c r="E80" i="1" s="1"/>
  <c r="C68" i="1"/>
  <c r="D68" i="1" s="1"/>
  <c r="E68" i="1" s="1"/>
  <c r="C56" i="1"/>
  <c r="D56" i="1" s="1"/>
  <c r="E56" i="1" s="1"/>
  <c r="C44" i="1"/>
  <c r="D44" i="1" s="1"/>
  <c r="E44" i="1" s="1"/>
  <c r="C32" i="1"/>
  <c r="D32" i="1" s="1"/>
  <c r="E32" i="1" s="1"/>
  <c r="C20" i="1"/>
  <c r="D20" i="1" s="1"/>
  <c r="E20" i="1" s="1"/>
  <c r="C8" i="1"/>
  <c r="D8" i="1" s="1"/>
  <c r="E8" i="1" s="1"/>
  <c r="C12" i="1"/>
  <c r="D12" i="1" s="1"/>
  <c r="E12" i="1" s="1"/>
  <c r="C95" i="1"/>
  <c r="D95" i="1" s="1"/>
  <c r="E95" i="1" s="1"/>
  <c r="C91" i="1"/>
  <c r="D91" i="1" s="1"/>
  <c r="E91" i="1" s="1"/>
  <c r="C79" i="1"/>
  <c r="D79" i="1" s="1"/>
  <c r="E79" i="1" s="1"/>
  <c r="C67" i="1"/>
  <c r="D67" i="1" s="1"/>
  <c r="E67" i="1" s="1"/>
  <c r="C55" i="1"/>
  <c r="D55" i="1" s="1"/>
  <c r="E55" i="1" s="1"/>
  <c r="C43" i="1"/>
  <c r="D43" i="1" s="1"/>
  <c r="E43" i="1" s="1"/>
  <c r="C31" i="1"/>
  <c r="D31" i="1" s="1"/>
  <c r="E31" i="1" s="1"/>
  <c r="C19" i="1"/>
  <c r="D19" i="1" s="1"/>
  <c r="E19" i="1" s="1"/>
  <c r="C7" i="1"/>
  <c r="C72" i="1"/>
  <c r="D72" i="1" s="1"/>
  <c r="E72" i="1" s="1"/>
  <c r="C60" i="1"/>
  <c r="D60" i="1" s="1"/>
  <c r="E60" i="1" s="1"/>
  <c r="C36" i="1"/>
  <c r="D36" i="1" s="1"/>
  <c r="E36" i="1" s="1"/>
  <c r="C83" i="1"/>
  <c r="D83" i="1" s="1"/>
  <c r="E83" i="1" s="1"/>
  <c r="C59" i="1"/>
  <c r="D59" i="1" s="1"/>
  <c r="E59" i="1" s="1"/>
  <c r="C47" i="1"/>
  <c r="D47" i="1" s="1"/>
  <c r="E47" i="1" s="1"/>
  <c r="C35" i="1"/>
  <c r="D35" i="1" s="1"/>
  <c r="E35" i="1" s="1"/>
  <c r="C11" i="1"/>
  <c r="D11" i="1" s="1"/>
  <c r="E11" i="1" s="1"/>
  <c r="C94" i="1"/>
  <c r="D94" i="1" s="1"/>
  <c r="E94" i="1" s="1"/>
  <c r="C82" i="1"/>
  <c r="D82" i="1" s="1"/>
  <c r="E82" i="1" s="1"/>
  <c r="C70" i="1"/>
  <c r="D70" i="1" s="1"/>
  <c r="E70" i="1" s="1"/>
  <c r="C58" i="1"/>
  <c r="D58" i="1" s="1"/>
  <c r="E58" i="1" s="1"/>
  <c r="C46" i="1"/>
  <c r="D46" i="1" s="1"/>
  <c r="E46" i="1" s="1"/>
  <c r="C34" i="1"/>
  <c r="D34" i="1" s="1"/>
  <c r="E34" i="1" s="1"/>
  <c r="D2" i="1" l="1"/>
  <c r="C96" i="1"/>
  <c r="D7" i="1"/>
  <c r="E7" i="1" s="1"/>
  <c r="D96" i="1" l="1"/>
  <c r="E2" i="1"/>
  <c r="E96" i="1" s="1"/>
  <c r="L6" i="1" a="1"/>
  <c r="L7" i="1" l="1"/>
  <c r="L6" i="1"/>
</calcChain>
</file>

<file path=xl/sharedStrings.xml><?xml version="1.0" encoding="utf-8"?>
<sst xmlns="http://schemas.openxmlformats.org/spreadsheetml/2006/main" count="42" uniqueCount="41">
  <si>
    <t>Сбербанк-цена</t>
  </si>
  <si>
    <t>Сбербанк-объем</t>
  </si>
  <si>
    <t>k0</t>
  </si>
  <si>
    <t>k1</t>
  </si>
  <si>
    <t>h=k1*x+k0</t>
  </si>
  <si>
    <t>y-h</t>
  </si>
  <si>
    <t>(y-h)^2</t>
  </si>
  <si>
    <t>x^2</t>
  </si>
  <si>
    <t>x*y</t>
  </si>
  <si>
    <t xml:space="preserve"> k0</t>
  </si>
  <si>
    <t xml:space="preserve">     k1</t>
  </si>
  <si>
    <t>b</t>
  </si>
  <si>
    <t>ВЫВОД ИТОГОВ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</si>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</sst>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slantDashDot">
        <color rgb="FFFFC000"/>
      </left>
      <right/>
      <top style="slantDashDot">
        <color rgb="FFFFC000"/>
      </top>
      <bottom/>
      <diagonal/>
    </border>
    <border>
      <left/>
      <right/>
      <top style="slantDashDot">
        <color rgb="FFFFC000"/>
      </top>
      <bottom/>
      <diagonal/>
    </border>
    <border>
      <left/>
      <right style="slantDashDot">
        <color rgb="FFFFC000"/>
      </right>
      <top style="slantDashDot">
        <color rgb="FFFFC000"/>
      </top>
      <bottom/>
      <diagonal/>
    </border>
    <border>
      <left style="slantDashDot">
        <color rgb="FFFFC000"/>
      </left>
      <right/>
      <top/>
      <bottom/>
      <diagonal/>
    </border>
    <border>
      <left/>
      <right style="slantDashDot">
        <color rgb="FFFFC000"/>
      </right>
      <top/>
      <bottom/>
      <diagonal/>
    </border>
    <border>
      <left style="slantDashDot">
        <color rgb="FFFFC000"/>
      </left>
      <right/>
      <top/>
      <bottom style="slantDashDot">
        <color rgb="FFFFC000"/>
      </bottom>
      <diagonal/>
    </border>
    <border>
      <left/>
      <right/>
      <top/>
      <bottom style="slantDashDot">
        <color rgb="FFFFC000"/>
      </bottom>
      <diagonal/>
    </border>
    <border>
      <left/>
      <right style="slantDashDot">
        <color rgb="FFFFC000"/>
      </right>
      <top/>
      <bottom style="slantDashDot">
        <color rgb="FFFFC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4">
    <xf numFmtId="0" fontId="0" fillId="0" borderId="0" xfId="0"/>
    <xf numFmtId="4" fontId="0" fillId="0" borderId="0" xfId="0" applyNumberFormat="1" applyFont="1" applyBorder="1"/>
    <xf numFmtId="0" fontId="0" fillId="0" borderId="0" xfId="0" applyBorder="1"/>
    <xf numFmtId="3" fontId="19" fillId="0" borderId="0" xfId="0" applyNumberFormat="1" applyFont="1" applyFill="1" applyBorder="1"/>
    <xf numFmtId="0" fontId="19" fillId="0" borderId="0" xfId="0" applyFont="1" applyFill="1" applyBorder="1"/>
    <xf numFmtId="4" fontId="19" fillId="0" borderId="0" xfId="0" applyNumberFormat="1" applyFont="1" applyFill="1" applyBorder="1"/>
    <xf numFmtId="0" fontId="0" fillId="0" borderId="0" xfId="0"/>
    <xf numFmtId="4" fontId="0" fillId="0" borderId="0" xfId="0" applyNumberFormat="1"/>
    <xf numFmtId="164" fontId="0" fillId="0" borderId="0" xfId="0" applyNumberFormat="1"/>
    <xf numFmtId="0" fontId="19" fillId="0" borderId="0" xfId="0" applyFont="1" applyFill="1"/>
    <xf numFmtId="4" fontId="18" fillId="0" borderId="0" xfId="0" applyNumberFormat="1" applyFont="1" applyFill="1" applyBorder="1"/>
    <xf numFmtId="4" fontId="19" fillId="0" borderId="10" xfId="0" applyNumberFormat="1" applyFont="1" applyFill="1" applyBorder="1"/>
    <xf numFmtId="4" fontId="19" fillId="0" borderId="11" xfId="0" applyNumberFormat="1" applyFont="1" applyFill="1" applyBorder="1"/>
    <xf numFmtId="4" fontId="19" fillId="0" borderId="12" xfId="0" applyNumberFormat="1" applyFont="1" applyFill="1" applyBorder="1"/>
    <xf numFmtId="4" fontId="19" fillId="0" borderId="13" xfId="0" applyNumberFormat="1" applyFont="1" applyFill="1" applyBorder="1"/>
    <xf numFmtId="4" fontId="19" fillId="0" borderId="14" xfId="0" applyNumberFormat="1" applyFont="1" applyFill="1" applyBorder="1"/>
    <xf numFmtId="4" fontId="19" fillId="0" borderId="15" xfId="0" applyNumberFormat="1" applyFont="1" applyFill="1" applyBorder="1"/>
    <xf numFmtId="4" fontId="19" fillId="0" borderId="16" xfId="0" applyNumberFormat="1" applyFont="1" applyFill="1" applyBorder="1"/>
    <xf numFmtId="4" fontId="19" fillId="0" borderId="17" xfId="0" applyNumberFormat="1" applyFont="1" applyFill="1" applyBorder="1"/>
    <xf numFmtId="3" fontId="0" fillId="0" borderId="0" xfId="0" applyNumberFormat="1"/>
    <xf numFmtId="0" fontId="0" fillId="0" borderId="0" xfId="0" applyFill="1" applyBorder="1" applyAlignment="1"/>
    <xf numFmtId="0" fontId="0" fillId="0" borderId="18" xfId="0" applyFill="1" applyBorder="1" applyAlignment="1"/>
    <xf numFmtId="0" fontId="20" fillId="0" borderId="19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Continuous"/>
    </xf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 xr:uid="{00000000-0005-0000-0000-00002F000000}"/>
    <cellStyle name="60% — акцент2 2" xfId="37" xr:uid="{00000000-0005-0000-0000-000030000000}"/>
    <cellStyle name="60% — акцент3 2" xfId="38" xr:uid="{00000000-0005-0000-0000-000031000000}"/>
    <cellStyle name="60% — акцент4 2" xfId="39" xr:uid="{00000000-0005-0000-0000-000032000000}"/>
    <cellStyle name="60% — акцент5 2" xfId="40" xr:uid="{00000000-0005-0000-0000-000033000000}"/>
    <cellStyle name="60% — акцент6 2" xfId="41" xr:uid="{00000000-0005-0000-0000-000034000000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35000000}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 style="slantDashDot">
          <color rgb="FFFFC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>
        <left/>
        <right style="slantDashDot">
          <color rgb="FFFFC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slantDashDot">
          <color rgb="FFFFC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>
        <left style="slantDashDot">
          <color rgb="FFFFC000"/>
        </left>
        <right/>
        <top/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Сбербанк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Лист1!$B$2:$B$95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6-44F9-9779-339B516AF17F}"/>
            </c:ext>
          </c:extLst>
        </c:ser>
        <c:ser>
          <c:idx val="1"/>
          <c:order val="1"/>
          <c:tx>
            <c:v>Тренд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Лист1!$C$2:$C$95</c:f>
              <c:numCache>
                <c:formatCode>#,##0.00</c:formatCode>
                <c:ptCount val="94"/>
                <c:pt idx="0">
                  <c:v>2542716886.4484205</c:v>
                </c:pt>
                <c:pt idx="1">
                  <c:v>2482216346.736577</c:v>
                </c:pt>
                <c:pt idx="2">
                  <c:v>2469566233.8877373</c:v>
                </c:pt>
                <c:pt idx="3">
                  <c:v>2383673800.9938025</c:v>
                </c:pt>
                <c:pt idx="4">
                  <c:v>2383215463.571743</c:v>
                </c:pt>
                <c:pt idx="5">
                  <c:v>2382757126.149684</c:v>
                </c:pt>
                <c:pt idx="6">
                  <c:v>2381382113.8835053</c:v>
                </c:pt>
                <c:pt idx="7">
                  <c:v>2374873722.4902616</c:v>
                </c:pt>
                <c:pt idx="8">
                  <c:v>2372215365.442317</c:v>
                </c:pt>
                <c:pt idx="9">
                  <c:v>2371298690.5981984</c:v>
                </c:pt>
                <c:pt idx="10">
                  <c:v>2363048617.0011287</c:v>
                </c:pt>
                <c:pt idx="11">
                  <c:v>2355715218.248178</c:v>
                </c:pt>
                <c:pt idx="12">
                  <c:v>2353698533.5911164</c:v>
                </c:pt>
                <c:pt idx="13">
                  <c:v>2350123501.6990533</c:v>
                </c:pt>
                <c:pt idx="14">
                  <c:v>2347190142.1978726</c:v>
                </c:pt>
                <c:pt idx="15">
                  <c:v>2341048420.7422767</c:v>
                </c:pt>
                <c:pt idx="16">
                  <c:v>2277797856.4980769</c:v>
                </c:pt>
                <c:pt idx="17">
                  <c:v>2271381132.5892448</c:v>
                </c:pt>
                <c:pt idx="18">
                  <c:v>2271381132.5892448</c:v>
                </c:pt>
                <c:pt idx="19">
                  <c:v>2237189160.9036126</c:v>
                </c:pt>
                <c:pt idx="20">
                  <c:v>2216105639.4888792</c:v>
                </c:pt>
                <c:pt idx="21">
                  <c:v>2210330587.9709306</c:v>
                </c:pt>
                <c:pt idx="22">
                  <c:v>2194013775.7456155</c:v>
                </c:pt>
                <c:pt idx="23">
                  <c:v>2187230381.8991361</c:v>
                </c:pt>
                <c:pt idx="24">
                  <c:v>2177880298.4891238</c:v>
                </c:pt>
                <c:pt idx="25">
                  <c:v>2173021921.8152943</c:v>
                </c:pt>
                <c:pt idx="26">
                  <c:v>2161380151.2949848</c:v>
                </c:pt>
                <c:pt idx="27">
                  <c:v>2148913373.4149685</c:v>
                </c:pt>
                <c:pt idx="28">
                  <c:v>2139746624.9737802</c:v>
                </c:pt>
                <c:pt idx="29">
                  <c:v>2138004942.7699547</c:v>
                </c:pt>
                <c:pt idx="30">
                  <c:v>2137454937.8634832</c:v>
                </c:pt>
                <c:pt idx="31">
                  <c:v>2118571436.074635</c:v>
                </c:pt>
                <c:pt idx="32">
                  <c:v>2117746428.7149282</c:v>
                </c:pt>
                <c:pt idx="33">
                  <c:v>2104179641.0219696</c:v>
                </c:pt>
                <c:pt idx="34">
                  <c:v>2102712961.2713792</c:v>
                </c:pt>
                <c:pt idx="35">
                  <c:v>2101154614.0363774</c:v>
                </c:pt>
                <c:pt idx="36">
                  <c:v>2087404491.3745947</c:v>
                </c:pt>
                <c:pt idx="37">
                  <c:v>2065129292.6625071</c:v>
                </c:pt>
                <c:pt idx="38">
                  <c:v>2041387414.1998291</c:v>
                </c:pt>
                <c:pt idx="39">
                  <c:v>2038545722.1830606</c:v>
                </c:pt>
                <c:pt idx="40">
                  <c:v>1913419605.9608397</c:v>
                </c:pt>
                <c:pt idx="41">
                  <c:v>1830827202.5057325</c:v>
                </c:pt>
                <c:pt idx="42">
                  <c:v>1826793833.1916099</c:v>
                </c:pt>
                <c:pt idx="43">
                  <c:v>1770418330.2783012</c:v>
                </c:pt>
                <c:pt idx="44">
                  <c:v>1730542974.5591321</c:v>
                </c:pt>
                <c:pt idx="45">
                  <c:v>1713676157.4273453</c:v>
                </c:pt>
                <c:pt idx="46">
                  <c:v>1711384470.3170483</c:v>
                </c:pt>
                <c:pt idx="47">
                  <c:v>1694792655.6384974</c:v>
                </c:pt>
                <c:pt idx="48">
                  <c:v>1616600291.4351606</c:v>
                </c:pt>
                <c:pt idx="49">
                  <c:v>1615958619.0442774</c:v>
                </c:pt>
                <c:pt idx="50">
                  <c:v>1591208398.2530692</c:v>
                </c:pt>
                <c:pt idx="51">
                  <c:v>1581124974.9677618</c:v>
                </c:pt>
                <c:pt idx="52">
                  <c:v>1537766254.8409407</c:v>
                </c:pt>
                <c:pt idx="53">
                  <c:v>1531624533.3853447</c:v>
                </c:pt>
                <c:pt idx="54">
                  <c:v>1467457294.2970262</c:v>
                </c:pt>
                <c:pt idx="55">
                  <c:v>1457832208.4337783</c:v>
                </c:pt>
                <c:pt idx="56">
                  <c:v>1377623159.5733802</c:v>
                </c:pt>
                <c:pt idx="57">
                  <c:v>1363781369.4271858</c:v>
                </c:pt>
                <c:pt idx="58">
                  <c:v>1338206141.2762702</c:v>
                </c:pt>
                <c:pt idx="59">
                  <c:v>1329864400.1947887</c:v>
                </c:pt>
                <c:pt idx="60">
                  <c:v>1306122521.732111</c:v>
                </c:pt>
                <c:pt idx="61">
                  <c:v>1282930648.1759043</c:v>
                </c:pt>
                <c:pt idx="62">
                  <c:v>1269455527.9673574</c:v>
                </c:pt>
                <c:pt idx="63">
                  <c:v>1267622178.27912</c:v>
                </c:pt>
                <c:pt idx="64">
                  <c:v>1237830245.8452578</c:v>
                </c:pt>
                <c:pt idx="65">
                  <c:v>1208038313.4113955</c:v>
                </c:pt>
                <c:pt idx="66">
                  <c:v>1183104757.6513634</c:v>
                </c:pt>
                <c:pt idx="67">
                  <c:v>1182188082.8072445</c:v>
                </c:pt>
                <c:pt idx="68">
                  <c:v>1141121049.7907205</c:v>
                </c:pt>
                <c:pt idx="69">
                  <c:v>1080437175.1100538</c:v>
                </c:pt>
                <c:pt idx="70">
                  <c:v>1076403805.7959306</c:v>
                </c:pt>
                <c:pt idx="71">
                  <c:v>1048536890.534718</c:v>
                </c:pt>
                <c:pt idx="72">
                  <c:v>1047620215.6905994</c:v>
                </c:pt>
                <c:pt idx="73">
                  <c:v>1014894923.7555571</c:v>
                </c:pt>
                <c:pt idx="74">
                  <c:v>1007653192.4870179</c:v>
                </c:pt>
                <c:pt idx="75">
                  <c:v>1005728175.3143685</c:v>
                </c:pt>
                <c:pt idx="76">
                  <c:v>990786375.35523152</c:v>
                </c:pt>
                <c:pt idx="77">
                  <c:v>989411363.08905339</c:v>
                </c:pt>
                <c:pt idx="78">
                  <c:v>981894629.36727881</c:v>
                </c:pt>
                <c:pt idx="79">
                  <c:v>981619626.91404319</c:v>
                </c:pt>
                <c:pt idx="80">
                  <c:v>973369553.31697369</c:v>
                </c:pt>
                <c:pt idx="81">
                  <c:v>965211147.2043159</c:v>
                </c:pt>
                <c:pt idx="82">
                  <c:v>958611088.32666039</c:v>
                </c:pt>
                <c:pt idx="83">
                  <c:v>907918969.44688869</c:v>
                </c:pt>
                <c:pt idx="84">
                  <c:v>906818959.63394594</c:v>
                </c:pt>
                <c:pt idx="85">
                  <c:v>905627282.33659148</c:v>
                </c:pt>
                <c:pt idx="86">
                  <c:v>901135575.60040951</c:v>
                </c:pt>
                <c:pt idx="87">
                  <c:v>892793834.51892805</c:v>
                </c:pt>
                <c:pt idx="88">
                  <c:v>859243535.22417831</c:v>
                </c:pt>
                <c:pt idx="89">
                  <c:v>734117419.00195742</c:v>
                </c:pt>
                <c:pt idx="90">
                  <c:v>721558973.63752937</c:v>
                </c:pt>
                <c:pt idx="91">
                  <c:v>710742210.47692728</c:v>
                </c:pt>
                <c:pt idx="92">
                  <c:v>621366413.17534065</c:v>
                </c:pt>
                <c:pt idx="93">
                  <c:v>548949100.48995304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6-44F9-9779-339B516AF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677167"/>
        <c:axId val="1383855471"/>
      </c:scatterChart>
      <c:valAx>
        <c:axId val="138167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3855471"/>
        <c:crosses val="autoZero"/>
        <c:crossBetween val="midCat"/>
      </c:valAx>
      <c:valAx>
        <c:axId val="13838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67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Сбербанк-цена</a:t>
            </a:r>
            <a:r>
              <a:rPr lang="ru-RU" baseline="0"/>
              <a:t> </a:t>
            </a:r>
            <a:r>
              <a:rPr lang="ru-RU"/>
              <a:t>График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Сбербанк-цена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xVal>
            <c:numRef>
              <c:f>Лист1!$A$2:$A$95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Лист1!$K$51:$K$144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3-4008-8D6E-28E340899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84632"/>
        <c:axId val="617938528"/>
      </c:scatterChart>
      <c:valAx>
        <c:axId val="24998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Сбербанк-цена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938528"/>
        <c:crosses val="autoZero"/>
        <c:crossBetween val="midCat"/>
      </c:valAx>
      <c:valAx>
        <c:axId val="617938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98463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effectLst/>
              </a:rPr>
              <a:t>Сбербанк-цена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Сбербанк-объем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xVal>
            <c:numRef>
              <c:f>Лист1!$A$2:$A$95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Лист1!$B$2:$B$95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8-45FD-A13A-E780E5CFE149}"/>
            </c:ext>
          </c:extLst>
        </c:ser>
        <c:ser>
          <c:idx val="1"/>
          <c:order val="1"/>
          <c:tx>
            <c:v>Предсказанное Сбербанк-объем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Лист1!$A$2:$A$95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Лист1!$J$51:$J$144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8-45FD-A13A-E780E5CFE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12576"/>
        <c:axId val="601814872"/>
      </c:scatterChart>
      <c:valAx>
        <c:axId val="60181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Сбербанк-цена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814872"/>
        <c:crosses val="autoZero"/>
        <c:crossBetween val="midCat"/>
      </c:valAx>
      <c:valAx>
        <c:axId val="601814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Сбербанк-объем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81257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180022</xdr:rowOff>
    </xdr:from>
    <xdr:to>
      <xdr:col>15</xdr:col>
      <xdr:colOff>0</xdr:colOff>
      <xdr:row>23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FA7E1EC-1F00-47D7-AE22-7C6B7EDA2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17</xdr:col>
      <xdr:colOff>0</xdr:colOff>
      <xdr:row>58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5192974-65FF-4CDC-AA9E-483F17DEB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16</xdr:col>
      <xdr:colOff>601980</xdr:colOff>
      <xdr:row>70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3E24817-4CC8-4353-B8FB-6656AE0EF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EC9C3-83AA-46B5-8F49-FBE3DCF3F356}" name="Таблица1" displayName="Таблица1" ref="A1:G96" totalsRowCount="1" headerRowDxfId="15" dataDxfId="14">
  <autoFilter ref="A1:G95" xr:uid="{42A6688D-4F0D-49D3-AECD-22017D426F09}"/>
  <tableColumns count="7">
    <tableColumn id="1" xr3:uid="{6496E79D-7888-4274-96F7-219F3B844E89}" name="Сбербанк-цена" totalsRowFunction="sum" dataDxfId="13" totalsRowDxfId="12"/>
    <tableColumn id="2" xr3:uid="{DB90D462-64B8-4E28-A0A3-04E24404DBEB}" name="Сбербанк-объем" totalsRowFunction="sum" dataDxfId="11" totalsRowDxfId="10"/>
    <tableColumn id="3" xr3:uid="{343C19EB-170F-4398-B01D-20138B8498CB}" name="h=k1*x+k0" totalsRowFunction="sum" dataDxfId="9" totalsRowDxfId="8">
      <calculatedColumnFormula>k1_*Таблица1[[#This Row],[Сбербанк-цена]]+k0</calculatedColumnFormula>
    </tableColumn>
    <tableColumn id="4" xr3:uid="{94A76DDA-4626-4806-987E-D2DB46183E9C}" name="y-h" totalsRowFunction="sum" dataDxfId="7" totalsRowDxfId="6">
      <calculatedColumnFormula>Таблица1[[#This Row],[Сбербанк-объем]]-Таблица1[[#This Row],[h=k1*x+k0]]</calculatedColumnFormula>
    </tableColumn>
    <tableColumn id="5" xr3:uid="{48EBD203-56E9-4E9D-A146-31E0F3D34020}" name="(y-h)^2" totalsRowFunction="sum" dataDxfId="5" totalsRowDxfId="4">
      <calculatedColumnFormula>Таблица1[[#This Row],[y-h]]^2</calculatedColumnFormula>
    </tableColumn>
    <tableColumn id="6" xr3:uid="{9B869F60-DA9C-4181-986B-1D4E5A9B2828}" name="x^2" totalsRowFunction="sum" dataDxfId="3" totalsRowDxfId="2">
      <calculatedColumnFormula>Таблица1[[#This Row],[Сбербанк-цена]]^2</calculatedColumnFormula>
    </tableColumn>
    <tableColumn id="7" xr3:uid="{906ED005-1CF5-4DD5-8C6A-EB378E9C3542}" name="x*y" totalsRowFunction="sum" dataDxfId="1" totalsRowDxfId="0">
      <calculatedColumnFormula>Таблица1[[#This Row],[Сбербанк-цена]]*Таблица1[[#This Row],[Сбербанк-объем]]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E735-4386-49B0-96F3-F447A01673A8}">
  <dimension ref="A1:AB156"/>
  <sheetViews>
    <sheetView tabSelected="1" topLeftCell="F46" workbookViewId="0">
      <selection activeCell="L57" sqref="L57"/>
    </sheetView>
  </sheetViews>
  <sheetFormatPr defaultRowHeight="14.4" x14ac:dyDescent="0.3"/>
  <cols>
    <col min="1" max="1" width="17.109375" customWidth="1"/>
    <col min="2" max="2" width="18.88671875" customWidth="1"/>
    <col min="3" max="3" width="18.5546875" style="6" customWidth="1"/>
    <col min="4" max="4" width="17.109375" customWidth="1"/>
    <col min="5" max="5" width="30" customWidth="1"/>
    <col min="6" max="6" width="14.33203125" customWidth="1"/>
    <col min="7" max="7" width="21.44140625" customWidth="1"/>
    <col min="10" max="10" width="17.109375" customWidth="1"/>
    <col min="12" max="12" width="11.44140625" customWidth="1"/>
    <col min="13" max="13" width="9.88671875" bestFit="1" customWidth="1"/>
    <col min="14" max="14" width="20" customWidth="1"/>
  </cols>
  <sheetData>
    <row r="1" spans="1:14" ht="15" thickBot="1" x14ac:dyDescent="0.35">
      <c r="A1" s="4" t="s">
        <v>0</v>
      </c>
      <c r="B1" s="3" t="s">
        <v>1</v>
      </c>
      <c r="C1" s="3" t="s">
        <v>4</v>
      </c>
      <c r="D1" s="9" t="s">
        <v>5</v>
      </c>
      <c r="E1" s="9" t="s">
        <v>6</v>
      </c>
      <c r="F1" s="9" t="s">
        <v>7</v>
      </c>
      <c r="G1" s="4" t="s">
        <v>8</v>
      </c>
    </row>
    <row r="2" spans="1:14" x14ac:dyDescent="0.3">
      <c r="A2" s="11">
        <v>54.9</v>
      </c>
      <c r="B2" s="12">
        <v>4337561310</v>
      </c>
      <c r="C2" s="12">
        <f>k1_*Таблица1[[#This Row],[Сбербанк-цена]]+k0</f>
        <v>2542716886.4484205</v>
      </c>
      <c r="D2" s="12">
        <f>Таблица1[[#This Row],[Сбербанк-объем]]-Таблица1[[#This Row],[h=k1*x+k0]]</f>
        <v>1794844423.5515795</v>
      </c>
      <c r="E2" s="12">
        <f>Таблица1[[#This Row],[y-h]]^2</f>
        <v>3.2214665047542016E+18</v>
      </c>
      <c r="F2" s="12">
        <f>Таблица1[[#This Row],[Сбербанк-цена]]^2</f>
        <v>3014.0099999999998</v>
      </c>
      <c r="G2" s="13">
        <f>Таблица1[[#This Row],[Сбербанк-цена]]*Таблица1[[#This Row],[Сбербанк-объем]]</f>
        <v>238132115919</v>
      </c>
      <c r="I2" s="2" t="s">
        <v>2</v>
      </c>
      <c r="J2" s="1">
        <f>L7</f>
        <v>3045971375.8696613</v>
      </c>
      <c r="K2" s="2"/>
      <c r="L2" s="6" t="s">
        <v>9</v>
      </c>
      <c r="M2" s="6" t="s">
        <v>10</v>
      </c>
      <c r="N2" s="6" t="s">
        <v>11</v>
      </c>
    </row>
    <row r="3" spans="1:14" x14ac:dyDescent="0.3">
      <c r="A3" s="14">
        <v>61.5</v>
      </c>
      <c r="B3" s="5">
        <v>2691982770</v>
      </c>
      <c r="C3" s="5">
        <f>k1_*Таблица1[[#This Row],[Сбербанк-цена]]+k0</f>
        <v>2482216346.736577</v>
      </c>
      <c r="D3" s="5">
        <f>Таблица1[[#This Row],[Сбербанк-объем]]-Таблица1[[#This Row],[h=k1*x+k0]]</f>
        <v>209766423.26342297</v>
      </c>
      <c r="E3" s="5">
        <f>Таблица1[[#This Row],[y-h]]^2</f>
        <v>4.4001952328729512E+16</v>
      </c>
      <c r="F3" s="5">
        <f>Таблица1[[#This Row],[Сбербанк-цена]]^2</f>
        <v>3782.25</v>
      </c>
      <c r="G3" s="15">
        <f>Таблица1[[#This Row],[Сбербанк-цена]]*Таблица1[[#This Row],[Сбербанк-объем]]</f>
        <v>165556940355</v>
      </c>
      <c r="I3" s="2" t="s">
        <v>3</v>
      </c>
      <c r="J3" s="1">
        <f>L6</f>
        <v>-9166748.4411883578</v>
      </c>
      <c r="K3" s="2"/>
      <c r="L3" s="7">
        <f>Таблица1[[#Totals],[x^2]]</f>
        <v>2526861.3566999994</v>
      </c>
      <c r="M3" s="7">
        <f>Таблица1[[#Totals],[Сбербанк-цена]]</f>
        <v>14229.27</v>
      </c>
      <c r="N3" s="7">
        <f>Таблица1[[#Totals],[x*y]]</f>
        <v>20178846716892.094</v>
      </c>
    </row>
    <row r="4" spans="1:14" x14ac:dyDescent="0.3">
      <c r="A4" s="14">
        <v>62.88</v>
      </c>
      <c r="B4" s="5">
        <v>2785656310</v>
      </c>
      <c r="C4" s="5">
        <f>k1_*Таблица1[[#This Row],[Сбербанк-цена]]+k0</f>
        <v>2469566233.8877373</v>
      </c>
      <c r="D4" s="5">
        <f>Таблица1[[#This Row],[Сбербанк-объем]]-Таблица1[[#This Row],[h=k1*x+k0]]</f>
        <v>316090076.11226273</v>
      </c>
      <c r="E4" s="5">
        <f>Таблица1[[#This Row],[y-h]]^2</f>
        <v>9.9912936216656048E+16</v>
      </c>
      <c r="F4" s="5">
        <f>Таблица1[[#This Row],[Сбербанк-цена]]^2</f>
        <v>3953.8944000000001</v>
      </c>
      <c r="G4" s="15">
        <f>Таблица1[[#This Row],[Сбербанк-цена]]*Таблица1[[#This Row],[Сбербанк-объем]]</f>
        <v>175162068772.80002</v>
      </c>
      <c r="L4" s="7">
        <f>Таблица1[[#Totals],[Сбербанк-цена]]</f>
        <v>14229.27</v>
      </c>
      <c r="M4" s="6">
        <f>COUNT(Таблица1[Сбербанк-цена])</f>
        <v>94</v>
      </c>
      <c r="N4" s="7">
        <f>Таблица1[[#Totals],[Сбербанк-объем]]</f>
        <v>155885170740</v>
      </c>
    </row>
    <row r="5" spans="1:14" x14ac:dyDescent="0.3">
      <c r="A5" s="14">
        <v>72.25</v>
      </c>
      <c r="B5" s="5">
        <v>2030051460</v>
      </c>
      <c r="C5" s="5">
        <f>k1_*Таблица1[[#This Row],[Сбербанк-цена]]+k0</f>
        <v>2383673800.9938025</v>
      </c>
      <c r="D5" s="5">
        <f>Таблица1[[#This Row],[Сбербанк-объем]]-Таблица1[[#This Row],[h=k1*x+k0]]</f>
        <v>-353622340.99380255</v>
      </c>
      <c r="E5" s="5">
        <f>Таблица1[[#This Row],[y-h]]^2</f>
        <v>1.2504876004993717E+17</v>
      </c>
      <c r="F5" s="5">
        <f>Таблица1[[#This Row],[Сбербанк-цена]]^2</f>
        <v>5220.0625</v>
      </c>
      <c r="G5" s="15">
        <f>Таблица1[[#This Row],[Сбербанк-цена]]*Таблица1[[#This Row],[Сбербанк-объем]]</f>
        <v>146671217985</v>
      </c>
      <c r="L5" s="6"/>
      <c r="M5" s="6"/>
      <c r="N5" s="6"/>
    </row>
    <row r="6" spans="1:14" x14ac:dyDescent="0.3">
      <c r="A6" s="14">
        <v>72.3</v>
      </c>
      <c r="B6" s="5">
        <v>2690621070</v>
      </c>
      <c r="C6" s="5">
        <f>k1_*Таблица1[[#This Row],[Сбербанк-цена]]+k0</f>
        <v>2383215463.571743</v>
      </c>
      <c r="D6" s="5">
        <f>Таблица1[[#This Row],[Сбербанк-объем]]-Таблица1[[#This Row],[h=k1*x+k0]]</f>
        <v>307405606.42825699</v>
      </c>
      <c r="E6" s="5">
        <f>Таблица1[[#This Row],[y-h]]^2</f>
        <v>9.4498206863524432E+16</v>
      </c>
      <c r="F6" s="5">
        <f>Таблица1[[#This Row],[Сбербанк-цена]]^2</f>
        <v>5227.29</v>
      </c>
      <c r="G6" s="15">
        <f>Таблица1[[#This Row],[Сбербанк-цена]]*Таблица1[[#This Row],[Сбербанк-объем]]</f>
        <v>194531903361</v>
      </c>
      <c r="J6" s="19">
        <v>-10000000</v>
      </c>
      <c r="L6" s="8">
        <f t="array" ref="L6:L7">MMULT(MINVERSE(L3:M4),N3:N4)</f>
        <v>-9166748.4411883578</v>
      </c>
      <c r="M6" s="6"/>
      <c r="N6" s="6"/>
    </row>
    <row r="7" spans="1:14" x14ac:dyDescent="0.3">
      <c r="A7" s="14">
        <v>72.349999999999994</v>
      </c>
      <c r="B7" s="5">
        <v>1885405260</v>
      </c>
      <c r="C7" s="5">
        <f>k1_*Таблица1[[#This Row],[Сбербанк-цена]]+k0</f>
        <v>2382757126.149684</v>
      </c>
      <c r="D7" s="5">
        <f>Таблица1[[#This Row],[Сбербанк-объем]]-Таблица1[[#This Row],[h=k1*x+k0]]</f>
        <v>-497351866.14968395</v>
      </c>
      <c r="E7" s="5">
        <f>Таблица1[[#This Row],[y-h]]^2</f>
        <v>2.4735887876257315E+17</v>
      </c>
      <c r="F7" s="5">
        <f>Таблица1[[#This Row],[Сбербанк-цена]]^2</f>
        <v>5234.5224999999991</v>
      </c>
      <c r="G7" s="15">
        <f>Таблица1[[#This Row],[Сбербанк-цена]]*Таблица1[[#This Row],[Сбербанк-объем]]</f>
        <v>136409070560.99998</v>
      </c>
      <c r="J7" s="19">
        <v>4000000000</v>
      </c>
      <c r="L7" s="8">
        <v>3045971375.8696613</v>
      </c>
      <c r="M7" s="6"/>
      <c r="N7" s="6"/>
    </row>
    <row r="8" spans="1:14" x14ac:dyDescent="0.3">
      <c r="A8" s="14">
        <v>72.5</v>
      </c>
      <c r="B8" s="5">
        <v>4013046200</v>
      </c>
      <c r="C8" s="5">
        <f>k1_*Таблица1[[#This Row],[Сбербанк-цена]]+k0</f>
        <v>2381382113.8835053</v>
      </c>
      <c r="D8" s="5">
        <f>Таблица1[[#This Row],[Сбербанк-объем]]-Таблица1[[#This Row],[h=k1*x+k0]]</f>
        <v>1631664086.1164947</v>
      </c>
      <c r="E8" s="5">
        <f>Таблица1[[#This Row],[y-h]]^2</f>
        <v>2.6623276899223757E+18</v>
      </c>
      <c r="F8" s="5">
        <f>Таблица1[[#This Row],[Сбербанк-цена]]^2</f>
        <v>5256.25</v>
      </c>
      <c r="G8" s="15">
        <f>Таблица1[[#This Row],[Сбербанк-цена]]*Таблица1[[#This Row],[Сбербанк-объем]]</f>
        <v>290945849500</v>
      </c>
    </row>
    <row r="9" spans="1:14" x14ac:dyDescent="0.3">
      <c r="A9" s="14">
        <v>73.209999999999994</v>
      </c>
      <c r="B9" s="5">
        <v>3076887590</v>
      </c>
      <c r="C9" s="5">
        <f>k1_*Таблица1[[#This Row],[Сбербанк-цена]]+k0</f>
        <v>2374873722.4902616</v>
      </c>
      <c r="D9" s="5">
        <f>Таблица1[[#This Row],[Сбербанк-объем]]-Таблица1[[#This Row],[h=k1*x+k0]]</f>
        <v>702013867.50973845</v>
      </c>
      <c r="E9" s="5">
        <f>Таблица1[[#This Row],[y-h]]^2</f>
        <v>4.9282347017598061E+17</v>
      </c>
      <c r="F9" s="5">
        <f>Таблица1[[#This Row],[Сбербанк-цена]]^2</f>
        <v>5359.704099999999</v>
      </c>
      <c r="G9" s="15">
        <f>Таблица1[[#This Row],[Сбербанк-цена]]*Таблица1[[#This Row],[Сбербанк-объем]]</f>
        <v>225258940463.89999</v>
      </c>
    </row>
    <row r="10" spans="1:14" x14ac:dyDescent="0.3">
      <c r="A10" s="14">
        <v>73.5</v>
      </c>
      <c r="B10" s="5">
        <v>1830904250</v>
      </c>
      <c r="C10" s="5">
        <f>k1_*Таблица1[[#This Row],[Сбербанк-цена]]+k0</f>
        <v>2372215365.442317</v>
      </c>
      <c r="D10" s="5">
        <f>Таблица1[[#This Row],[Сбербанк-объем]]-Таблица1[[#This Row],[h=k1*x+k0]]</f>
        <v>-541311115.44231701</v>
      </c>
      <c r="E10" s="5">
        <f>Таблица1[[#This Row],[y-h]]^2</f>
        <v>2.9301772370140544E+17</v>
      </c>
      <c r="F10" s="5">
        <f>Таблица1[[#This Row],[Сбербанк-цена]]^2</f>
        <v>5402.25</v>
      </c>
      <c r="G10" s="15">
        <f>Таблица1[[#This Row],[Сбербанк-цена]]*Таблица1[[#This Row],[Сбербанк-объем]]</f>
        <v>134571462375</v>
      </c>
    </row>
    <row r="11" spans="1:14" x14ac:dyDescent="0.3">
      <c r="A11" s="14">
        <v>73.599999999999994</v>
      </c>
      <c r="B11" s="5">
        <v>2551370010</v>
      </c>
      <c r="C11" s="5">
        <f>k1_*Таблица1[[#This Row],[Сбербанк-цена]]+k0</f>
        <v>2371298690.5981984</v>
      </c>
      <c r="D11" s="5">
        <f>Таблица1[[#This Row],[Сбербанк-объем]]-Таблица1[[#This Row],[h=k1*x+k0]]</f>
        <v>180071319.40180159</v>
      </c>
      <c r="E11" s="5">
        <f>Таблица1[[#This Row],[y-h]]^2</f>
        <v>3.2425680071105644E+16</v>
      </c>
      <c r="F11" s="5">
        <f>Таблица1[[#This Row],[Сбербанк-цена]]^2</f>
        <v>5416.9599999999991</v>
      </c>
      <c r="G11" s="15">
        <f>Таблица1[[#This Row],[Сбербанк-цена]]*Таблица1[[#This Row],[Сбербанк-объем]]</f>
        <v>187780832736</v>
      </c>
    </row>
    <row r="12" spans="1:14" x14ac:dyDescent="0.3">
      <c r="A12" s="14">
        <v>74.5</v>
      </c>
      <c r="B12" s="5">
        <v>2488111940</v>
      </c>
      <c r="C12" s="5">
        <f>k1_*Таблица1[[#This Row],[Сбербанк-цена]]+k0</f>
        <v>2363048617.0011287</v>
      </c>
      <c r="D12" s="5">
        <f>Таблица1[[#This Row],[Сбербанк-объем]]-Таблица1[[#This Row],[h=k1*x+k0]]</f>
        <v>125063322.99887133</v>
      </c>
      <c r="E12" s="5">
        <f>Таблица1[[#This Row],[y-h]]^2</f>
        <v>1.5640834759520018E+16</v>
      </c>
      <c r="F12" s="5">
        <f>Таблица1[[#This Row],[Сбербанк-цена]]^2</f>
        <v>5550.25</v>
      </c>
      <c r="G12" s="15">
        <f>Таблица1[[#This Row],[Сбербанк-цена]]*Таблица1[[#This Row],[Сбербанк-объем]]</f>
        <v>185364339530</v>
      </c>
    </row>
    <row r="13" spans="1:14" x14ac:dyDescent="0.3">
      <c r="A13" s="14">
        <v>75.3</v>
      </c>
      <c r="B13" s="5">
        <v>2008042110</v>
      </c>
      <c r="C13" s="5">
        <f>k1_*Таблица1[[#This Row],[Сбербанк-цена]]+k0</f>
        <v>2355715218.248178</v>
      </c>
      <c r="D13" s="5">
        <f>Таблица1[[#This Row],[Сбербанк-объем]]-Таблица1[[#This Row],[h=k1*x+k0]]</f>
        <v>-347673108.24817801</v>
      </c>
      <c r="E13" s="5">
        <f>Таблица1[[#This Row],[y-h]]^2</f>
        <v>1.208765901989493E+17</v>
      </c>
      <c r="F13" s="5">
        <f>Таблица1[[#This Row],[Сбербанк-цена]]^2</f>
        <v>5670.0899999999992</v>
      </c>
      <c r="G13" s="15">
        <f>Таблица1[[#This Row],[Сбербанк-цена]]*Таблица1[[#This Row],[Сбербанк-объем]]</f>
        <v>151205570883</v>
      </c>
    </row>
    <row r="14" spans="1:14" x14ac:dyDescent="0.3">
      <c r="A14" s="14">
        <v>75.52</v>
      </c>
      <c r="B14" s="5">
        <v>2891411920</v>
      </c>
      <c r="C14" s="5">
        <f>k1_*Таблица1[[#This Row],[Сбербанк-цена]]+k0</f>
        <v>2353698533.5911164</v>
      </c>
      <c r="D14" s="5">
        <f>Таблица1[[#This Row],[Сбербанк-объем]]-Таблица1[[#This Row],[h=k1*x+k0]]</f>
        <v>537713386.40888357</v>
      </c>
      <c r="E14" s="5">
        <f>Таблица1[[#This Row],[y-h]]^2</f>
        <v>2.8913568592330931E+17</v>
      </c>
      <c r="F14" s="5">
        <f>Таблица1[[#This Row],[Сбербанк-цена]]^2</f>
        <v>5703.2703999999994</v>
      </c>
      <c r="G14" s="15">
        <f>Таблица1[[#This Row],[Сбербанк-цена]]*Таблица1[[#This Row],[Сбербанк-объем]]</f>
        <v>218359428198.39999</v>
      </c>
    </row>
    <row r="15" spans="1:14" x14ac:dyDescent="0.3">
      <c r="A15" s="14">
        <v>75.91</v>
      </c>
      <c r="B15" s="5">
        <v>3583789870</v>
      </c>
      <c r="C15" s="5">
        <f>k1_*Таблица1[[#This Row],[Сбербанк-цена]]+k0</f>
        <v>2350123501.6990533</v>
      </c>
      <c r="D15" s="5">
        <f>Таблица1[[#This Row],[Сбербанк-объем]]-Таблица1[[#This Row],[h=k1*x+k0]]</f>
        <v>1233666368.3009467</v>
      </c>
      <c r="E15" s="5">
        <f>Таблица1[[#This Row],[y-h]]^2</f>
        <v>1.5219327082768471E+18</v>
      </c>
      <c r="F15" s="5">
        <f>Таблица1[[#This Row],[Сбербанк-цена]]^2</f>
        <v>5762.3280999999997</v>
      </c>
      <c r="G15" s="15">
        <f>Таблица1[[#This Row],[Сбербанк-цена]]*Таблица1[[#This Row],[Сбербанк-объем]]</f>
        <v>272045489031.69998</v>
      </c>
    </row>
    <row r="16" spans="1:14" x14ac:dyDescent="0.3">
      <c r="A16" s="14">
        <v>76.23</v>
      </c>
      <c r="B16" s="5">
        <v>2905609940</v>
      </c>
      <c r="C16" s="5">
        <f>k1_*Таблица1[[#This Row],[Сбербанк-цена]]+k0</f>
        <v>2347190142.1978726</v>
      </c>
      <c r="D16" s="5">
        <f>Таблица1[[#This Row],[Сбербанк-объем]]-Таблица1[[#This Row],[h=k1*x+k0]]</f>
        <v>558419797.80212736</v>
      </c>
      <c r="E16" s="5">
        <f>Таблица1[[#This Row],[y-h]]^2</f>
        <v>3.1183267057736883E+17</v>
      </c>
      <c r="F16" s="5">
        <f>Таблица1[[#This Row],[Сбербанк-цена]]^2</f>
        <v>5811.0129000000006</v>
      </c>
      <c r="G16" s="15">
        <f>Таблица1[[#This Row],[Сбербанк-цена]]*Таблица1[[#This Row],[Сбербанк-объем]]</f>
        <v>221494645726.20001</v>
      </c>
    </row>
    <row r="17" spans="1:28" x14ac:dyDescent="0.3">
      <c r="A17" s="14">
        <v>76.900000000000006</v>
      </c>
      <c r="B17" s="5">
        <v>3217030850</v>
      </c>
      <c r="C17" s="5">
        <f>k1_*Таблица1[[#This Row],[Сбербанк-цена]]+k0</f>
        <v>2341048420.7422767</v>
      </c>
      <c r="D17" s="5">
        <f>Таблица1[[#This Row],[Сбербанк-объем]]-Таблица1[[#This Row],[h=k1*x+k0]]</f>
        <v>875982429.25772333</v>
      </c>
      <c r="E17" s="5">
        <f>Таблица1[[#This Row],[y-h]]^2</f>
        <v>7.6734521636826227E+17</v>
      </c>
      <c r="F17" s="5">
        <f>Таблица1[[#This Row],[Сбербанк-цена]]^2</f>
        <v>5913.6100000000006</v>
      </c>
      <c r="G17" s="15">
        <f>Таблица1[[#This Row],[Сбербанк-цена]]*Таблица1[[#This Row],[Сбербанк-объем]]</f>
        <v>247389672365.00003</v>
      </c>
    </row>
    <row r="18" spans="1:28" x14ac:dyDescent="0.3">
      <c r="A18" s="14">
        <v>83.8</v>
      </c>
      <c r="B18" s="5">
        <v>4898591710</v>
      </c>
      <c r="C18" s="5">
        <f>k1_*Таблица1[[#This Row],[Сбербанк-цена]]+k0</f>
        <v>2277797856.4980769</v>
      </c>
      <c r="D18" s="5">
        <f>Таблица1[[#This Row],[Сбербанк-объем]]-Таблица1[[#This Row],[h=k1*x+k0]]</f>
        <v>2620793853.5019231</v>
      </c>
      <c r="E18" s="5">
        <f>Таблица1[[#This Row],[y-h]]^2</f>
        <v>6.8685604225534597E+18</v>
      </c>
      <c r="F18" s="5">
        <f>Таблица1[[#This Row],[Сбербанк-цена]]^2</f>
        <v>7022.44</v>
      </c>
      <c r="G18" s="15">
        <f>Таблица1[[#This Row],[Сбербанк-цена]]*Таблица1[[#This Row],[Сбербанк-объем]]</f>
        <v>410501985298</v>
      </c>
    </row>
    <row r="19" spans="1:28" x14ac:dyDescent="0.3">
      <c r="A19" s="14">
        <v>84.5</v>
      </c>
      <c r="B19" s="5">
        <v>3001439250</v>
      </c>
      <c r="C19" s="5">
        <f>k1_*Таблица1[[#This Row],[Сбербанк-цена]]+k0</f>
        <v>2271381132.5892448</v>
      </c>
      <c r="D19" s="5">
        <f>Таблица1[[#This Row],[Сбербанк-объем]]-Таблица1[[#This Row],[h=k1*x+k0]]</f>
        <v>730058117.41075516</v>
      </c>
      <c r="E19" s="5">
        <f>Таблица1[[#This Row],[y-h]]^2</f>
        <v>5.3298485479733594E+17</v>
      </c>
      <c r="F19" s="5">
        <f>Таблица1[[#This Row],[Сбербанк-цена]]^2</f>
        <v>7140.25</v>
      </c>
      <c r="G19" s="15">
        <f>Таблица1[[#This Row],[Сбербанк-цена]]*Таблица1[[#This Row],[Сбербанк-объем]]</f>
        <v>253621616625</v>
      </c>
    </row>
    <row r="20" spans="1:28" x14ac:dyDescent="0.3">
      <c r="A20" s="14">
        <v>84.5</v>
      </c>
      <c r="B20" s="5">
        <v>2008494660</v>
      </c>
      <c r="C20" s="5">
        <f>k1_*Таблица1[[#This Row],[Сбербанк-цена]]+k0</f>
        <v>2271381132.5892448</v>
      </c>
      <c r="D20" s="5">
        <f>Таблица1[[#This Row],[Сбербанк-объем]]-Таблица1[[#This Row],[h=k1*x+k0]]</f>
        <v>-262886472.58924484</v>
      </c>
      <c r="E20" s="5">
        <f>Таблица1[[#This Row],[y-h]]^2</f>
        <v>6.9109297470415776E+16</v>
      </c>
      <c r="F20" s="5">
        <f>Таблица1[[#This Row],[Сбербанк-цена]]^2</f>
        <v>7140.25</v>
      </c>
      <c r="G20" s="15">
        <f>Таблица1[[#This Row],[Сбербанк-цена]]*Таблица1[[#This Row],[Сбербанк-объем]]</f>
        <v>169717798770</v>
      </c>
    </row>
    <row r="21" spans="1:28" x14ac:dyDescent="0.3">
      <c r="A21" s="14">
        <v>88.23</v>
      </c>
      <c r="B21" s="5">
        <v>1414145480</v>
      </c>
      <c r="C21" s="5">
        <f>k1_*Таблица1[[#This Row],[Сбербанк-цена]]+k0</f>
        <v>2237189160.9036126</v>
      </c>
      <c r="D21" s="5">
        <f>Таблица1[[#This Row],[Сбербанк-объем]]-Таблица1[[#This Row],[h=k1*x+k0]]</f>
        <v>-823043680.90361261</v>
      </c>
      <c r="E21" s="5">
        <f>Таблица1[[#This Row],[y-h]]^2</f>
        <v>6.7740090067536768E+17</v>
      </c>
      <c r="F21" s="5">
        <f>Таблица1[[#This Row],[Сбербанк-цена]]^2</f>
        <v>7784.5329000000011</v>
      </c>
      <c r="G21" s="15">
        <f>Таблица1[[#This Row],[Сбербанк-цена]]*Таблица1[[#This Row],[Сбербанк-объем]]</f>
        <v>124770055700.40001</v>
      </c>
    </row>
    <row r="22" spans="1:28" x14ac:dyDescent="0.3">
      <c r="A22" s="14">
        <v>90.53</v>
      </c>
      <c r="B22" s="5">
        <v>2849625200</v>
      </c>
      <c r="C22" s="5">
        <f>k1_*Таблица1[[#This Row],[Сбербанк-цена]]+k0</f>
        <v>2216105639.4888792</v>
      </c>
      <c r="D22" s="5">
        <f>Таблица1[[#This Row],[Сбербанк-объем]]-Таблица1[[#This Row],[h=k1*x+k0]]</f>
        <v>633519560.5111208</v>
      </c>
      <c r="E22" s="5">
        <f>Таблица1[[#This Row],[y-h]]^2</f>
        <v>4.0134703355020365E+17</v>
      </c>
      <c r="F22" s="5">
        <f>Таблица1[[#This Row],[Сбербанк-цена]]^2</f>
        <v>8195.6808999999994</v>
      </c>
      <c r="G22" s="15">
        <f>Таблица1[[#This Row],[Сбербанк-цена]]*Таблица1[[#This Row],[Сбербанк-объем]]</f>
        <v>257976569356</v>
      </c>
    </row>
    <row r="23" spans="1:28" x14ac:dyDescent="0.3">
      <c r="A23" s="14">
        <v>91.16</v>
      </c>
      <c r="B23" s="5">
        <v>1510458530</v>
      </c>
      <c r="C23" s="5">
        <f>k1_*Таблица1[[#This Row],[Сбербанк-цена]]+k0</f>
        <v>2210330587.9709306</v>
      </c>
      <c r="D23" s="5">
        <f>Таблица1[[#This Row],[Сбербанк-объем]]-Таблица1[[#This Row],[h=k1*x+k0]]</f>
        <v>-699872057.97093058</v>
      </c>
      <c r="E23" s="5">
        <f>Таблица1[[#This Row],[y-h]]^2</f>
        <v>4.898208975284656E+17</v>
      </c>
      <c r="F23" s="5">
        <f>Таблица1[[#This Row],[Сбербанк-цена]]^2</f>
        <v>8310.1455999999998</v>
      </c>
      <c r="G23" s="15">
        <f>Таблица1[[#This Row],[Сбербанк-цена]]*Таблица1[[#This Row],[Сбербанк-объем]]</f>
        <v>137693399594.79999</v>
      </c>
    </row>
    <row r="24" spans="1:28" x14ac:dyDescent="0.3">
      <c r="A24" s="14">
        <v>92.94</v>
      </c>
      <c r="B24" s="5">
        <v>1191987680</v>
      </c>
      <c r="C24" s="5">
        <f>k1_*Таблица1[[#This Row],[Сбербанк-цена]]+k0</f>
        <v>2194013775.7456155</v>
      </c>
      <c r="D24" s="5">
        <f>Таблица1[[#This Row],[Сбербанк-объем]]-Таблица1[[#This Row],[h=k1*x+k0]]</f>
        <v>-1002026095.7456155</v>
      </c>
      <c r="E24" s="5">
        <f>Таблица1[[#This Row],[y-h]]^2</f>
        <v>1.0040562965552014E+18</v>
      </c>
      <c r="F24" s="5">
        <f>Таблица1[[#This Row],[Сбербанк-цена]]^2</f>
        <v>8637.8436000000002</v>
      </c>
      <c r="G24" s="15">
        <f>Таблица1[[#This Row],[Сбербанк-цена]]*Таблица1[[#This Row],[Сбербанк-объем]]</f>
        <v>110783334979.2</v>
      </c>
    </row>
    <row r="25" spans="1:28" x14ac:dyDescent="0.3">
      <c r="A25" s="14">
        <v>93.68</v>
      </c>
      <c r="B25" s="5">
        <v>1603984540</v>
      </c>
      <c r="C25" s="5">
        <f>k1_*Таблица1[[#This Row],[Сбербанк-цена]]+k0</f>
        <v>2187230381.8991361</v>
      </c>
      <c r="D25" s="5">
        <f>Таблица1[[#This Row],[Сбербанк-объем]]-Таблица1[[#This Row],[h=k1*x+k0]]</f>
        <v>-583245841.89913607</v>
      </c>
      <c r="E25" s="5">
        <f>Таблица1[[#This Row],[y-h]]^2</f>
        <v>3.40175712092632E+17</v>
      </c>
      <c r="F25" s="5">
        <f>Таблица1[[#This Row],[Сбербанк-цена]]^2</f>
        <v>8775.9424000000017</v>
      </c>
      <c r="G25" s="15">
        <f>Таблица1[[#This Row],[Сбербанк-цена]]*Таблица1[[#This Row],[Сбербанк-объем]]</f>
        <v>150261271707.20001</v>
      </c>
    </row>
    <row r="26" spans="1:28" x14ac:dyDescent="0.3">
      <c r="A26" s="14">
        <v>94.7</v>
      </c>
      <c r="B26" s="5">
        <v>1427259190</v>
      </c>
      <c r="C26" s="5">
        <f>k1_*Таблица1[[#This Row],[Сбербанк-цена]]+k0</f>
        <v>2177880298.4891238</v>
      </c>
      <c r="D26" s="5">
        <f>Таблица1[[#This Row],[Сбербанк-объем]]-Таблица1[[#This Row],[h=k1*x+k0]]</f>
        <v>-750621108.48912382</v>
      </c>
      <c r="E26" s="5">
        <f>Таблица1[[#This Row],[y-h]]^2</f>
        <v>5.6343204850944102E+17</v>
      </c>
      <c r="F26" s="5">
        <f>Таблица1[[#This Row],[Сбербанк-цена]]^2</f>
        <v>8968.09</v>
      </c>
      <c r="G26" s="15">
        <f>Таблица1[[#This Row],[Сбербанк-цена]]*Таблица1[[#This Row],[Сбербанк-объем]]</f>
        <v>135161445293</v>
      </c>
    </row>
    <row r="27" spans="1:28" x14ac:dyDescent="0.3">
      <c r="A27" s="14">
        <v>95.23</v>
      </c>
      <c r="B27" s="5">
        <v>1721040080</v>
      </c>
      <c r="C27" s="5">
        <f>k1_*Таблица1[[#This Row],[Сбербанк-цена]]+k0</f>
        <v>2173021921.8152943</v>
      </c>
      <c r="D27" s="5">
        <f>Таблица1[[#This Row],[Сбербанк-объем]]-Таблица1[[#This Row],[h=k1*x+k0]]</f>
        <v>-451981841.81529427</v>
      </c>
      <c r="E27" s="5">
        <f>Таблица1[[#This Row],[y-h]]^2</f>
        <v>2.042875853307457E+17</v>
      </c>
      <c r="F27" s="5">
        <f>Таблица1[[#This Row],[Сбербанк-цена]]^2</f>
        <v>9068.7529000000013</v>
      </c>
      <c r="G27" s="15">
        <f>Таблица1[[#This Row],[Сбербанк-цена]]*Таблица1[[#This Row],[Сбербанк-объем]]</f>
        <v>163894646818.39999</v>
      </c>
      <c r="I27" t="s">
        <v>12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thickBot="1" x14ac:dyDescent="0.35">
      <c r="A28" s="14">
        <v>96.5</v>
      </c>
      <c r="B28" s="5">
        <v>2060145470</v>
      </c>
      <c r="C28" s="5">
        <f>k1_*Таблица1[[#This Row],[Сбербанк-цена]]+k0</f>
        <v>2161380151.2949848</v>
      </c>
      <c r="D28" s="5">
        <f>Таблица1[[#This Row],[Сбербанк-объем]]-Таблица1[[#This Row],[h=k1*x+k0]]</f>
        <v>-101234681.29498482</v>
      </c>
      <c r="E28" s="5">
        <f>Таблица1[[#This Row],[y-h]]^2</f>
        <v>1.0248460696897148E+16</v>
      </c>
      <c r="F28" s="5">
        <f>Таблица1[[#This Row],[Сбербанк-цена]]^2</f>
        <v>9312.25</v>
      </c>
      <c r="G28" s="15">
        <f>Таблица1[[#This Row],[Сбербанк-цена]]*Таблица1[[#This Row],[Сбербанк-объем]]</f>
        <v>198804037855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14">
        <v>97.86</v>
      </c>
      <c r="B29" s="5">
        <v>1926407650</v>
      </c>
      <c r="C29" s="5">
        <f>k1_*Таблица1[[#This Row],[Сбербанк-цена]]+k0</f>
        <v>2148913373.4149685</v>
      </c>
      <c r="D29" s="5">
        <f>Таблица1[[#This Row],[Сбербанк-объем]]-Таблица1[[#This Row],[h=k1*x+k0]]</f>
        <v>-222505723.41496849</v>
      </c>
      <c r="E29" s="5">
        <f>Таблица1[[#This Row],[y-h]]^2</f>
        <v>4.9508796952418456E+16</v>
      </c>
      <c r="F29" s="5">
        <f>Таблица1[[#This Row],[Сбербанк-цена]]^2</f>
        <v>9576.5795999999991</v>
      </c>
      <c r="G29" s="15">
        <f>Таблица1[[#This Row],[Сбербанк-цена]]*Таблица1[[#This Row],[Сбербанк-объем]]</f>
        <v>188518252629</v>
      </c>
      <c r="I29" s="23" t="s">
        <v>20</v>
      </c>
      <c r="J29" s="23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14">
        <v>98.86</v>
      </c>
      <c r="B30" s="5">
        <v>1691490080</v>
      </c>
      <c r="C30" s="5">
        <f>k1_*Таблица1[[#This Row],[Сбербанк-цена]]+k0</f>
        <v>2139746624.9737802</v>
      </c>
      <c r="D30" s="5">
        <f>Таблица1[[#This Row],[Сбербанк-объем]]-Таблица1[[#This Row],[h=k1*x+k0]]</f>
        <v>-448256544.97378016</v>
      </c>
      <c r="E30" s="5">
        <f>Таблица1[[#This Row],[y-h]]^2</f>
        <v>2.0093393011183059E+17</v>
      </c>
      <c r="F30" s="5">
        <f>Таблица1[[#This Row],[Сбербанк-цена]]^2</f>
        <v>9773.2996000000003</v>
      </c>
      <c r="G30" s="15">
        <f>Таблица1[[#This Row],[Сбербанк-цена]]*Таблица1[[#This Row],[Сбербанк-объем]]</f>
        <v>167220709308.79999</v>
      </c>
      <c r="I30" s="20" t="s">
        <v>21</v>
      </c>
      <c r="J30" s="20">
        <v>0.67712511448216628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14">
        <v>99.05</v>
      </c>
      <c r="B31" s="5">
        <v>1514417130</v>
      </c>
      <c r="C31" s="5">
        <f>k1_*Таблица1[[#This Row],[Сбербанк-цена]]+k0</f>
        <v>2138004942.7699547</v>
      </c>
      <c r="D31" s="5">
        <f>Таблица1[[#This Row],[Сбербанк-объем]]-Таблица1[[#This Row],[h=k1*x+k0]]</f>
        <v>-623587812.76995468</v>
      </c>
      <c r="E31" s="5">
        <f>Таблица1[[#This Row],[y-h]]^2</f>
        <v>3.8886176023521606E+17</v>
      </c>
      <c r="F31" s="5">
        <f>Таблица1[[#This Row],[Сбербанк-цена]]^2</f>
        <v>9810.9025000000001</v>
      </c>
      <c r="G31" s="15">
        <f>Таблица1[[#This Row],[Сбербанк-цена]]*Таблица1[[#This Row],[Сбербанк-объем]]</f>
        <v>150003016726.5</v>
      </c>
      <c r="I31" s="20" t="s">
        <v>22</v>
      </c>
      <c r="J31" s="20">
        <v>0.45849842066248675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14">
        <v>99.11</v>
      </c>
      <c r="B32" s="5">
        <v>1576313810</v>
      </c>
      <c r="C32" s="5">
        <f>k1_*Таблица1[[#This Row],[Сбербанк-цена]]+k0</f>
        <v>2137454937.8634832</v>
      </c>
      <c r="D32" s="5">
        <f>Таблица1[[#This Row],[Сбербанк-объем]]-Таблица1[[#This Row],[h=k1*x+k0]]</f>
        <v>-561141127.86348319</v>
      </c>
      <c r="E32" s="5">
        <f>Таблица1[[#This Row],[y-h]]^2</f>
        <v>3.1487936537990202E+17</v>
      </c>
      <c r="F32" s="5">
        <f>Таблица1[[#This Row],[Сбербанк-цена]]^2</f>
        <v>9822.7921000000006</v>
      </c>
      <c r="G32" s="15">
        <f>Таблица1[[#This Row],[Сбербанк-цена]]*Таблица1[[#This Row],[Сбербанк-объем]]</f>
        <v>156228461709.10001</v>
      </c>
      <c r="I32" s="20" t="s">
        <v>23</v>
      </c>
      <c r="J32" s="20">
        <v>0.45261253393055728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14">
        <v>101.17</v>
      </c>
      <c r="B33" s="5">
        <v>1563416090</v>
      </c>
      <c r="C33" s="5">
        <f>k1_*Таблица1[[#This Row],[Сбербанк-цена]]+k0</f>
        <v>2118571436.074635</v>
      </c>
      <c r="D33" s="5">
        <f>Таблица1[[#This Row],[Сбербанк-объем]]-Таблица1[[#This Row],[h=k1*x+k0]]</f>
        <v>-555155346.07463503</v>
      </c>
      <c r="E33" s="5">
        <f>Таблица1[[#This Row],[y-h]]^2</f>
        <v>3.0819745827524781E+17</v>
      </c>
      <c r="F33" s="5">
        <f>Таблица1[[#This Row],[Сбербанк-цена]]^2</f>
        <v>10235.368899999999</v>
      </c>
      <c r="G33" s="15">
        <f>Таблица1[[#This Row],[Сбербанк-цена]]*Таблица1[[#This Row],[Сбербанк-объем]]</f>
        <v>158170805825.29999</v>
      </c>
      <c r="I33" s="20" t="s">
        <v>24</v>
      </c>
      <c r="J33" s="20">
        <v>634234755.45837009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thickBot="1" x14ac:dyDescent="0.35">
      <c r="A34" s="14">
        <v>101.26</v>
      </c>
      <c r="B34" s="5">
        <v>1880909280</v>
      </c>
      <c r="C34" s="5">
        <f>k1_*Таблица1[[#This Row],[Сбербанк-цена]]+k0</f>
        <v>2117746428.7149282</v>
      </c>
      <c r="D34" s="5">
        <f>Таблица1[[#This Row],[Сбербанк-объем]]-Таблица1[[#This Row],[h=k1*x+k0]]</f>
        <v>-236837148.71492815</v>
      </c>
      <c r="E34" s="5">
        <f>Таблица1[[#This Row],[y-h]]^2</f>
        <v>5.6091835011416992E+16</v>
      </c>
      <c r="F34" s="5">
        <f>Таблица1[[#This Row],[Сбербанк-цена]]^2</f>
        <v>10253.587600000001</v>
      </c>
      <c r="G34" s="15">
        <f>Таблица1[[#This Row],[Сбербанк-цена]]*Таблица1[[#This Row],[Сбербанк-объем]]</f>
        <v>190460873692.80002</v>
      </c>
      <c r="I34" s="21" t="s">
        <v>25</v>
      </c>
      <c r="J34" s="21">
        <v>94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14">
        <v>102.74</v>
      </c>
      <c r="B35" s="5">
        <v>1935002670</v>
      </c>
      <c r="C35" s="5">
        <f>k1_*Таблица1[[#This Row],[Сбербанк-цена]]+k0</f>
        <v>2104179641.0219696</v>
      </c>
      <c r="D35" s="5">
        <f>Таблица1[[#This Row],[Сбербанк-объем]]-Таблица1[[#This Row],[h=k1*x+k0]]</f>
        <v>-169176971.02196956</v>
      </c>
      <c r="E35" s="5">
        <f>Таблица1[[#This Row],[y-h]]^2</f>
        <v>2.8620847524168328E+16</v>
      </c>
      <c r="F35" s="5">
        <f>Таблица1[[#This Row],[Сбербанк-цена]]^2</f>
        <v>10555.507599999999</v>
      </c>
      <c r="G35" s="15">
        <f>Таблица1[[#This Row],[Сбербанк-цена]]*Таблица1[[#This Row],[Сбербанк-объем]]</f>
        <v>198802174315.79999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thickBot="1" x14ac:dyDescent="0.35">
      <c r="A36" s="14">
        <v>102.9</v>
      </c>
      <c r="B36" s="5">
        <v>2286927960</v>
      </c>
      <c r="C36" s="5">
        <f>k1_*Таблица1[[#This Row],[Сбербанк-цена]]+k0</f>
        <v>2102712961.2713792</v>
      </c>
      <c r="D36" s="5">
        <f>Таблица1[[#This Row],[Сбербанк-объем]]-Таблица1[[#This Row],[h=k1*x+k0]]</f>
        <v>184214998.72862077</v>
      </c>
      <c r="E36" s="5">
        <f>Таблица1[[#This Row],[y-h]]^2</f>
        <v>3.3935165756585752E+16</v>
      </c>
      <c r="F36" s="5">
        <f>Таблица1[[#This Row],[Сбербанк-цена]]^2</f>
        <v>10588.410000000002</v>
      </c>
      <c r="G36" s="15">
        <f>Таблица1[[#This Row],[Сбербанк-цена]]*Таблица1[[#This Row],[Сбербанк-объем]]</f>
        <v>235324887084</v>
      </c>
      <c r="I36" t="s">
        <v>13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14">
        <v>103.07</v>
      </c>
      <c r="B37" s="5">
        <v>1659044880</v>
      </c>
      <c r="C37" s="5">
        <f>k1_*Таблица1[[#This Row],[Сбербанк-цена]]+k0</f>
        <v>2101154614.0363774</v>
      </c>
      <c r="D37" s="5">
        <f>Таблица1[[#This Row],[Сбербанк-объем]]-Таблица1[[#This Row],[h=k1*x+k0]]</f>
        <v>-442109734.03637743</v>
      </c>
      <c r="E37" s="5">
        <f>Таблица1[[#This Row],[y-h]]^2</f>
        <v>1.9546101692971638E+17</v>
      </c>
      <c r="F37" s="5">
        <f>Таблица1[[#This Row],[Сбербанк-цена]]^2</f>
        <v>10623.424899999998</v>
      </c>
      <c r="G37" s="15">
        <f>Таблица1[[#This Row],[Сбербанк-цена]]*Таблица1[[#This Row],[Сбербанк-объем]]</f>
        <v>170997755781.59998</v>
      </c>
      <c r="I37" s="22"/>
      <c r="J37" s="22" t="s">
        <v>15</v>
      </c>
      <c r="K37" s="22" t="s">
        <v>14</v>
      </c>
      <c r="L37" s="22" t="s">
        <v>16</v>
      </c>
      <c r="M37" s="22" t="s">
        <v>17</v>
      </c>
      <c r="N37" s="22" t="s">
        <v>29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14">
        <v>104.57</v>
      </c>
      <c r="B38" s="5">
        <v>1612212000</v>
      </c>
      <c r="C38" s="5">
        <f>k1_*Таблица1[[#This Row],[Сбербанк-цена]]+k0</f>
        <v>2087404491.3745947</v>
      </c>
      <c r="D38" s="5">
        <f>Таблица1[[#This Row],[Сбербанк-объем]]-Таблица1[[#This Row],[h=k1*x+k0]]</f>
        <v>-475192491.37459469</v>
      </c>
      <c r="E38" s="5">
        <f>Таблица1[[#This Row],[y-h]]^2</f>
        <v>2.2580790385879424E+17</v>
      </c>
      <c r="F38" s="5">
        <f>Таблица1[[#This Row],[Сбербанк-цена]]^2</f>
        <v>10934.884899999999</v>
      </c>
      <c r="G38" s="15">
        <f>Таблица1[[#This Row],[Сбербанк-цена]]*Таблица1[[#This Row],[Сбербанк-объем]]</f>
        <v>168589008840</v>
      </c>
      <c r="I38" s="20" t="s">
        <v>26</v>
      </c>
      <c r="J38" s="20">
        <v>1</v>
      </c>
      <c r="K38" s="20">
        <v>3.1334734430407705E+19</v>
      </c>
      <c r="L38" s="20">
        <v>3.1334734430407705E+19</v>
      </c>
      <c r="M38" s="20">
        <v>77.897934762360492</v>
      </c>
      <c r="N38" s="20">
        <v>6.7373015992449662E-14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14">
        <v>107</v>
      </c>
      <c r="B39" s="5">
        <v>2184006710</v>
      </c>
      <c r="C39" s="5">
        <f>k1_*Таблица1[[#This Row],[Сбербанк-цена]]+k0</f>
        <v>2065129292.6625071</v>
      </c>
      <c r="D39" s="5">
        <f>Таблица1[[#This Row],[Сбербанк-объем]]-Таблица1[[#This Row],[h=k1*x+k0]]</f>
        <v>118877417.33749294</v>
      </c>
      <c r="E39" s="5">
        <f>Таблица1[[#This Row],[y-h]]^2</f>
        <v>1.4131840352832468E+16</v>
      </c>
      <c r="F39" s="5">
        <f>Таблица1[[#This Row],[Сбербанк-цена]]^2</f>
        <v>11449</v>
      </c>
      <c r="G39" s="15">
        <f>Таблица1[[#This Row],[Сбербанк-цена]]*Таблица1[[#This Row],[Сбербанк-объем]]</f>
        <v>233688717970</v>
      </c>
      <c r="I39" s="20" t="s">
        <v>27</v>
      </c>
      <c r="J39" s="20">
        <v>92</v>
      </c>
      <c r="K39" s="20">
        <v>3.7007342702883144E+19</v>
      </c>
      <c r="L39" s="20">
        <v>4.022537250313385E+17</v>
      </c>
      <c r="M39" s="20"/>
      <c r="N39" s="20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thickBot="1" x14ac:dyDescent="0.35">
      <c r="A40" s="14">
        <v>109.59</v>
      </c>
      <c r="B40" s="5">
        <v>1723351580</v>
      </c>
      <c r="C40" s="5">
        <f>k1_*Таблица1[[#This Row],[Сбербанк-цена]]+k0</f>
        <v>2041387414.1998291</v>
      </c>
      <c r="D40" s="5">
        <f>Таблица1[[#This Row],[Сбербанк-объем]]-Таблица1[[#This Row],[h=k1*x+k0]]</f>
        <v>-318035834.1998291</v>
      </c>
      <c r="E40" s="5">
        <f>Таблица1[[#This Row],[y-h]]^2</f>
        <v>1.0114679183518118E+17</v>
      </c>
      <c r="F40" s="5">
        <f>Таблица1[[#This Row],[Сбербанк-цена]]^2</f>
        <v>12009.9681</v>
      </c>
      <c r="G40" s="15">
        <f>Таблица1[[#This Row],[Сбербанк-цена]]*Таблица1[[#This Row],[Сбербанк-объем]]</f>
        <v>188862099652.20001</v>
      </c>
      <c r="I40" s="21" t="s">
        <v>19</v>
      </c>
      <c r="J40" s="21">
        <v>93</v>
      </c>
      <c r="K40" s="21">
        <v>6.8342077133290848E+19</v>
      </c>
      <c r="L40" s="21"/>
      <c r="M40" s="21"/>
      <c r="N40" s="2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thickBot="1" x14ac:dyDescent="0.35">
      <c r="A41" s="14">
        <v>109.9</v>
      </c>
      <c r="B41" s="5">
        <v>1959737430</v>
      </c>
      <c r="C41" s="5">
        <f>k1_*Таблица1[[#This Row],[Сбербанк-цена]]+k0</f>
        <v>2038545722.1830606</v>
      </c>
      <c r="D41" s="5">
        <f>Таблица1[[#This Row],[Сбербанк-объем]]-Таблица1[[#This Row],[h=k1*x+k0]]</f>
        <v>-78808292.183060646</v>
      </c>
      <c r="E41" s="5">
        <f>Таблица1[[#This Row],[y-h]]^2</f>
        <v>6210746916810658</v>
      </c>
      <c r="F41" s="5">
        <f>Таблица1[[#This Row],[Сбербанк-цена]]^2</f>
        <v>12078.010000000002</v>
      </c>
      <c r="G41" s="15">
        <f>Таблица1[[#This Row],[Сбербанк-цена]]*Таблица1[[#This Row],[Сбербанк-объем]]</f>
        <v>215375143557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14">
        <v>123.55</v>
      </c>
      <c r="B42" s="5">
        <v>2125196160</v>
      </c>
      <c r="C42" s="5">
        <f>k1_*Таблица1[[#This Row],[Сбербанк-цена]]+k0</f>
        <v>1913419605.9608397</v>
      </c>
      <c r="D42" s="5">
        <f>Таблица1[[#This Row],[Сбербанк-объем]]-Таблица1[[#This Row],[h=k1*x+k0]]</f>
        <v>211776554.03916025</v>
      </c>
      <c r="E42" s="5">
        <f>Таблица1[[#This Row],[y-h]]^2</f>
        <v>4.484930884070136E+16</v>
      </c>
      <c r="F42" s="5">
        <f>Таблица1[[#This Row],[Сбербанк-цена]]^2</f>
        <v>15264.602499999999</v>
      </c>
      <c r="G42" s="15">
        <f>Таблица1[[#This Row],[Сбербанк-цена]]*Таблица1[[#This Row],[Сбербанк-объем]]</f>
        <v>262567985568</v>
      </c>
      <c r="I42" s="22"/>
      <c r="J42" s="22" t="s">
        <v>30</v>
      </c>
      <c r="K42" s="22" t="s">
        <v>24</v>
      </c>
      <c r="L42" s="22" t="s">
        <v>31</v>
      </c>
      <c r="M42" s="22" t="s">
        <v>18</v>
      </c>
      <c r="N42" s="22" t="s">
        <v>32</v>
      </c>
      <c r="O42" s="22" t="s">
        <v>33</v>
      </c>
      <c r="P42" s="22" t="s">
        <v>34</v>
      </c>
      <c r="Q42" s="22" t="s">
        <v>35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14">
        <v>132.56</v>
      </c>
      <c r="B43" s="5">
        <v>1387771330</v>
      </c>
      <c r="C43" s="5">
        <f>k1_*Таблица1[[#This Row],[Сбербанк-цена]]+k0</f>
        <v>1830827202.5057325</v>
      </c>
      <c r="D43" s="5">
        <f>Таблица1[[#This Row],[Сбербанк-объем]]-Таблица1[[#This Row],[h=k1*x+k0]]</f>
        <v>-443055872.50573254</v>
      </c>
      <c r="E43" s="5">
        <f>Таблица1[[#This Row],[y-h]]^2</f>
        <v>1.9629850616181594E+17</v>
      </c>
      <c r="F43" s="5">
        <f>Таблица1[[#This Row],[Сбербанк-цена]]^2</f>
        <v>17572.153600000001</v>
      </c>
      <c r="G43" s="15">
        <f>Таблица1[[#This Row],[Сбербанк-цена]]*Таблица1[[#This Row],[Сбербанк-объем]]</f>
        <v>183962967504.80002</v>
      </c>
      <c r="I43" s="20" t="s">
        <v>28</v>
      </c>
      <c r="J43" s="20">
        <v>3045971375.8696556</v>
      </c>
      <c r="K43" s="20">
        <v>170286069.60317212</v>
      </c>
      <c r="L43" s="20">
        <v>17.887378474163306</v>
      </c>
      <c r="M43" s="20">
        <v>1.055399925080373E-31</v>
      </c>
      <c r="N43" s="20">
        <v>2707768543.0634079</v>
      </c>
      <c r="O43" s="20">
        <v>3384174208.6759033</v>
      </c>
      <c r="P43" s="20">
        <v>2707768543.0634079</v>
      </c>
      <c r="Q43" s="20">
        <v>3384174208.6759033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thickBot="1" x14ac:dyDescent="0.35">
      <c r="A44" s="14">
        <v>133</v>
      </c>
      <c r="B44" s="5">
        <v>1550840130</v>
      </c>
      <c r="C44" s="5">
        <f>k1_*Таблица1[[#This Row],[Сбербанк-цена]]+k0</f>
        <v>1826793833.1916099</v>
      </c>
      <c r="D44" s="5">
        <f>Таблица1[[#This Row],[Сбербанк-объем]]-Таблица1[[#This Row],[h=k1*x+k0]]</f>
        <v>-275953703.19160986</v>
      </c>
      <c r="E44" s="5">
        <f>Таблица1[[#This Row],[y-h]]^2</f>
        <v>7.6150446305163104E+16</v>
      </c>
      <c r="F44" s="5">
        <f>Таблица1[[#This Row],[Сбербанк-цена]]^2</f>
        <v>17689</v>
      </c>
      <c r="G44" s="15">
        <f>Таблица1[[#This Row],[Сбербанк-цена]]*Таблица1[[#This Row],[Сбербанк-объем]]</f>
        <v>206261737290</v>
      </c>
      <c r="I44" s="21" t="s">
        <v>36</v>
      </c>
      <c r="J44" s="21">
        <v>-9166748.4411883149</v>
      </c>
      <c r="K44" s="21">
        <v>1038609.6214564497</v>
      </c>
      <c r="L44" s="21">
        <v>-8.8259806685920328</v>
      </c>
      <c r="M44" s="21">
        <v>6.7373015992454016E-14</v>
      </c>
      <c r="N44" s="21">
        <v>-11229516.799016763</v>
      </c>
      <c r="O44" s="21">
        <v>-7103980.0833598673</v>
      </c>
      <c r="P44" s="21">
        <v>-11229516.799016763</v>
      </c>
      <c r="Q44" s="21">
        <v>-7103980.0833598673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14">
        <v>139.15</v>
      </c>
      <c r="B45" s="5">
        <v>1224653180</v>
      </c>
      <c r="C45" s="5">
        <f>k1_*Таблица1[[#This Row],[Сбербанк-цена]]+k0</f>
        <v>1770418330.2783012</v>
      </c>
      <c r="D45" s="5">
        <f>Таблица1[[#This Row],[Сбербанк-объем]]-Таблица1[[#This Row],[h=k1*x+k0]]</f>
        <v>-545765150.27830124</v>
      </c>
      <c r="E45" s="5">
        <f>Таблица1[[#This Row],[y-h]]^2</f>
        <v>2.978595992582967E+17</v>
      </c>
      <c r="F45" s="5">
        <f>Таблица1[[#This Row],[Сбербанк-цена]]^2</f>
        <v>19362.7225</v>
      </c>
      <c r="G45" s="15">
        <f>Таблица1[[#This Row],[Сбербанк-цена]]*Таблица1[[#This Row],[Сбербанк-объем]]</f>
        <v>170410489997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14">
        <v>143.5</v>
      </c>
      <c r="B46" s="5">
        <v>1150874110</v>
      </c>
      <c r="C46" s="5">
        <f>k1_*Таблица1[[#This Row],[Сбербанк-цена]]+k0</f>
        <v>1730542974.5591321</v>
      </c>
      <c r="D46" s="5">
        <f>Таблица1[[#This Row],[Сбербанк-объем]]-Таблица1[[#This Row],[h=k1*x+k0]]</f>
        <v>-579668864.5591321</v>
      </c>
      <c r="E46" s="5">
        <f>Таблица1[[#This Row],[y-h]]^2</f>
        <v>3.3601599253927341E+17</v>
      </c>
      <c r="F46" s="5">
        <f>Таблица1[[#This Row],[Сбербанк-цена]]^2</f>
        <v>20592.25</v>
      </c>
      <c r="G46" s="15">
        <f>Таблица1[[#This Row],[Сбербанк-цена]]*Таблица1[[#This Row],[Сбербанк-объем]]</f>
        <v>165150434785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14">
        <v>145.34</v>
      </c>
      <c r="B47" s="5">
        <v>1118608200</v>
      </c>
      <c r="C47" s="5">
        <f>k1_*Таблица1[[#This Row],[Сбербанк-цена]]+k0</f>
        <v>1713676157.4273453</v>
      </c>
      <c r="D47" s="5">
        <f>Таблица1[[#This Row],[Сбербанк-объем]]-Таблица1[[#This Row],[h=k1*x+k0]]</f>
        <v>-595067957.42734528</v>
      </c>
      <c r="E47" s="5">
        <f>Таблица1[[#This Row],[y-h]]^2</f>
        <v>3.5410587395675283E+17</v>
      </c>
      <c r="F47" s="5">
        <f>Таблица1[[#This Row],[Сбербанк-цена]]^2</f>
        <v>21123.7156</v>
      </c>
      <c r="G47" s="15">
        <f>Таблица1[[#This Row],[Сбербанк-цена]]*Таблица1[[#This Row],[Сбербанк-объем]]</f>
        <v>162578515788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14">
        <v>145.59</v>
      </c>
      <c r="B48" s="5">
        <v>1249106940</v>
      </c>
      <c r="C48" s="5">
        <f>k1_*Таблица1[[#This Row],[Сбербанк-цена]]+k0</f>
        <v>1711384470.3170483</v>
      </c>
      <c r="D48" s="5">
        <f>Таблица1[[#This Row],[Сбербанк-объем]]-Таблица1[[#This Row],[h=k1*x+k0]]</f>
        <v>-462277530.31704831</v>
      </c>
      <c r="E48" s="5">
        <f>Таблица1[[#This Row],[y-h]]^2</f>
        <v>2.1370051503602954E+17</v>
      </c>
      <c r="F48" s="5">
        <f>Таблица1[[#This Row],[Сбербанк-цена]]^2</f>
        <v>21196.448100000001</v>
      </c>
      <c r="G48" s="15">
        <f>Таблица1[[#This Row],[Сбербанк-цена]]*Таблица1[[#This Row],[Сбербанк-объем]]</f>
        <v>181857479394.60001</v>
      </c>
      <c r="I48" t="s">
        <v>37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thickBot="1" x14ac:dyDescent="0.35">
      <c r="A49" s="14">
        <v>147.4</v>
      </c>
      <c r="B49" s="5">
        <v>777345030</v>
      </c>
      <c r="C49" s="5">
        <f>k1_*Таблица1[[#This Row],[Сбербанк-цена]]+k0</f>
        <v>1694792655.6384974</v>
      </c>
      <c r="D49" s="5">
        <f>Таблица1[[#This Row],[Сбербанк-объем]]-Таблица1[[#This Row],[h=k1*x+k0]]</f>
        <v>-917447625.63849735</v>
      </c>
      <c r="E49" s="5">
        <f>Таблица1[[#This Row],[y-h]]^2</f>
        <v>8.4171014578971635E+17</v>
      </c>
      <c r="F49" s="5">
        <f>Таблица1[[#This Row],[Сбербанк-цена]]^2</f>
        <v>21726.760000000002</v>
      </c>
      <c r="G49" s="15">
        <f>Таблица1[[#This Row],[Сбербанк-цена]]*Таблица1[[#This Row],[Сбербанк-объем]]</f>
        <v>114580657422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14">
        <v>155.93</v>
      </c>
      <c r="B50" s="5">
        <v>825457660</v>
      </c>
      <c r="C50" s="5">
        <f>k1_*Таблица1[[#This Row],[Сбербанк-цена]]+k0</f>
        <v>1616600291.4351606</v>
      </c>
      <c r="D50" s="5">
        <f>Таблица1[[#This Row],[Сбербанк-объем]]-Таблица1[[#This Row],[h=k1*x+k0]]</f>
        <v>-791142631.43516064</v>
      </c>
      <c r="E50" s="5">
        <f>Таблица1[[#This Row],[y-h]]^2</f>
        <v>6.259066632741504E+17</v>
      </c>
      <c r="F50" s="5">
        <f>Таблица1[[#This Row],[Сбербанк-цена]]^2</f>
        <v>24314.164900000003</v>
      </c>
      <c r="G50" s="15">
        <f>Таблица1[[#This Row],[Сбербанк-цена]]*Таблица1[[#This Row],[Сбербанк-объем]]</f>
        <v>128713612923.8</v>
      </c>
      <c r="I50" s="22" t="s">
        <v>38</v>
      </c>
      <c r="J50" s="22" t="s">
        <v>39</v>
      </c>
      <c r="K50" s="22" t="s">
        <v>40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14">
        <v>156</v>
      </c>
      <c r="B51" s="5">
        <v>817013500</v>
      </c>
      <c r="C51" s="5">
        <f>k1_*Таблица1[[#This Row],[Сбербанк-цена]]+k0</f>
        <v>1615958619.0442774</v>
      </c>
      <c r="D51" s="5">
        <f>Таблица1[[#This Row],[Сбербанк-объем]]-Таблица1[[#This Row],[h=k1*x+k0]]</f>
        <v>-798945119.04427743</v>
      </c>
      <c r="E51" s="5">
        <f>Таблица1[[#This Row],[y-h]]^2</f>
        <v>6.3831330324467469E+17</v>
      </c>
      <c r="F51" s="5">
        <f>Таблица1[[#This Row],[Сбербанк-цена]]^2</f>
        <v>24336</v>
      </c>
      <c r="G51" s="15">
        <f>Таблица1[[#This Row],[Сбербанк-цена]]*Таблица1[[#This Row],[Сбербанк-объем]]</f>
        <v>127454106000</v>
      </c>
      <c r="I51" s="20">
        <v>1</v>
      </c>
      <c r="J51" s="20">
        <v>2542716886.4484172</v>
      </c>
      <c r="K51" s="20">
        <v>1794844423.5515828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14">
        <v>158.69999999999999</v>
      </c>
      <c r="B52" s="5">
        <v>1113951960</v>
      </c>
      <c r="C52" s="5">
        <f>k1_*Таблица1[[#This Row],[Сбербанк-цена]]+k0</f>
        <v>1591208398.2530692</v>
      </c>
      <c r="D52" s="5">
        <f>Таблица1[[#This Row],[Сбербанк-объем]]-Таблица1[[#This Row],[h=k1*x+k0]]</f>
        <v>-477256438.25306916</v>
      </c>
      <c r="E52" s="5">
        <f>Таблица1[[#This Row],[y-h]]^2</f>
        <v>2.2777370785400563E+17</v>
      </c>
      <c r="F52" s="5">
        <f>Таблица1[[#This Row],[Сбербанк-цена]]^2</f>
        <v>25185.689999999995</v>
      </c>
      <c r="G52" s="15">
        <f>Таблица1[[#This Row],[Сбербанк-цена]]*Таблица1[[#This Row],[Сбербанк-объем]]</f>
        <v>176784176052</v>
      </c>
      <c r="I52" s="20">
        <v>2</v>
      </c>
      <c r="J52" s="20">
        <v>2482216346.7365742</v>
      </c>
      <c r="K52" s="20">
        <v>209766423.26342583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14">
        <v>159.80000000000001</v>
      </c>
      <c r="B53" s="5">
        <v>980688220</v>
      </c>
      <c r="C53" s="5">
        <f>k1_*Таблица1[[#This Row],[Сбербанк-цена]]+k0</f>
        <v>1581124974.9677618</v>
      </c>
      <c r="D53" s="5">
        <f>Таблица1[[#This Row],[Сбербанк-объем]]-Таблица1[[#This Row],[h=k1*x+k0]]</f>
        <v>-600436754.96776175</v>
      </c>
      <c r="E53" s="5">
        <f>Таблица1[[#This Row],[y-h]]^2</f>
        <v>3.60524296716216E+17</v>
      </c>
      <c r="F53" s="5">
        <f>Таблица1[[#This Row],[Сбербанк-цена]]^2</f>
        <v>25536.040000000005</v>
      </c>
      <c r="G53" s="15">
        <f>Таблица1[[#This Row],[Сбербанк-цена]]*Таблица1[[#This Row],[Сбербанк-объем]]</f>
        <v>156713977556</v>
      </c>
      <c r="I53" s="20">
        <v>3</v>
      </c>
      <c r="J53" s="20">
        <v>2469566233.8877344</v>
      </c>
      <c r="K53" s="20">
        <v>316090076.11226559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14">
        <v>164.53</v>
      </c>
      <c r="B54" s="5">
        <v>1056892340</v>
      </c>
      <c r="C54" s="5">
        <f>k1_*Таблица1[[#This Row],[Сбербанк-цена]]+k0</f>
        <v>1537766254.8409407</v>
      </c>
      <c r="D54" s="5">
        <f>Таблица1[[#This Row],[Сбербанк-объем]]-Таблица1[[#This Row],[h=k1*x+k0]]</f>
        <v>-480873914.84094071</v>
      </c>
      <c r="E54" s="5">
        <f>Таблица1[[#This Row],[y-h]]^2</f>
        <v>2.3123972197445229E+17</v>
      </c>
      <c r="F54" s="5">
        <f>Таблица1[[#This Row],[Сбербанк-цена]]^2</f>
        <v>27070.120900000002</v>
      </c>
      <c r="G54" s="15">
        <f>Таблица1[[#This Row],[Сбербанк-цена]]*Таблица1[[#This Row],[Сбербанк-объем]]</f>
        <v>173890496700.20001</v>
      </c>
      <c r="I54" s="20">
        <v>4</v>
      </c>
      <c r="J54" s="20">
        <v>2383673800.9937997</v>
      </c>
      <c r="K54" s="20">
        <v>-353622340.99379969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14">
        <v>165.2</v>
      </c>
      <c r="B55" s="5">
        <v>965518550</v>
      </c>
      <c r="C55" s="5">
        <f>k1_*Таблица1[[#This Row],[Сбербанк-цена]]+k0</f>
        <v>1531624533.3853447</v>
      </c>
      <c r="D55" s="5">
        <f>Таблица1[[#This Row],[Сбербанк-объем]]-Таблица1[[#This Row],[h=k1*x+k0]]</f>
        <v>-566105983.38534474</v>
      </c>
      <c r="E55" s="5">
        <f>Таблица1[[#This Row],[y-h]]^2</f>
        <v>3.2047598442468819E+17</v>
      </c>
      <c r="F55" s="5">
        <f>Таблица1[[#This Row],[Сбербанк-цена]]^2</f>
        <v>27291.039999999997</v>
      </c>
      <c r="G55" s="15">
        <f>Таблица1[[#This Row],[Сбербанк-цена]]*Таблица1[[#This Row],[Сбербанк-объем]]</f>
        <v>159503664460</v>
      </c>
      <c r="I55" s="20">
        <v>5</v>
      </c>
      <c r="J55" s="20">
        <v>2383215463.5717406</v>
      </c>
      <c r="K55" s="20">
        <v>307405606.42825937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14">
        <v>172.2</v>
      </c>
      <c r="B56" s="5">
        <v>989614480</v>
      </c>
      <c r="C56" s="5">
        <f>k1_*Таблица1[[#This Row],[Сбербанк-цена]]+k0</f>
        <v>1467457294.2970262</v>
      </c>
      <c r="D56" s="5">
        <f>Таблица1[[#This Row],[Сбербанк-объем]]-Таблица1[[#This Row],[h=k1*x+k0]]</f>
        <v>-477842814.29702616</v>
      </c>
      <c r="E56" s="5">
        <f>Таблица1[[#This Row],[y-h]]^2</f>
        <v>2.2833375517530224E+17</v>
      </c>
      <c r="F56" s="5">
        <f>Таблица1[[#This Row],[Сбербанк-цена]]^2</f>
        <v>29652.839999999997</v>
      </c>
      <c r="G56" s="15">
        <f>Таблица1[[#This Row],[Сбербанк-цена]]*Таблица1[[#This Row],[Сбербанк-объем]]</f>
        <v>170411613456</v>
      </c>
      <c r="I56" s="20">
        <v>6</v>
      </c>
      <c r="J56" s="20">
        <v>2382757126.1496811</v>
      </c>
      <c r="K56" s="20">
        <v>-497351866.14968109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14">
        <v>173.25</v>
      </c>
      <c r="B57" s="5">
        <v>1204467020</v>
      </c>
      <c r="C57" s="5">
        <f>k1_*Таблица1[[#This Row],[Сбербанк-цена]]+k0</f>
        <v>1457832208.4337783</v>
      </c>
      <c r="D57" s="5">
        <f>Таблица1[[#This Row],[Сбербанк-объем]]-Таблица1[[#This Row],[h=k1*x+k0]]</f>
        <v>-253365188.43377829</v>
      </c>
      <c r="E57" s="5">
        <f>Таблица1[[#This Row],[y-h]]^2</f>
        <v>6.4193918710083976E+16</v>
      </c>
      <c r="F57" s="5">
        <f>Таблица1[[#This Row],[Сбербанк-цена]]^2</f>
        <v>30015.5625</v>
      </c>
      <c r="G57" s="15">
        <f>Таблица1[[#This Row],[Сбербанк-цена]]*Таблица1[[#This Row],[Сбербанк-объем]]</f>
        <v>208673911215</v>
      </c>
      <c r="I57" s="20">
        <v>7</v>
      </c>
      <c r="J57" s="20">
        <v>2381382113.883503</v>
      </c>
      <c r="K57" s="20">
        <v>1631664086.116497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14">
        <v>182</v>
      </c>
      <c r="B58" s="5">
        <v>1774159080</v>
      </c>
      <c r="C58" s="5">
        <f>k1_*Таблица1[[#This Row],[Сбербанк-цена]]+k0</f>
        <v>1377623159.5733802</v>
      </c>
      <c r="D58" s="5">
        <f>Таблица1[[#This Row],[Сбербанк-объем]]-Таблица1[[#This Row],[h=k1*x+k0]]</f>
        <v>396535920.42661977</v>
      </c>
      <c r="E58" s="5">
        <f>Таблица1[[#This Row],[y-h]]^2</f>
        <v>1.5724073618858653E+17</v>
      </c>
      <c r="F58" s="5">
        <f>Таблица1[[#This Row],[Сбербанк-цена]]^2</f>
        <v>33124</v>
      </c>
      <c r="G58" s="15">
        <f>Таблица1[[#This Row],[Сбербанк-цена]]*Таблица1[[#This Row],[Сбербанк-объем]]</f>
        <v>322896952560</v>
      </c>
      <c r="I58" s="20">
        <v>8</v>
      </c>
      <c r="J58" s="20">
        <v>2374873722.4902592</v>
      </c>
      <c r="K58" s="20">
        <v>702013867.50974083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14">
        <v>183.51</v>
      </c>
      <c r="B59" s="5">
        <v>1066034430</v>
      </c>
      <c r="C59" s="5">
        <f>k1_*Таблица1[[#This Row],[Сбербанк-цена]]+k0</f>
        <v>1363781369.4271858</v>
      </c>
      <c r="D59" s="5">
        <f>Таблица1[[#This Row],[Сбербанк-объем]]-Таблица1[[#This Row],[h=k1*x+k0]]</f>
        <v>-297746939.42718577</v>
      </c>
      <c r="E59" s="5">
        <f>Таблица1[[#This Row],[y-h]]^2</f>
        <v>8.865323993825624E+16</v>
      </c>
      <c r="F59" s="5">
        <f>Таблица1[[#This Row],[Сбербанк-цена]]^2</f>
        <v>33675.920099999996</v>
      </c>
      <c r="G59" s="15">
        <f>Таблица1[[#This Row],[Сбербанк-цена]]*Таблица1[[#This Row],[Сбербанк-объем]]</f>
        <v>195627978249.29999</v>
      </c>
      <c r="I59" s="20">
        <v>9</v>
      </c>
      <c r="J59" s="20">
        <v>2372215365.4423146</v>
      </c>
      <c r="K59" s="20">
        <v>-541311115.44231462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14">
        <v>186.3</v>
      </c>
      <c r="B60" s="5">
        <v>1147560770</v>
      </c>
      <c r="C60" s="5">
        <f>k1_*Таблица1[[#This Row],[Сбербанк-цена]]+k0</f>
        <v>1338206141.2762702</v>
      </c>
      <c r="D60" s="5">
        <f>Таблица1[[#This Row],[Сбербанк-объем]]-Таблица1[[#This Row],[h=k1*x+k0]]</f>
        <v>-190645371.27627015</v>
      </c>
      <c r="E60" s="5">
        <f>Таблица1[[#This Row],[y-h]]^2</f>
        <v>3.6345657589066888E+16</v>
      </c>
      <c r="F60" s="5">
        <f>Таблица1[[#This Row],[Сбербанк-цена]]^2</f>
        <v>34707.69</v>
      </c>
      <c r="G60" s="15">
        <f>Таблица1[[#This Row],[Сбербанк-цена]]*Таблица1[[#This Row],[Сбербанк-объем]]</f>
        <v>213790571451</v>
      </c>
      <c r="I60" s="20">
        <v>10</v>
      </c>
      <c r="J60" s="20">
        <v>2371298690.5981956</v>
      </c>
      <c r="K60" s="20">
        <v>180071319.40180445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3">
      <c r="A61" s="14">
        <v>187.21</v>
      </c>
      <c r="B61" s="5">
        <v>3001736660</v>
      </c>
      <c r="C61" s="5">
        <f>k1_*Таблица1[[#This Row],[Сбербанк-цена]]+k0</f>
        <v>1329864400.1947887</v>
      </c>
      <c r="D61" s="5">
        <f>Таблица1[[#This Row],[Сбербанк-объем]]-Таблица1[[#This Row],[h=k1*x+k0]]</f>
        <v>1671872259.8052113</v>
      </c>
      <c r="E61" s="5">
        <f>Таблица1[[#This Row],[y-h]]^2</f>
        <v>2.7951568531061842E+18</v>
      </c>
      <c r="F61" s="5">
        <f>Таблица1[[#This Row],[Сбербанк-цена]]^2</f>
        <v>35047.5841</v>
      </c>
      <c r="G61" s="15">
        <f>Таблица1[[#This Row],[Сбербанк-цена]]*Таблица1[[#This Row],[Сбербанк-объем]]</f>
        <v>561955120118.59998</v>
      </c>
      <c r="I61" s="20">
        <v>11</v>
      </c>
      <c r="J61" s="20">
        <v>2363048617.0011263</v>
      </c>
      <c r="K61" s="20">
        <v>125063322.99887371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14">
        <v>189.8</v>
      </c>
      <c r="B62" s="5">
        <v>1809539820</v>
      </c>
      <c r="C62" s="5">
        <f>k1_*Таблица1[[#This Row],[Сбербанк-цена]]+k0</f>
        <v>1306122521.732111</v>
      </c>
      <c r="D62" s="5">
        <f>Таблица1[[#This Row],[Сбербанк-объем]]-Таблица1[[#This Row],[h=k1*x+k0]]</f>
        <v>503417298.26788902</v>
      </c>
      <c r="E62" s="5">
        <f>Таблица1[[#This Row],[y-h]]^2</f>
        <v>2.5342897619534074E+17</v>
      </c>
      <c r="F62" s="5">
        <f>Таблица1[[#This Row],[Сбербанк-цена]]^2</f>
        <v>36024.04</v>
      </c>
      <c r="G62" s="15">
        <f>Таблица1[[#This Row],[Сбербанк-цена]]*Таблица1[[#This Row],[Сбербанк-объем]]</f>
        <v>343450657836</v>
      </c>
      <c r="I62" s="20">
        <v>12</v>
      </c>
      <c r="J62" s="20">
        <v>2355715218.2481756</v>
      </c>
      <c r="K62" s="20">
        <v>-347673108.24817562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14">
        <v>192.33</v>
      </c>
      <c r="B63" s="5">
        <v>943835730</v>
      </c>
      <c r="C63" s="5">
        <f>k1_*Таблица1[[#This Row],[Сбербанк-цена]]+k0</f>
        <v>1282930648.1759043</v>
      </c>
      <c r="D63" s="5">
        <f>Таблица1[[#This Row],[Сбербанк-объем]]-Таблица1[[#This Row],[h=k1*x+k0]]</f>
        <v>-339094918.17590427</v>
      </c>
      <c r="E63" s="5">
        <f>Таблица1[[#This Row],[y-h]]^2</f>
        <v>1.1498536353272322E+17</v>
      </c>
      <c r="F63" s="5">
        <f>Таблица1[[#This Row],[Сбербанк-цена]]^2</f>
        <v>36990.828900000008</v>
      </c>
      <c r="G63" s="15">
        <f>Таблица1[[#This Row],[Сбербанк-цена]]*Таблица1[[#This Row],[Сбербанк-объем]]</f>
        <v>181527925950.90002</v>
      </c>
      <c r="I63" s="20">
        <v>13</v>
      </c>
      <c r="J63" s="20">
        <v>2353698533.591114</v>
      </c>
      <c r="K63" s="20">
        <v>537713386.40888596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3">
      <c r="A64" s="14">
        <v>193.8</v>
      </c>
      <c r="B64" s="5">
        <v>745570010</v>
      </c>
      <c r="C64" s="5">
        <f>k1_*Таблица1[[#This Row],[Сбербанк-цена]]+k0</f>
        <v>1269455527.9673574</v>
      </c>
      <c r="D64" s="5">
        <f>Таблица1[[#This Row],[Сбербанк-объем]]-Таблица1[[#This Row],[h=k1*x+k0]]</f>
        <v>-523885517.9673574</v>
      </c>
      <c r="E64" s="5">
        <f>Таблица1[[#This Row],[y-h]]^2</f>
        <v>2.7445603593592634E+17</v>
      </c>
      <c r="F64" s="5">
        <f>Таблица1[[#This Row],[Сбербанк-цена]]^2</f>
        <v>37558.44</v>
      </c>
      <c r="G64" s="15">
        <f>Таблица1[[#This Row],[Сбербанк-цена]]*Таблица1[[#This Row],[Сбербанк-объем]]</f>
        <v>144491467938</v>
      </c>
      <c r="I64" s="20">
        <v>14</v>
      </c>
      <c r="J64" s="20">
        <v>2350123501.6990509</v>
      </c>
      <c r="K64" s="20">
        <v>1233666368.3009491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3">
      <c r="A65" s="14">
        <v>194</v>
      </c>
      <c r="B65" s="5">
        <v>1567568800</v>
      </c>
      <c r="C65" s="5">
        <f>k1_*Таблица1[[#This Row],[Сбербанк-цена]]+k0</f>
        <v>1267622178.27912</v>
      </c>
      <c r="D65" s="5">
        <f>Таблица1[[#This Row],[Сбербанк-объем]]-Таблица1[[#This Row],[h=k1*x+k0]]</f>
        <v>299946621.72088003</v>
      </c>
      <c r="E65" s="5">
        <f>Таблица1[[#This Row],[y-h]]^2</f>
        <v>8.9967975881768704E+16</v>
      </c>
      <c r="F65" s="5">
        <f>Таблица1[[#This Row],[Сбербанк-цена]]^2</f>
        <v>37636</v>
      </c>
      <c r="G65" s="15">
        <f>Таблица1[[#This Row],[Сбербанк-цена]]*Таблица1[[#This Row],[Сбербанк-объем]]</f>
        <v>304108347200</v>
      </c>
      <c r="I65" s="20">
        <v>15</v>
      </c>
      <c r="J65" s="20">
        <v>2347190142.1978703</v>
      </c>
      <c r="K65" s="20">
        <v>558419797.80212975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3">
      <c r="A66" s="14">
        <v>197.25</v>
      </c>
      <c r="B66" s="5">
        <v>1768222700</v>
      </c>
      <c r="C66" s="5">
        <f>k1_*Таблица1[[#This Row],[Сбербанк-цена]]+k0</f>
        <v>1237830245.8452578</v>
      </c>
      <c r="D66" s="5">
        <f>Таблица1[[#This Row],[Сбербанк-объем]]-Таблица1[[#This Row],[h=k1*x+k0]]</f>
        <v>530392454.15474224</v>
      </c>
      <c r="E66" s="5">
        <f>Таблица1[[#This Row],[y-h]]^2</f>
        <v>2.8131615542429034E+17</v>
      </c>
      <c r="F66" s="5">
        <f>Таблица1[[#This Row],[Сбербанк-цена]]^2</f>
        <v>38907.5625</v>
      </c>
      <c r="G66" s="15">
        <f>Таблица1[[#This Row],[Сбербанк-цена]]*Таблица1[[#This Row],[Сбербанк-объем]]</f>
        <v>348781927575</v>
      </c>
      <c r="I66" s="20">
        <v>16</v>
      </c>
      <c r="J66" s="20">
        <v>2341048420.7422743</v>
      </c>
      <c r="K66" s="20">
        <v>875982429.25772572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14">
        <v>200.5</v>
      </c>
      <c r="B67" s="5">
        <v>1359045230</v>
      </c>
      <c r="C67" s="5">
        <f>k1_*Таблица1[[#This Row],[Сбербанк-цена]]+k0</f>
        <v>1208038313.4113955</v>
      </c>
      <c r="D67" s="5">
        <f>Таблица1[[#This Row],[Сбербанк-объем]]-Таблица1[[#This Row],[h=k1*x+k0]]</f>
        <v>151006916.58860445</v>
      </c>
      <c r="E67" s="5">
        <f>Таблица1[[#This Row],[y-h]]^2</f>
        <v>2.280308885759774E+16</v>
      </c>
      <c r="F67" s="5">
        <f>Таблица1[[#This Row],[Сбербанк-цена]]^2</f>
        <v>40200.25</v>
      </c>
      <c r="G67" s="15">
        <f>Таблица1[[#This Row],[Сбербанк-цена]]*Таблица1[[#This Row],[Сбербанк-объем]]</f>
        <v>272488568615</v>
      </c>
      <c r="I67" s="20">
        <v>17</v>
      </c>
      <c r="J67" s="20">
        <v>2277797856.498075</v>
      </c>
      <c r="K67" s="20">
        <v>2620793853.501925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14">
        <v>203.22</v>
      </c>
      <c r="B68" s="5">
        <v>1522268370</v>
      </c>
      <c r="C68" s="5">
        <f>k1_*Таблица1[[#This Row],[Сбербанк-цена]]+k0</f>
        <v>1183104757.6513634</v>
      </c>
      <c r="D68" s="5">
        <f>Таблица1[[#This Row],[Сбербанк-объем]]-Таблица1[[#This Row],[h=k1*x+k0]]</f>
        <v>339163612.34863663</v>
      </c>
      <c r="E68" s="5">
        <f>Таблица1[[#This Row],[y-h]]^2</f>
        <v>1.1503195594137626E+17</v>
      </c>
      <c r="F68" s="5">
        <f>Таблица1[[#This Row],[Сбербанк-цена]]^2</f>
        <v>41298.368399999999</v>
      </c>
      <c r="G68" s="15">
        <f>Таблица1[[#This Row],[Сбербанк-цена]]*Таблица1[[#This Row],[Сбербанк-объем]]</f>
        <v>309355378151.40002</v>
      </c>
      <c r="I68" s="20">
        <v>18</v>
      </c>
      <c r="J68" s="20">
        <v>2271381132.5892429</v>
      </c>
      <c r="K68" s="20">
        <v>730058117.41075706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3">
      <c r="A69" s="14">
        <v>203.32</v>
      </c>
      <c r="B69" s="5">
        <v>1723030800</v>
      </c>
      <c r="C69" s="5">
        <f>k1_*Таблица1[[#This Row],[Сбербанк-цена]]+k0</f>
        <v>1182188082.8072445</v>
      </c>
      <c r="D69" s="5">
        <f>Таблица1[[#This Row],[Сбербанк-объем]]-Таблица1[[#This Row],[h=k1*x+k0]]</f>
        <v>540842717.19275546</v>
      </c>
      <c r="E69" s="5">
        <f>Таблица1[[#This Row],[y-h]]^2</f>
        <v>2.9251084474044288E+17</v>
      </c>
      <c r="F69" s="5">
        <f>Таблица1[[#This Row],[Сбербанк-цена]]^2</f>
        <v>41339.022399999994</v>
      </c>
      <c r="G69" s="15">
        <f>Таблица1[[#This Row],[Сбербанк-цена]]*Таблица1[[#This Row],[Сбербанк-объем]]</f>
        <v>350326622256</v>
      </c>
      <c r="I69" s="20">
        <v>19</v>
      </c>
      <c r="J69" s="20">
        <v>2271381132.5892429</v>
      </c>
      <c r="K69" s="20">
        <v>-262886472.58924294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3">
      <c r="A70" s="14">
        <v>207.8</v>
      </c>
      <c r="B70" s="5">
        <v>1316335610</v>
      </c>
      <c r="C70" s="5">
        <f>k1_*Таблица1[[#This Row],[Сбербанк-цена]]+k0</f>
        <v>1141121049.7907205</v>
      </c>
      <c r="D70" s="5">
        <f>Таблица1[[#This Row],[Сбербанк-объем]]-Таблица1[[#This Row],[h=k1*x+k0]]</f>
        <v>175214560.20927954</v>
      </c>
      <c r="E70" s="5">
        <f>Таблица1[[#This Row],[y-h]]^2</f>
        <v>3.0700142109331244E+16</v>
      </c>
      <c r="F70" s="5">
        <f>Таблица1[[#This Row],[Сбербанк-цена]]^2</f>
        <v>43180.840000000004</v>
      </c>
      <c r="G70" s="15">
        <f>Таблица1[[#This Row],[Сбербанк-цена]]*Таблица1[[#This Row],[Сбербанк-объем]]</f>
        <v>273534539758</v>
      </c>
      <c r="I70" s="20">
        <v>20</v>
      </c>
      <c r="J70" s="20">
        <v>2237189160.9036107</v>
      </c>
      <c r="K70" s="20">
        <v>-823043680.90361071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14">
        <v>214.42</v>
      </c>
      <c r="B71" s="5">
        <v>1071950350</v>
      </c>
      <c r="C71" s="5">
        <f>k1_*Таблица1[[#This Row],[Сбербанк-цена]]+k0</f>
        <v>1080437175.1100538</v>
      </c>
      <c r="D71" s="5">
        <f>Таблица1[[#This Row],[Сбербанк-объем]]-Таблица1[[#This Row],[h=k1*x+k0]]</f>
        <v>-8486825.1100537777</v>
      </c>
      <c r="E71" s="5">
        <f>Таблица1[[#This Row],[y-h]]^2</f>
        <v>72026200448639.313</v>
      </c>
      <c r="F71" s="5">
        <f>Таблица1[[#This Row],[Сбербанк-цена]]^2</f>
        <v>45975.936399999991</v>
      </c>
      <c r="G71" s="15">
        <f>Таблица1[[#This Row],[Сбербанк-цена]]*Таблица1[[#This Row],[Сбербанк-объем]]</f>
        <v>229847594047</v>
      </c>
      <c r="I71" s="20">
        <v>21</v>
      </c>
      <c r="J71" s="20">
        <v>2216105639.4888773</v>
      </c>
      <c r="K71" s="20">
        <v>633519560.5111227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A72" s="14">
        <v>214.86</v>
      </c>
      <c r="B72" s="5">
        <v>1232290050</v>
      </c>
      <c r="C72" s="5">
        <f>k1_*Таблица1[[#This Row],[Сбербанк-цена]]+k0</f>
        <v>1076403805.7959306</v>
      </c>
      <c r="D72" s="5">
        <f>Таблица1[[#This Row],[Сбербанк-объем]]-Таблица1[[#This Row],[h=k1*x+k0]]</f>
        <v>155886244.20406938</v>
      </c>
      <c r="E72" s="5">
        <f>Таблица1[[#This Row],[y-h]]^2</f>
        <v>2.4300521132050752E+16</v>
      </c>
      <c r="F72" s="5">
        <f>Таблица1[[#This Row],[Сбербанк-цена]]^2</f>
        <v>46164.819600000003</v>
      </c>
      <c r="G72" s="15">
        <f>Таблица1[[#This Row],[Сбербанк-цена]]*Таблица1[[#This Row],[Сбербанк-объем]]</f>
        <v>264769840143.00003</v>
      </c>
      <c r="I72" s="20">
        <v>22</v>
      </c>
      <c r="J72" s="20">
        <v>2210330587.9709291</v>
      </c>
      <c r="K72" s="20">
        <v>-699872057.97092915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14">
        <v>217.9</v>
      </c>
      <c r="B73" s="5">
        <v>1181569160</v>
      </c>
      <c r="C73" s="5">
        <f>k1_*Таблица1[[#This Row],[Сбербанк-цена]]+k0</f>
        <v>1048536890.534718</v>
      </c>
      <c r="D73" s="5">
        <f>Таблица1[[#This Row],[Сбербанк-объем]]-Таблица1[[#This Row],[h=k1*x+k0]]</f>
        <v>133032269.46528196</v>
      </c>
      <c r="E73" s="5">
        <f>Таблица1[[#This Row],[y-h]]^2</f>
        <v>1.7697584719083392E+16</v>
      </c>
      <c r="F73" s="5">
        <f>Таблица1[[#This Row],[Сбербанк-цена]]^2</f>
        <v>47480.41</v>
      </c>
      <c r="G73" s="15">
        <f>Таблица1[[#This Row],[Сбербанк-цена]]*Таблица1[[#This Row],[Сбербанк-объем]]</f>
        <v>257463919964</v>
      </c>
      <c r="I73" s="20">
        <v>23</v>
      </c>
      <c r="J73" s="20">
        <v>2194013775.7456136</v>
      </c>
      <c r="K73" s="20">
        <v>-1002026095.7456136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A74" s="14">
        <v>218</v>
      </c>
      <c r="B74" s="5">
        <v>1083180080</v>
      </c>
      <c r="C74" s="5">
        <f>k1_*Таблица1[[#This Row],[Сбербанк-цена]]+k0</f>
        <v>1047620215.6905994</v>
      </c>
      <c r="D74" s="5">
        <f>Таблица1[[#This Row],[Сбербанк-объем]]-Таблица1[[#This Row],[h=k1*x+k0]]</f>
        <v>35559864.309400558</v>
      </c>
      <c r="E74" s="5">
        <f>Таблица1[[#This Row],[y-h]]^2</f>
        <v>1264503949702979.8</v>
      </c>
      <c r="F74" s="5">
        <f>Таблица1[[#This Row],[Сбербанк-цена]]^2</f>
        <v>47524</v>
      </c>
      <c r="G74" s="15">
        <f>Таблица1[[#This Row],[Сбербанк-цена]]*Таблица1[[#This Row],[Сбербанк-объем]]</f>
        <v>236133257440</v>
      </c>
      <c r="I74" s="20">
        <v>24</v>
      </c>
      <c r="J74" s="20">
        <v>2187230381.8991342</v>
      </c>
      <c r="K74" s="20">
        <v>-583245841.89913416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A75" s="14">
        <v>221.57</v>
      </c>
      <c r="B75" s="5">
        <v>1088082960</v>
      </c>
      <c r="C75" s="5">
        <f>k1_*Таблица1[[#This Row],[Сбербанк-цена]]+k0</f>
        <v>1014894923.7555571</v>
      </c>
      <c r="D75" s="5">
        <f>Таблица1[[#This Row],[Сбербанк-объем]]-Таблица1[[#This Row],[h=k1*x+k0]]</f>
        <v>73188036.24444294</v>
      </c>
      <c r="E75" s="5">
        <f>Таблица1[[#This Row],[y-h]]^2</f>
        <v>5356488649317893</v>
      </c>
      <c r="F75" s="5">
        <f>Таблица1[[#This Row],[Сбербанк-цена]]^2</f>
        <v>49093.264899999995</v>
      </c>
      <c r="G75" s="15">
        <f>Таблица1[[#This Row],[Сбербанк-цена]]*Таблица1[[#This Row],[Сбербанк-объем]]</f>
        <v>241086541447.19998</v>
      </c>
      <c r="I75" s="20">
        <v>25</v>
      </c>
      <c r="J75" s="20">
        <v>2177880298.4891224</v>
      </c>
      <c r="K75" s="20">
        <v>-750621108.48912239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3">
      <c r="A76" s="14">
        <v>222.36</v>
      </c>
      <c r="B76" s="5">
        <v>1043698830</v>
      </c>
      <c r="C76" s="5">
        <f>k1_*Таблица1[[#This Row],[Сбербанк-цена]]+k0</f>
        <v>1007653192.4870179</v>
      </c>
      <c r="D76" s="5">
        <f>Таблица1[[#This Row],[Сбербанк-объем]]-Таблица1[[#This Row],[h=k1*x+k0]]</f>
        <v>36045637.51298213</v>
      </c>
      <c r="E76" s="5">
        <f>Таблица1[[#This Row],[y-h]]^2</f>
        <v>1299287983717304.5</v>
      </c>
      <c r="F76" s="5">
        <f>Таблица1[[#This Row],[Сбербанк-цена]]^2</f>
        <v>49443.969600000004</v>
      </c>
      <c r="G76" s="15">
        <f>Таблица1[[#This Row],[Сбербанк-цена]]*Таблица1[[#This Row],[Сбербанк-объем]]</f>
        <v>232076871838.80002</v>
      </c>
      <c r="I76" s="20">
        <v>26</v>
      </c>
      <c r="J76" s="20">
        <v>2173021921.8152924</v>
      </c>
      <c r="K76" s="20">
        <v>-451981841.81529236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3">
      <c r="A77" s="14">
        <v>222.57</v>
      </c>
      <c r="B77" s="5">
        <v>115404410</v>
      </c>
      <c r="C77" s="5">
        <f>k1_*Таблица1[[#This Row],[Сбербанк-цена]]+k0</f>
        <v>1005728175.3143685</v>
      </c>
      <c r="D77" s="5">
        <f>Таблица1[[#This Row],[Сбербанк-объем]]-Таблица1[[#This Row],[h=k1*x+k0]]</f>
        <v>-890323765.31436849</v>
      </c>
      <c r="E77" s="5">
        <f>Таблица1[[#This Row],[y-h]]^2</f>
        <v>7.9267640708355469E+17</v>
      </c>
      <c r="F77" s="5">
        <f>Таблица1[[#This Row],[Сбербанк-цена]]^2</f>
        <v>49537.404899999994</v>
      </c>
      <c r="G77" s="15">
        <f>Таблица1[[#This Row],[Сбербанк-цена]]*Таблица1[[#This Row],[Сбербанк-объем]]</f>
        <v>25685559533.700001</v>
      </c>
      <c r="I77" s="20">
        <v>27</v>
      </c>
      <c r="J77" s="20">
        <v>2161380151.2949834</v>
      </c>
      <c r="K77" s="20">
        <v>-101234681.29498339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3">
      <c r="A78" s="14">
        <v>224.2</v>
      </c>
      <c r="B78" s="5">
        <v>1024861980</v>
      </c>
      <c r="C78" s="5">
        <f>k1_*Таблица1[[#This Row],[Сбербанк-цена]]+k0</f>
        <v>990786375.35523152</v>
      </c>
      <c r="D78" s="5">
        <f>Таблица1[[#This Row],[Сбербанк-объем]]-Таблица1[[#This Row],[h=k1*x+k0]]</f>
        <v>34075604.644768476</v>
      </c>
      <c r="E78" s="5">
        <f>Таблица1[[#This Row],[y-h]]^2</f>
        <v>1161146831906567</v>
      </c>
      <c r="F78" s="5">
        <f>Таблица1[[#This Row],[Сбербанк-цена]]^2</f>
        <v>50265.639999999992</v>
      </c>
      <c r="G78" s="15">
        <f>Таблица1[[#This Row],[Сбербанк-цена]]*Таблица1[[#This Row],[Сбербанк-объем]]</f>
        <v>229774055916</v>
      </c>
      <c r="I78" s="20">
        <v>28</v>
      </c>
      <c r="J78" s="20">
        <v>2148913373.4149671</v>
      </c>
      <c r="K78" s="20">
        <v>-222505723.41496706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3">
      <c r="A79" s="14">
        <v>224.35</v>
      </c>
      <c r="B79" s="5">
        <v>1254395580</v>
      </c>
      <c r="C79" s="5">
        <f>k1_*Таблица1[[#This Row],[Сбербанк-цена]]+k0</f>
        <v>989411363.08905339</v>
      </c>
      <c r="D79" s="5">
        <f>Таблица1[[#This Row],[Сбербанк-объем]]-Таблица1[[#This Row],[h=k1*x+k0]]</f>
        <v>264984216.91094661</v>
      </c>
      <c r="E79" s="5">
        <f>Таблица1[[#This Row],[y-h]]^2</f>
        <v>7.02166352119076E+16</v>
      </c>
      <c r="F79" s="5">
        <f>Таблица1[[#This Row],[Сбербанк-цена]]^2</f>
        <v>50332.922500000001</v>
      </c>
      <c r="G79" s="15">
        <f>Таблица1[[#This Row],[Сбербанк-цена]]*Таблица1[[#This Row],[Сбербанк-объем]]</f>
        <v>281423648373</v>
      </c>
      <c r="I79" s="20">
        <v>29</v>
      </c>
      <c r="J79" s="20">
        <v>2139746624.9737787</v>
      </c>
      <c r="K79" s="20">
        <v>-448256544.97377872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3">
      <c r="A80" s="14">
        <v>225.17</v>
      </c>
      <c r="B80" s="5">
        <v>1567685270</v>
      </c>
      <c r="C80" s="5">
        <f>k1_*Таблица1[[#This Row],[Сбербанк-цена]]+k0</f>
        <v>981894629.36727881</v>
      </c>
      <c r="D80" s="5">
        <f>Таблица1[[#This Row],[Сбербанк-объем]]-Таблица1[[#This Row],[h=k1*x+k0]]</f>
        <v>585790640.63272119</v>
      </c>
      <c r="E80" s="5">
        <f>Таблица1[[#This Row],[y-h]]^2</f>
        <v>3.4315067465289389E+17</v>
      </c>
      <c r="F80" s="5">
        <f>Таблица1[[#This Row],[Сбербанк-цена]]^2</f>
        <v>50701.528899999998</v>
      </c>
      <c r="G80" s="15">
        <f>Таблица1[[#This Row],[Сбербанк-цена]]*Таблица1[[#This Row],[Сбербанк-объем]]</f>
        <v>352995692245.89996</v>
      </c>
      <c r="I80" s="20">
        <v>30</v>
      </c>
      <c r="J80" s="20">
        <v>2138004942.769953</v>
      </c>
      <c r="K80" s="20">
        <v>-623587812.76995301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3">
      <c r="A81" s="14">
        <v>225.2</v>
      </c>
      <c r="B81" s="5">
        <v>683304570</v>
      </c>
      <c r="C81" s="5">
        <f>k1_*Таблица1[[#This Row],[Сбербанк-цена]]+k0</f>
        <v>981619626.91404319</v>
      </c>
      <c r="D81" s="5">
        <f>Таблица1[[#This Row],[Сбербанк-объем]]-Таблица1[[#This Row],[h=k1*x+k0]]</f>
        <v>-298315056.91404319</v>
      </c>
      <c r="E81" s="5">
        <f>Таблица1[[#This Row],[y-h]]^2</f>
        <v>8.8991873181628832E+16</v>
      </c>
      <c r="F81" s="5">
        <f>Таблица1[[#This Row],[Сбербанк-цена]]^2</f>
        <v>50715.039999999994</v>
      </c>
      <c r="G81" s="15">
        <f>Таблица1[[#This Row],[Сбербанк-цена]]*Таблица1[[#This Row],[Сбербанк-объем]]</f>
        <v>153880189164</v>
      </c>
      <c r="I81" s="20">
        <v>31</v>
      </c>
      <c r="J81" s="20">
        <v>2137454937.8634818</v>
      </c>
      <c r="K81" s="20">
        <v>-561141127.86348176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3">
      <c r="A82" s="14">
        <v>226.1</v>
      </c>
      <c r="B82" s="5">
        <v>1324478990</v>
      </c>
      <c r="C82" s="5">
        <f>k1_*Таблица1[[#This Row],[Сбербанк-цена]]+k0</f>
        <v>973369553.31697369</v>
      </c>
      <c r="D82" s="5">
        <f>Таблица1[[#This Row],[Сбербанк-объем]]-Таблица1[[#This Row],[h=k1*x+k0]]</f>
        <v>351109436.68302631</v>
      </c>
      <c r="E82" s="5">
        <f>Таблица1[[#This Row],[y-h]]^2</f>
        <v>1.2327783652787206E+17</v>
      </c>
      <c r="F82" s="5">
        <f>Таблица1[[#This Row],[Сбербанк-цена]]^2</f>
        <v>51121.21</v>
      </c>
      <c r="G82" s="15">
        <f>Таблица1[[#This Row],[Сбербанк-цена]]*Таблица1[[#This Row],[Сбербанк-объем]]</f>
        <v>299464699639</v>
      </c>
      <c r="I82" s="20">
        <v>32</v>
      </c>
      <c r="J82" s="20">
        <v>2118571436.0746336</v>
      </c>
      <c r="K82" s="20">
        <v>-555155346.0746336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3">
      <c r="A83" s="14">
        <v>226.99</v>
      </c>
      <c r="B83" s="5">
        <v>2377768000</v>
      </c>
      <c r="C83" s="5">
        <f>k1_*Таблица1[[#This Row],[Сбербанк-цена]]+k0</f>
        <v>965211147.2043159</v>
      </c>
      <c r="D83" s="5">
        <f>Таблица1[[#This Row],[Сбербанк-объем]]-Таблица1[[#This Row],[h=k1*x+k0]]</f>
        <v>1412556852.7956841</v>
      </c>
      <c r="E83" s="5">
        <f>Таблица1[[#This Row],[y-h]]^2</f>
        <v>1.9953168623800479E+18</v>
      </c>
      <c r="F83" s="5">
        <f>Таблица1[[#This Row],[Сбербанк-цена]]^2</f>
        <v>51524.460100000004</v>
      </c>
      <c r="G83" s="15">
        <f>Таблица1[[#This Row],[Сбербанк-цена]]*Таблица1[[#This Row],[Сбербанк-объем]]</f>
        <v>539729558320</v>
      </c>
      <c r="I83" s="20">
        <v>33</v>
      </c>
      <c r="J83" s="20">
        <v>2117746428.7149267</v>
      </c>
      <c r="K83" s="20">
        <v>-236837148.71492672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3">
      <c r="A84" s="14">
        <v>227.71</v>
      </c>
      <c r="B84" s="5">
        <v>796864790</v>
      </c>
      <c r="C84" s="5">
        <f>k1_*Таблица1[[#This Row],[Сбербанк-цена]]+k0</f>
        <v>958611088.32666039</v>
      </c>
      <c r="D84" s="5">
        <f>Таблица1[[#This Row],[Сбербанк-объем]]-Таблица1[[#This Row],[h=k1*x+k0]]</f>
        <v>-161746298.32666039</v>
      </c>
      <c r="E84" s="5">
        <f>Таблица1[[#This Row],[y-h]]^2</f>
        <v>2.6161865022377024E+16</v>
      </c>
      <c r="F84" s="5">
        <f>Таблица1[[#This Row],[Сбербанк-цена]]^2</f>
        <v>51851.844100000002</v>
      </c>
      <c r="G84" s="15">
        <f>Таблица1[[#This Row],[Сбербанк-цена]]*Таблица1[[#This Row],[Сбербанк-объем]]</f>
        <v>181454081330.89999</v>
      </c>
      <c r="I84" s="20">
        <v>34</v>
      </c>
      <c r="J84" s="20">
        <v>2104179641.0219681</v>
      </c>
      <c r="K84" s="20">
        <v>-169176971.02196813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3">
      <c r="A85" s="14">
        <v>233.24</v>
      </c>
      <c r="B85" s="5">
        <v>1029175370</v>
      </c>
      <c r="C85" s="5">
        <f>k1_*Таблица1[[#This Row],[Сбербанк-цена]]+k0</f>
        <v>907918969.44688869</v>
      </c>
      <c r="D85" s="5">
        <f>Таблица1[[#This Row],[Сбербанк-объем]]-Таблица1[[#This Row],[h=k1*x+k0]]</f>
        <v>121256400.55311131</v>
      </c>
      <c r="E85" s="5">
        <f>Таблица1[[#This Row],[y-h]]^2</f>
        <v>1.4703114675096574E+16</v>
      </c>
      <c r="F85" s="5">
        <f>Таблица1[[#This Row],[Сбербанк-цена]]^2</f>
        <v>54400.897600000004</v>
      </c>
      <c r="G85" s="15">
        <f>Таблица1[[#This Row],[Сбербанк-цена]]*Таблица1[[#This Row],[Сбербанк-объем]]</f>
        <v>240044863298.80002</v>
      </c>
      <c r="I85" s="20">
        <v>35</v>
      </c>
      <c r="J85" s="20">
        <v>2102712961.271378</v>
      </c>
      <c r="K85" s="20">
        <v>184214998.72862196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3">
      <c r="A86" s="14">
        <v>233.36</v>
      </c>
      <c r="B86" s="5">
        <v>919822790</v>
      </c>
      <c r="C86" s="5">
        <f>k1_*Таблица1[[#This Row],[Сбербанк-цена]]+k0</f>
        <v>906818959.63394594</v>
      </c>
      <c r="D86" s="5">
        <f>Таблица1[[#This Row],[Сбербанк-объем]]-Таблица1[[#This Row],[h=k1*x+k0]]</f>
        <v>13003830.366054058</v>
      </c>
      <c r="E86" s="5">
        <f>Таблица1[[#This Row],[y-h]]^2</f>
        <v>169099604189109.63</v>
      </c>
      <c r="F86" s="5">
        <f>Таблица1[[#This Row],[Сбербанк-цена]]^2</f>
        <v>54456.88960000001</v>
      </c>
      <c r="G86" s="15">
        <f>Таблица1[[#This Row],[Сбербанк-цена]]*Таблица1[[#This Row],[Сбербанк-объем]]</f>
        <v>214649846274.40002</v>
      </c>
      <c r="I86" s="20">
        <v>36</v>
      </c>
      <c r="J86" s="20">
        <v>2101154614.036376</v>
      </c>
      <c r="K86" s="20">
        <v>-442109734.036376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3">
      <c r="A87" s="14">
        <v>233.49</v>
      </c>
      <c r="B87" s="5">
        <v>780046580</v>
      </c>
      <c r="C87" s="5">
        <f>k1_*Таблица1[[#This Row],[Сбербанк-цена]]+k0</f>
        <v>905627282.33659148</v>
      </c>
      <c r="D87" s="5">
        <f>Таблица1[[#This Row],[Сбербанк-объем]]-Таблица1[[#This Row],[h=k1*x+k0]]</f>
        <v>-125580702.33659148</v>
      </c>
      <c r="E87" s="5">
        <f>Таблица1[[#This Row],[y-h]]^2</f>
        <v>1.5770512799351594E+16</v>
      </c>
      <c r="F87" s="5">
        <f>Таблица1[[#This Row],[Сбербанк-цена]]^2</f>
        <v>54517.580100000006</v>
      </c>
      <c r="G87" s="15">
        <f>Таблица1[[#This Row],[Сбербанк-цена]]*Таблица1[[#This Row],[Сбербанк-объем]]</f>
        <v>182133075964.20001</v>
      </c>
      <c r="I87" s="20">
        <v>37</v>
      </c>
      <c r="J87" s="20">
        <v>2087404491.3745937</v>
      </c>
      <c r="K87" s="20">
        <v>-475192491.37459373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3">
      <c r="A88" s="14">
        <v>233.98</v>
      </c>
      <c r="B88" s="5">
        <v>643074600</v>
      </c>
      <c r="C88" s="5">
        <f>k1_*Таблица1[[#This Row],[Сбербанк-цена]]+k0</f>
        <v>901135575.60040951</v>
      </c>
      <c r="D88" s="5">
        <f>Таблица1[[#This Row],[Сбербанк-объем]]-Таблица1[[#This Row],[h=k1*x+k0]]</f>
        <v>-258060975.60040951</v>
      </c>
      <c r="E88" s="5">
        <f>Таблица1[[#This Row],[y-h]]^2</f>
        <v>6.6595467127835152E+16</v>
      </c>
      <c r="F88" s="5">
        <f>Таблица1[[#This Row],[Сбербанк-цена]]^2</f>
        <v>54746.640399999997</v>
      </c>
      <c r="G88" s="15">
        <f>Таблица1[[#This Row],[Сбербанк-цена]]*Таблица1[[#This Row],[Сбербанк-объем]]</f>
        <v>150466594908</v>
      </c>
      <c r="I88" s="20">
        <v>38</v>
      </c>
      <c r="J88" s="20">
        <v>2065129292.6625059</v>
      </c>
      <c r="K88" s="20">
        <v>118877417.33749413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3">
      <c r="A89" s="14">
        <v>234.89</v>
      </c>
      <c r="B89" s="5">
        <v>894393040</v>
      </c>
      <c r="C89" s="5">
        <f>k1_*Таблица1[[#This Row],[Сбербанк-цена]]+k0</f>
        <v>892793834.51892805</v>
      </c>
      <c r="D89" s="5">
        <f>Таблица1[[#This Row],[Сбербанк-объем]]-Таблица1[[#This Row],[h=k1*x+k0]]</f>
        <v>1599205.481071949</v>
      </c>
      <c r="E89" s="5">
        <f>Таблица1[[#This Row],[y-h]]^2</f>
        <v>2557458170690.564</v>
      </c>
      <c r="F89" s="5">
        <f>Таблица1[[#This Row],[Сбербанк-цена]]^2</f>
        <v>55173.312099999996</v>
      </c>
      <c r="G89" s="15">
        <f>Таблица1[[#This Row],[Сбербанк-цена]]*Таблица1[[#This Row],[Сбербанк-объем]]</f>
        <v>210083981165.59998</v>
      </c>
      <c r="I89" s="20">
        <v>39</v>
      </c>
      <c r="J89" s="20">
        <v>2041387414.1998281</v>
      </c>
      <c r="K89" s="20">
        <v>-318035834.19982815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3">
      <c r="A90" s="14">
        <v>238.55</v>
      </c>
      <c r="B90" s="5">
        <v>1023004980</v>
      </c>
      <c r="C90" s="5">
        <f>k1_*Таблица1[[#This Row],[Сбербанк-цена]]+k0</f>
        <v>859243535.22417831</v>
      </c>
      <c r="D90" s="5">
        <f>Таблица1[[#This Row],[Сбербанк-объем]]-Таблица1[[#This Row],[h=k1*x+k0]]</f>
        <v>163761444.77582169</v>
      </c>
      <c r="E90" s="5">
        <f>Таблица1[[#This Row],[y-h]]^2</f>
        <v>2.6817810795064496E+16</v>
      </c>
      <c r="F90" s="5">
        <f>Таблица1[[#This Row],[Сбербанк-цена]]^2</f>
        <v>56906.102500000008</v>
      </c>
      <c r="G90" s="15">
        <f>Таблица1[[#This Row],[Сбербанк-цена]]*Таблица1[[#This Row],[Сбербанк-объем]]</f>
        <v>244037837979</v>
      </c>
      <c r="I90" s="20">
        <v>40</v>
      </c>
      <c r="J90" s="20">
        <v>2038545722.1830597</v>
      </c>
      <c r="K90" s="20">
        <v>-78808292.183059692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14">
        <v>252.2</v>
      </c>
      <c r="B91" s="5">
        <v>747137520</v>
      </c>
      <c r="C91" s="5">
        <f>k1_*Таблица1[[#This Row],[Сбербанк-цена]]+k0</f>
        <v>734117419.00195742</v>
      </c>
      <c r="D91" s="5">
        <f>Таблица1[[#This Row],[Сбербанк-объем]]-Таблица1[[#This Row],[h=k1*x+k0]]</f>
        <v>13020100.998042583</v>
      </c>
      <c r="E91" s="5">
        <f>Таблица1[[#This Row],[y-h]]^2</f>
        <v>169523029999229.47</v>
      </c>
      <c r="F91" s="5">
        <f>Таблица1[[#This Row],[Сбербанк-цена]]^2</f>
        <v>63604.84</v>
      </c>
      <c r="G91" s="15">
        <f>Таблица1[[#This Row],[Сбербанк-цена]]*Таблица1[[#This Row],[Сбербанк-объем]]</f>
        <v>188428082544</v>
      </c>
      <c r="I91" s="20">
        <v>41</v>
      </c>
      <c r="J91" s="20">
        <v>1913419605.9608393</v>
      </c>
      <c r="K91" s="20">
        <v>211776554.03916073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14">
        <v>253.57</v>
      </c>
      <c r="B92" s="5">
        <v>993704870</v>
      </c>
      <c r="C92" s="5">
        <f>k1_*Таблица1[[#This Row],[Сбербанк-цена]]+k0</f>
        <v>721558973.63752937</v>
      </c>
      <c r="D92" s="5">
        <f>Таблица1[[#This Row],[Сбербанк-объем]]-Таблица1[[#This Row],[h=k1*x+k0]]</f>
        <v>272145896.36247063</v>
      </c>
      <c r="E92" s="5">
        <f>Таблица1[[#This Row],[y-h]]^2</f>
        <v>7.4063388906932608E+16</v>
      </c>
      <c r="F92" s="5">
        <f>Таблица1[[#This Row],[Сбербанк-цена]]^2</f>
        <v>64297.744899999998</v>
      </c>
      <c r="G92" s="15">
        <f>Таблица1[[#This Row],[Сбербанк-цена]]*Таблица1[[#This Row],[Сбербанк-объем]]</f>
        <v>251973743885.89999</v>
      </c>
      <c r="I92" s="20">
        <v>42</v>
      </c>
      <c r="J92" s="20">
        <v>1830827202.5057325</v>
      </c>
      <c r="K92" s="20">
        <v>-443055872.50573254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14">
        <v>254.75</v>
      </c>
      <c r="B93" s="5">
        <v>666344120</v>
      </c>
      <c r="C93" s="5">
        <f>k1_*Таблица1[[#This Row],[Сбербанк-цена]]+k0</f>
        <v>710742210.47692728</v>
      </c>
      <c r="D93" s="5">
        <f>Таблица1[[#This Row],[Сбербанк-объем]]-Таблица1[[#This Row],[h=k1*x+k0]]</f>
        <v>-44398090.47692728</v>
      </c>
      <c r="E93" s="5">
        <f>Таблица1[[#This Row],[y-h]]^2</f>
        <v>1971190437997420.8</v>
      </c>
      <c r="F93" s="5">
        <f>Таблица1[[#This Row],[Сбербанк-цена]]^2</f>
        <v>64897.5625</v>
      </c>
      <c r="G93" s="15">
        <f>Таблица1[[#This Row],[Сбербанк-цена]]*Таблица1[[#This Row],[Сбербанк-объем]]</f>
        <v>169751164570</v>
      </c>
      <c r="I93" s="20">
        <v>43</v>
      </c>
      <c r="J93" s="20">
        <v>1826793833.1916096</v>
      </c>
      <c r="K93" s="20">
        <v>-275953703.19160962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14">
        <v>264.5</v>
      </c>
      <c r="B94" s="5">
        <v>840068720</v>
      </c>
      <c r="C94" s="5">
        <f>k1_*Таблица1[[#This Row],[Сбербанк-цена]]+k0</f>
        <v>621366413.17534065</v>
      </c>
      <c r="D94" s="5">
        <f>Таблица1[[#This Row],[Сбербанк-объем]]-Таблица1[[#This Row],[h=k1*x+k0]]</f>
        <v>218702306.82465935</v>
      </c>
      <c r="E94" s="5">
        <f>Таблица1[[#This Row],[y-h]]^2</f>
        <v>4.783069901042744E+16</v>
      </c>
      <c r="F94" s="5">
        <f>Таблица1[[#This Row],[Сбербанк-цена]]^2</f>
        <v>69960.25</v>
      </c>
      <c r="G94" s="15">
        <f>Таблица1[[#This Row],[Сбербанк-цена]]*Таблица1[[#This Row],[Сбербанк-объем]]</f>
        <v>222198176440</v>
      </c>
      <c r="I94" s="20">
        <v>44</v>
      </c>
      <c r="J94" s="20">
        <v>1770418330.2783015</v>
      </c>
      <c r="K94" s="20">
        <v>-545765150.27830148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14">
        <v>272.39999999999998</v>
      </c>
      <c r="B95" s="5">
        <v>1032064390</v>
      </c>
      <c r="C95" s="5">
        <f>k1_*Таблица1[[#This Row],[Сбербанк-цена]]+k0</f>
        <v>548949100.48995304</v>
      </c>
      <c r="D95" s="5">
        <f>Таблица1[[#This Row],[Сбербанк-объем]]-Таблица1[[#This Row],[h=k1*x+k0]]</f>
        <v>483115289.51004696</v>
      </c>
      <c r="E95" s="5">
        <f>Таблица1[[#This Row],[y-h]]^2</f>
        <v>2.3340038295837648E+17</v>
      </c>
      <c r="F95" s="5">
        <f>Таблица1[[#This Row],[Сбербанк-цена]]^2</f>
        <v>74201.759999999995</v>
      </c>
      <c r="G95" s="15">
        <f>Таблица1[[#This Row],[Сбербанк-цена]]*Таблица1[[#This Row],[Сбербанк-объем]]</f>
        <v>281134339836</v>
      </c>
      <c r="I95" s="20">
        <v>45</v>
      </c>
      <c r="J95" s="20">
        <v>1730542974.5591323</v>
      </c>
      <c r="K95" s="20">
        <v>-579668864.55913234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thickBot="1" x14ac:dyDescent="0.35">
      <c r="A96" s="16">
        <f>SUBTOTAL(109,Таблица1[Сбербанк-цена])</f>
        <v>14229.27</v>
      </c>
      <c r="B96" s="17">
        <f>SUBTOTAL(109,Таблица1[Сбербанк-объем])</f>
        <v>155885170740</v>
      </c>
      <c r="C96" s="17">
        <f>SUBTOTAL(109,Таблица1[h=k1*x+k0])</f>
        <v>155885170739.99994</v>
      </c>
      <c r="D96" s="17">
        <f>SUBTOTAL(109,Таблица1[y-h])</f>
        <v>1.0156631469726563E-4</v>
      </c>
      <c r="E96" s="17">
        <f>SUBTOTAL(109,Таблица1[(y-h)^2])</f>
        <v>3.7007342702883201E+19</v>
      </c>
      <c r="F96" s="17">
        <f>SUBTOTAL(109,Таблица1[x^2])</f>
        <v>2526861.3566999994</v>
      </c>
      <c r="G96" s="18">
        <f>SUBTOTAL(109,Таблица1[x*y])</f>
        <v>20178846716892.094</v>
      </c>
      <c r="I96" s="20">
        <v>46</v>
      </c>
      <c r="J96" s="20">
        <v>1713676157.427346</v>
      </c>
      <c r="K96" s="20">
        <v>-595067957.42734599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10"/>
      <c r="B97" s="10"/>
      <c r="C97" s="10"/>
      <c r="D97" s="10"/>
      <c r="E97" s="10"/>
      <c r="F97" s="10"/>
      <c r="G97" s="10"/>
      <c r="I97" s="20">
        <v>47</v>
      </c>
      <c r="J97" s="20">
        <v>1711384470.3170488</v>
      </c>
      <c r="K97" s="20">
        <v>-462277530.31704879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I98" s="20">
        <v>48</v>
      </c>
      <c r="J98" s="20">
        <v>1694792655.6384978</v>
      </c>
      <c r="K98" s="20">
        <v>-917447625.63849783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I99" s="20">
        <v>49</v>
      </c>
      <c r="J99" s="20">
        <v>1616600291.4351616</v>
      </c>
      <c r="K99" s="20">
        <v>-791142631.43516159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I100" s="20">
        <v>50</v>
      </c>
      <c r="J100" s="20">
        <v>1615958619.0442784</v>
      </c>
      <c r="K100" s="20">
        <v>-798945119.04427838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7"/>
      <c r="I101" s="20">
        <v>51</v>
      </c>
      <c r="J101" s="20">
        <v>1591208398.2530701</v>
      </c>
      <c r="K101" s="20">
        <v>-477256438.25307012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I102" s="20">
        <v>52</v>
      </c>
      <c r="J102" s="20">
        <v>1581124974.9677627</v>
      </c>
      <c r="K102" s="20">
        <v>-600436754.96776271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I103" s="20">
        <v>53</v>
      </c>
      <c r="J103" s="20">
        <v>1537766254.8409421</v>
      </c>
      <c r="K103" s="20">
        <v>-480873914.84094214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I104" s="20">
        <v>54</v>
      </c>
      <c r="J104" s="20">
        <v>1531624533.3853462</v>
      </c>
      <c r="K104" s="20">
        <v>-566105983.38534617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I105" s="20">
        <v>55</v>
      </c>
      <c r="J105" s="20">
        <v>1467457294.2970278</v>
      </c>
      <c r="K105" s="20">
        <v>-477842814.29702783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">
      <c r="I106" s="20">
        <v>56</v>
      </c>
      <c r="J106" s="20">
        <v>1457832208.43378</v>
      </c>
      <c r="K106" s="20">
        <v>-253365188.43377995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I107" s="20">
        <v>57</v>
      </c>
      <c r="J107" s="20">
        <v>1377623159.5733824</v>
      </c>
      <c r="K107" s="20">
        <v>396535920.42661762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">
      <c r="I108" s="20">
        <v>58</v>
      </c>
      <c r="J108" s="20">
        <v>1363781369.4271879</v>
      </c>
      <c r="K108" s="20">
        <v>-297746939.42718792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I109" s="20">
        <v>59</v>
      </c>
      <c r="J109" s="20">
        <v>1338206141.2762725</v>
      </c>
      <c r="K109" s="20">
        <v>-190645371.27627254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I110" s="20">
        <v>60</v>
      </c>
      <c r="J110" s="20">
        <v>1329864400.1947911</v>
      </c>
      <c r="K110" s="20">
        <v>1671872259.8052089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">
      <c r="I111" s="20">
        <v>61</v>
      </c>
      <c r="J111" s="20">
        <v>1306122521.7321134</v>
      </c>
      <c r="K111" s="20">
        <v>503417298.26788664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">
      <c r="I112" s="20">
        <v>62</v>
      </c>
      <c r="J112" s="20">
        <v>1282930648.1759069</v>
      </c>
      <c r="K112" s="20">
        <v>-339094918.1759069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9:28" x14ac:dyDescent="0.3">
      <c r="I113" s="20">
        <v>63</v>
      </c>
      <c r="J113" s="20">
        <v>1269455527.96736</v>
      </c>
      <c r="K113" s="20">
        <v>-523885517.96736002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9:28" x14ac:dyDescent="0.3">
      <c r="I114" s="20">
        <v>64</v>
      </c>
      <c r="J114" s="20">
        <v>1267622178.2791226</v>
      </c>
      <c r="K114" s="20">
        <v>299946621.72087741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9:28" x14ac:dyDescent="0.3">
      <c r="I115" s="20">
        <v>65</v>
      </c>
      <c r="J115" s="20">
        <v>1237830245.8452604</v>
      </c>
      <c r="K115" s="20">
        <v>530392454.15473962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9:28" x14ac:dyDescent="0.3">
      <c r="I116" s="20">
        <v>66</v>
      </c>
      <c r="J116" s="20">
        <v>1208038313.4113984</v>
      </c>
      <c r="K116" s="20">
        <v>151006916.58860159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9:28" x14ac:dyDescent="0.3">
      <c r="I117" s="20">
        <v>67</v>
      </c>
      <c r="J117" s="20">
        <v>1183104757.6513662</v>
      </c>
      <c r="K117" s="20">
        <v>339163612.34863377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9:28" x14ac:dyDescent="0.3">
      <c r="I118" s="20">
        <v>68</v>
      </c>
      <c r="J118" s="20">
        <v>1182188082.8072474</v>
      </c>
      <c r="K118" s="20">
        <v>540842717.1927526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9:28" x14ac:dyDescent="0.3">
      <c r="I119" s="20">
        <v>69</v>
      </c>
      <c r="J119" s="20">
        <v>1141121049.7907236</v>
      </c>
      <c r="K119" s="20">
        <v>175214560.20927644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9:28" x14ac:dyDescent="0.3">
      <c r="I120" s="20">
        <v>70</v>
      </c>
      <c r="J120" s="20">
        <v>1080437175.1100574</v>
      </c>
      <c r="K120" s="20">
        <v>-8486825.110057354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9:28" x14ac:dyDescent="0.3">
      <c r="I121" s="20">
        <v>71</v>
      </c>
      <c r="J121" s="20">
        <v>1076403805.7959342</v>
      </c>
      <c r="K121" s="20">
        <v>155886244.2040658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9:28" x14ac:dyDescent="0.3">
      <c r="I122" s="20">
        <v>72</v>
      </c>
      <c r="J122" s="20">
        <v>1048536890.5347219</v>
      </c>
      <c r="K122" s="20">
        <v>133032269.46527815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9:28" x14ac:dyDescent="0.3">
      <c r="I123" s="20">
        <v>73</v>
      </c>
      <c r="J123" s="20">
        <v>1047620215.690603</v>
      </c>
      <c r="K123" s="20">
        <v>35559864.309396982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9:28" x14ac:dyDescent="0.3">
      <c r="I124" s="20">
        <v>74</v>
      </c>
      <c r="J124" s="20">
        <v>1014894923.7555606</v>
      </c>
      <c r="K124" s="20">
        <v>73188036.244439363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9:28" x14ac:dyDescent="0.3">
      <c r="I125" s="20">
        <v>75</v>
      </c>
      <c r="J125" s="20">
        <v>1007653192.4870217</v>
      </c>
      <c r="K125" s="20">
        <v>36045637.512978315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9:28" x14ac:dyDescent="0.3">
      <c r="I126" s="20">
        <v>76</v>
      </c>
      <c r="J126" s="20">
        <v>1005728175.3143723</v>
      </c>
      <c r="K126" s="20">
        <v>-890323765.3143723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9:28" x14ac:dyDescent="0.3">
      <c r="I127" s="20">
        <v>77</v>
      </c>
      <c r="J127" s="20">
        <v>990786375.35523558</v>
      </c>
      <c r="K127" s="20">
        <v>34075604.644764423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9:28" x14ac:dyDescent="0.3">
      <c r="I128" s="20">
        <v>78</v>
      </c>
      <c r="J128" s="20">
        <v>989411363.08905721</v>
      </c>
      <c r="K128" s="20">
        <v>264984216.91094279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9:28" x14ac:dyDescent="0.3">
      <c r="I129" s="20">
        <v>79</v>
      </c>
      <c r="J129" s="20">
        <v>981894629.36728287</v>
      </c>
      <c r="K129" s="20">
        <v>585790640.63271713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9:28" x14ac:dyDescent="0.3">
      <c r="I130" s="20">
        <v>80</v>
      </c>
      <c r="J130" s="20">
        <v>981619626.91404724</v>
      </c>
      <c r="K130" s="20">
        <v>-298315056.91404724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9:28" x14ac:dyDescent="0.3">
      <c r="I131" s="20">
        <v>81</v>
      </c>
      <c r="J131" s="20">
        <v>973369553.31697774</v>
      </c>
      <c r="K131" s="20">
        <v>351109436.68302226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9:28" x14ac:dyDescent="0.3">
      <c r="I132" s="20">
        <v>82</v>
      </c>
      <c r="J132" s="20">
        <v>965211147.20431995</v>
      </c>
      <c r="K132" s="20">
        <v>1412556852.79568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9:28" x14ac:dyDescent="0.3">
      <c r="I133" s="20">
        <v>83</v>
      </c>
      <c r="J133" s="20">
        <v>958611088.32666445</v>
      </c>
      <c r="K133" s="20">
        <v>-161746298.32666445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9:28" x14ac:dyDescent="0.3">
      <c r="I134" s="20">
        <v>84</v>
      </c>
      <c r="J134" s="20">
        <v>907918969.44689298</v>
      </c>
      <c r="K134" s="20">
        <v>121256400.55310702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9:28" x14ac:dyDescent="0.3">
      <c r="I135" s="20">
        <v>85</v>
      </c>
      <c r="J135" s="20">
        <v>906818959.63395023</v>
      </c>
      <c r="K135" s="20">
        <v>13003830.366049767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9:28" x14ac:dyDescent="0.3">
      <c r="I136" s="20">
        <v>86</v>
      </c>
      <c r="J136" s="20">
        <v>905627282.33659577</v>
      </c>
      <c r="K136" s="20">
        <v>-125580702.33659577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9:28" x14ac:dyDescent="0.3">
      <c r="I137" s="20">
        <v>87</v>
      </c>
      <c r="J137" s="20">
        <v>901135575.6004138</v>
      </c>
      <c r="K137" s="20">
        <v>-258060975.6004138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9:28" x14ac:dyDescent="0.3">
      <c r="I138" s="20">
        <v>88</v>
      </c>
      <c r="J138" s="20">
        <v>892793834.51893234</v>
      </c>
      <c r="K138" s="20">
        <v>1599205.4810676575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9:28" x14ac:dyDescent="0.3">
      <c r="I139" s="20">
        <v>89</v>
      </c>
      <c r="J139" s="20">
        <v>859243535.22418308</v>
      </c>
      <c r="K139" s="20">
        <v>163761444.77581692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9:28" x14ac:dyDescent="0.3">
      <c r="I140" s="20">
        <v>90</v>
      </c>
      <c r="J140" s="20">
        <v>734117419.00196266</v>
      </c>
      <c r="K140" s="20">
        <v>13020100.998037338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9:28" x14ac:dyDescent="0.3">
      <c r="I141" s="20">
        <v>91</v>
      </c>
      <c r="J141" s="20">
        <v>721558973.63753462</v>
      </c>
      <c r="K141" s="20">
        <v>272145896.36246538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9:28" x14ac:dyDescent="0.3">
      <c r="I142" s="20">
        <v>92</v>
      </c>
      <c r="J142" s="20">
        <v>710742210.47693253</v>
      </c>
      <c r="K142" s="20">
        <v>-44398090.476932526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9:28" x14ac:dyDescent="0.3">
      <c r="I143" s="20">
        <v>93</v>
      </c>
      <c r="J143" s="20">
        <v>621366413.17534637</v>
      </c>
      <c r="K143" s="20">
        <v>218702306.82465363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9:28" ht="15" thickBot="1" x14ac:dyDescent="0.35">
      <c r="I144" s="21">
        <v>94</v>
      </c>
      <c r="J144" s="21">
        <v>548949100.48995876</v>
      </c>
      <c r="K144" s="21">
        <v>483115289.51004124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9:28" x14ac:dyDescent="0.3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9:28" x14ac:dyDescent="0.3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9:28" x14ac:dyDescent="0.3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9:28" x14ac:dyDescent="0.3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9:28" x14ac:dyDescent="0.3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9:28" x14ac:dyDescent="0.3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9:28" x14ac:dyDescent="0.3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9:28" x14ac:dyDescent="0.3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9:28" x14ac:dyDescent="0.3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9:28" x14ac:dyDescent="0.3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9:28" x14ac:dyDescent="0.3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9:28" x14ac:dyDescent="0.3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k0</vt:lpstr>
      <vt:lpstr>k1_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>Настя Кот</cp:lastModifiedBy>
  <dcterms:created xsi:type="dcterms:W3CDTF">2021-09-15T09:22:33Z</dcterms:created>
  <dcterms:modified xsi:type="dcterms:W3CDTF">2021-09-19T21:07:11Z</dcterms:modified>
</cp:coreProperties>
</file>