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st\Documents\GitHub\FA\2 курс\Анализ данных\"/>
    </mc:Choice>
  </mc:AlternateContent>
  <bookViews>
    <workbookView xWindow="0" yWindow="0" windowWidth="23040" windowHeight="9384" firstSheet="13" activeTab="20"/>
  </bookViews>
  <sheets>
    <sheet name="Задание 1.1" sheetId="14" r:id="rId1"/>
    <sheet name="Задание 1.2" sheetId="15" r:id="rId2"/>
    <sheet name="Задание 1.3" sheetId="16" r:id="rId3"/>
    <sheet name="Задание 2.1" sheetId="17" r:id="rId4"/>
    <sheet name="Задание 2.2" sheetId="18" r:id="rId5"/>
    <sheet name="Задание 2.3" sheetId="19" r:id="rId6"/>
    <sheet name="Задание 2.4" sheetId="20" r:id="rId7"/>
    <sheet name="Задание 3.1" sheetId="1" r:id="rId8"/>
    <sheet name="Задание 3.2" sheetId="2" r:id="rId9"/>
    <sheet name="Задание 3.3" sheetId="3" r:id="rId10"/>
    <sheet name="Задание 4.1" sheetId="4" r:id="rId11"/>
    <sheet name="Задание 4.2" sheetId="5" r:id="rId12"/>
    <sheet name="Задание 4.3" sheetId="6" r:id="rId13"/>
    <sheet name="Задание 4.4" sheetId="7" r:id="rId14"/>
    <sheet name="Задание 4.5" sheetId="8" r:id="rId15"/>
    <sheet name="Задание 5.1" sheetId="9" r:id="rId16"/>
    <sheet name="Задание 5.2" sheetId="10" r:id="rId17"/>
    <sheet name="Задание 5.3" sheetId="11" r:id="rId18"/>
    <sheet name="Задание 6.1" sheetId="12" r:id="rId19"/>
    <sheet name="Задание 6.2" sheetId="13" r:id="rId20"/>
    <sheet name="Задание 7" sheetId="23" r:id="rId2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3" l="1"/>
  <c r="D5" i="23"/>
  <c r="B7" i="23" s="1"/>
  <c r="B5" i="23"/>
  <c r="D4" i="23"/>
  <c r="B6" i="23"/>
  <c r="B3" i="15" l="1"/>
  <c r="C3" i="15"/>
  <c r="A5" i="15" s="1"/>
  <c r="D3" i="15"/>
  <c r="B3" i="20"/>
  <c r="G2" i="6"/>
  <c r="F2" i="10"/>
  <c r="B5" i="13"/>
  <c r="E3" i="20" l="1"/>
  <c r="G3" i="20" s="1"/>
  <c r="B3" i="19"/>
  <c r="F3" i="19"/>
  <c r="F1" i="19"/>
  <c r="F5" i="18"/>
  <c r="B5" i="18"/>
  <c r="F3" i="18"/>
  <c r="D3" i="18"/>
  <c r="B3" i="18"/>
  <c r="F4" i="17"/>
  <c r="B4" i="17"/>
  <c r="F3" i="17"/>
  <c r="D3" i="17"/>
  <c r="B3" i="17"/>
  <c r="D2" i="17"/>
  <c r="D3" i="16"/>
  <c r="C3" i="16"/>
  <c r="A5" i="16" s="1"/>
  <c r="B3" i="16"/>
  <c r="B2" i="16"/>
  <c r="F2" i="16"/>
  <c r="B2" i="15"/>
  <c r="F6" i="14"/>
  <c r="D6" i="14"/>
  <c r="B6" i="14"/>
  <c r="C6" i="14"/>
  <c r="A6" i="14"/>
  <c r="D4" i="14"/>
  <c r="C4" i="14"/>
  <c r="B4" i="14"/>
  <c r="F3" i="14"/>
  <c r="D3" i="14"/>
  <c r="C3" i="14"/>
  <c r="B3" i="14"/>
  <c r="F2" i="14"/>
  <c r="C5" i="16" l="1"/>
  <c r="B5" i="16"/>
  <c r="D5" i="16"/>
  <c r="C5" i="13"/>
  <c r="D5" i="13" s="1"/>
  <c r="D5" i="12"/>
  <c r="C5" i="12"/>
  <c r="B5" i="12"/>
  <c r="F5" i="16" l="1"/>
  <c r="D5" i="15"/>
  <c r="F2" i="15"/>
  <c r="E2" i="11"/>
  <c r="F3" i="10"/>
  <c r="G2" i="9"/>
  <c r="F3" i="9"/>
  <c r="F2" i="9"/>
  <c r="G5" i="8"/>
  <c r="G2" i="8"/>
  <c r="E6" i="8"/>
  <c r="E5" i="8"/>
  <c r="C5" i="8"/>
  <c r="G5" i="7"/>
  <c r="C5" i="7"/>
  <c r="E6" i="7"/>
  <c r="E5" i="7"/>
  <c r="G2" i="7"/>
  <c r="C5" i="15" l="1"/>
  <c r="B5" i="15"/>
  <c r="G2" i="10"/>
  <c r="E6" i="6"/>
  <c r="C6" i="6" s="1"/>
  <c r="E5" i="6"/>
  <c r="C5" i="6"/>
  <c r="E6" i="5"/>
  <c r="C6" i="5" s="1"/>
  <c r="E5" i="5"/>
  <c r="C5" i="5"/>
  <c r="G3" i="5"/>
  <c r="G2" i="5"/>
  <c r="H5" i="4"/>
  <c r="G6" i="4"/>
  <c r="G5" i="4"/>
  <c r="E6" i="4"/>
  <c r="C6" i="4" s="1"/>
  <c r="E5" i="4"/>
  <c r="C5" i="4"/>
  <c r="H2" i="4"/>
  <c r="G3" i="4"/>
  <c r="G2" i="4"/>
  <c r="D6" i="3"/>
  <c r="A6" i="3"/>
  <c r="C6" i="2"/>
  <c r="B6" i="2"/>
  <c r="A6" i="2"/>
  <c r="A6" i="1"/>
  <c r="D6" i="1" s="1"/>
  <c r="G5" i="6" l="1"/>
  <c r="F5" i="15"/>
  <c r="G6" i="5"/>
  <c r="H2" i="5"/>
  <c r="G5" i="5"/>
  <c r="H5" i="5" s="1"/>
</calcChain>
</file>

<file path=xl/sharedStrings.xml><?xml version="1.0" encoding="utf-8"?>
<sst xmlns="http://schemas.openxmlformats.org/spreadsheetml/2006/main" count="261" uniqueCount="112">
  <si>
    <t>k =</t>
  </si>
  <si>
    <t>a =</t>
  </si>
  <si>
    <t>b =</t>
  </si>
  <si>
    <t>n =</t>
  </si>
  <si>
    <t>B =</t>
  </si>
  <si>
    <r>
      <t xml:space="preserve">Функция плотости вероятности распределения НСВ </t>
    </r>
    <r>
      <rPr>
        <b/>
        <sz val="11"/>
        <color theme="1"/>
        <rFont val="Calibri"/>
        <family val="2"/>
        <charset val="204"/>
        <scheme val="minor"/>
      </rPr>
      <t>Х</t>
    </r>
  </si>
  <si>
    <t>СВ второй части задания</t>
  </si>
  <si>
    <r>
      <t xml:space="preserve">Промежуток [a, b] локализации НСВ </t>
    </r>
    <r>
      <rPr>
        <b/>
        <sz val="11"/>
        <color theme="1"/>
        <rFont val="Calibri"/>
        <family val="2"/>
        <charset val="204"/>
        <scheme val="minor"/>
      </rPr>
      <t>Х</t>
    </r>
  </si>
  <si>
    <t>Y = X^n + B</t>
  </si>
  <si>
    <t>f(x) = C x^k</t>
  </si>
  <si>
    <t>C =</t>
  </si>
  <si>
    <t>E(Y) =</t>
  </si>
  <si>
    <t>Var(X) =</t>
  </si>
  <si>
    <t>E(X) =</t>
  </si>
  <si>
    <t>Промежуток</t>
  </si>
  <si>
    <r>
      <t>Вероятность P(x1</t>
    </r>
    <r>
      <rPr>
        <sz val="11"/>
        <color theme="1"/>
        <rFont val="Symbol"/>
        <family val="1"/>
        <charset val="2"/>
      </rPr>
      <t>£</t>
    </r>
    <r>
      <rPr>
        <sz val="11"/>
        <color theme="1"/>
        <rFont val="Calibri"/>
        <family val="2"/>
        <charset val="204"/>
        <scheme val="minor"/>
      </rPr>
      <t>X</t>
    </r>
    <r>
      <rPr>
        <sz val="11"/>
        <color theme="1"/>
        <rFont val="Symbol"/>
        <family val="1"/>
        <charset val="2"/>
      </rPr>
      <t>£</t>
    </r>
    <r>
      <rPr>
        <sz val="11"/>
        <color theme="1"/>
        <rFont val="Calibri"/>
        <family val="2"/>
        <charset val="204"/>
        <scheme val="minor"/>
      </rPr>
      <t>x2)</t>
    </r>
  </si>
  <si>
    <t>Пар-ры биномиального распределения</t>
  </si>
  <si>
    <t>Значения функций распределения</t>
  </si>
  <si>
    <t>БИНОМ.РАСП(k1 - 1; n; p; 1) =</t>
  </si>
  <si>
    <t>k1 =</t>
  </si>
  <si>
    <t>k2 =</t>
  </si>
  <si>
    <t>p =</t>
  </si>
  <si>
    <t>С помощью биномиального распределения</t>
  </si>
  <si>
    <t>БИНОМ.РАСП(k2; n; p; 1) =</t>
  </si>
  <si>
    <t>X ~ Bin(n; p)</t>
  </si>
  <si>
    <r>
      <t>P(x1</t>
    </r>
    <r>
      <rPr>
        <sz val="11"/>
        <color theme="1"/>
        <rFont val="Symbol"/>
        <family val="1"/>
        <charset val="2"/>
      </rPr>
      <t>£</t>
    </r>
    <r>
      <rPr>
        <sz val="11"/>
        <color theme="1"/>
        <rFont val="Calibri"/>
        <family val="2"/>
        <charset val="204"/>
        <scheme val="minor"/>
      </rPr>
      <t>X</t>
    </r>
    <r>
      <rPr>
        <sz val="11"/>
        <color theme="1"/>
        <rFont val="Symbol"/>
        <family val="1"/>
        <charset val="2"/>
      </rPr>
      <t>£</t>
    </r>
    <r>
      <rPr>
        <sz val="11"/>
        <color theme="1"/>
        <rFont val="Calibri"/>
        <family val="2"/>
        <charset val="204"/>
        <scheme val="minor"/>
      </rPr>
      <t>x2)</t>
    </r>
  </si>
  <si>
    <t>Параметры соответствующего нормального распределения</t>
  </si>
  <si>
    <t>Применимость приближенных формул</t>
  </si>
  <si>
    <r>
      <t xml:space="preserve">X ~ N(n*p; </t>
    </r>
    <r>
      <rPr>
        <sz val="11"/>
        <color theme="1"/>
        <rFont val="Symbol"/>
        <family val="1"/>
        <charset val="2"/>
      </rPr>
      <t>Ö</t>
    </r>
    <r>
      <rPr>
        <sz val="11"/>
        <color theme="1"/>
        <rFont val="Calibri"/>
        <family val="2"/>
        <charset val="204"/>
        <scheme val="minor"/>
      </rPr>
      <t>n*p*q)</t>
    </r>
  </si>
  <si>
    <t>m = n*p =</t>
  </si>
  <si>
    <r>
      <rPr>
        <sz val="11"/>
        <color theme="1"/>
        <rFont val="Calibri"/>
        <family val="2"/>
        <charset val="204"/>
      </rPr>
      <t xml:space="preserve">σ = </t>
    </r>
    <r>
      <rPr>
        <sz val="11"/>
        <color theme="1"/>
        <rFont val="Symbol"/>
        <family val="1"/>
        <charset val="2"/>
      </rPr>
      <t>Ö</t>
    </r>
    <r>
      <rPr>
        <sz val="11"/>
        <color theme="1"/>
        <rFont val="Calibri"/>
        <family val="2"/>
        <charset val="204"/>
        <scheme val="minor"/>
      </rPr>
      <t>n*p*q =</t>
    </r>
  </si>
  <si>
    <t>С помощью приближенных формул</t>
  </si>
  <si>
    <r>
      <rPr>
        <b/>
        <sz val="11"/>
        <color theme="1"/>
        <rFont val="Calibri"/>
        <family val="2"/>
        <charset val="204"/>
        <scheme val="minor"/>
      </rPr>
      <t>Пуассон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i/>
        <sz val="11"/>
        <color theme="1"/>
        <rFont val="Calibri"/>
        <family val="2"/>
        <charset val="204"/>
        <scheme val="minor"/>
      </rPr>
      <t>n*p^2=</t>
    </r>
  </si>
  <si>
    <r>
      <t xml:space="preserve">   </t>
    </r>
    <r>
      <rPr>
        <b/>
        <sz val="11"/>
        <color theme="1"/>
        <rFont val="Calibri"/>
        <family val="2"/>
        <charset val="204"/>
        <scheme val="minor"/>
      </rPr>
      <t>М-Л</t>
    </r>
    <r>
      <rPr>
        <sz val="11"/>
        <color theme="1"/>
        <rFont val="Calibri"/>
        <family val="2"/>
        <charset val="204"/>
        <scheme val="minor"/>
      </rPr>
      <t xml:space="preserve">   </t>
    </r>
    <r>
      <rPr>
        <i/>
        <sz val="11"/>
        <color theme="1"/>
        <rFont val="Calibri"/>
        <family val="2"/>
        <charset val="204"/>
        <scheme val="minor"/>
      </rPr>
      <t>n*p*q=</t>
    </r>
  </si>
  <si>
    <r>
      <t xml:space="preserve">НОРМ.РАСП(k1; m; </t>
    </r>
    <r>
      <rPr>
        <b/>
        <sz val="11"/>
        <color theme="1"/>
        <rFont val="Calibri"/>
        <family val="2"/>
        <charset val="204"/>
      </rPr>
      <t>σ</t>
    </r>
    <r>
      <rPr>
        <b/>
        <sz val="11"/>
        <color theme="1"/>
        <rFont val="Calibri"/>
        <family val="2"/>
        <charset val="204"/>
        <scheme val="minor"/>
      </rPr>
      <t>; 1) =</t>
    </r>
  </si>
  <si>
    <r>
      <t xml:space="preserve">НОРМ.РАСП(k2; m; </t>
    </r>
    <r>
      <rPr>
        <b/>
        <sz val="11"/>
        <color theme="1"/>
        <rFont val="Calibri"/>
        <family val="2"/>
        <charset val="204"/>
      </rPr>
      <t>σ</t>
    </r>
    <r>
      <rPr>
        <b/>
        <sz val="11"/>
        <color theme="1"/>
        <rFont val="Calibri"/>
        <family val="2"/>
        <charset val="204"/>
        <scheme val="minor"/>
      </rPr>
      <t>; 1) =</t>
    </r>
  </si>
  <si>
    <t>k0 =</t>
  </si>
  <si>
    <t>БИНОМ.РАСП(k0; n; p; 0) =</t>
  </si>
  <si>
    <r>
      <t xml:space="preserve">НОРМ.РАСП(k0; m; </t>
    </r>
    <r>
      <rPr>
        <b/>
        <sz val="11"/>
        <color theme="1"/>
        <rFont val="Calibri"/>
        <family val="2"/>
        <charset val="204"/>
      </rPr>
      <t>σ</t>
    </r>
    <r>
      <rPr>
        <b/>
        <sz val="11"/>
        <color theme="1"/>
        <rFont val="Calibri"/>
        <family val="2"/>
        <charset val="204"/>
        <scheme val="minor"/>
      </rPr>
      <t>; 0) =</t>
    </r>
  </si>
  <si>
    <r>
      <rPr>
        <sz val="11"/>
        <color theme="1"/>
        <rFont val="Calibri"/>
        <family val="2"/>
        <charset val="204"/>
      </rPr>
      <t xml:space="preserve">λ = </t>
    </r>
    <r>
      <rPr>
        <sz val="11"/>
        <color theme="1"/>
        <rFont val="Calibri"/>
        <family val="2"/>
        <charset val="204"/>
        <scheme val="minor"/>
      </rPr>
      <t>n*p =</t>
    </r>
  </si>
  <si>
    <r>
      <t xml:space="preserve">ПУАССОН.РАСП(k0; m; </t>
    </r>
    <r>
      <rPr>
        <b/>
        <sz val="11"/>
        <color theme="1"/>
        <rFont val="Calibri"/>
        <family val="2"/>
        <charset val="204"/>
      </rPr>
      <t>σ</t>
    </r>
    <r>
      <rPr>
        <b/>
        <sz val="11"/>
        <color theme="1"/>
        <rFont val="Calibri"/>
        <family val="2"/>
        <charset val="204"/>
        <scheme val="minor"/>
      </rPr>
      <t>; 0) =</t>
    </r>
  </si>
  <si>
    <t>Оценка искомой вероятности</t>
  </si>
  <si>
    <t>P(X = k0)</t>
  </si>
  <si>
    <t>Значения искомой вероятности</t>
  </si>
  <si>
    <r>
      <t xml:space="preserve">ПУАССОН.РАСП(k2; m; </t>
    </r>
    <r>
      <rPr>
        <b/>
        <sz val="11"/>
        <color theme="1"/>
        <rFont val="Calibri"/>
        <family val="2"/>
        <charset val="204"/>
      </rPr>
      <t>σ</t>
    </r>
    <r>
      <rPr>
        <b/>
        <sz val="11"/>
        <color theme="1"/>
        <rFont val="Calibri"/>
        <family val="2"/>
        <charset val="204"/>
        <scheme val="minor"/>
      </rPr>
      <t>; 1) =</t>
    </r>
  </si>
  <si>
    <t>Параметры нормального распределения</t>
  </si>
  <si>
    <t>Значения функции распределения</t>
  </si>
  <si>
    <t>m =</t>
  </si>
  <si>
    <t>σ =</t>
  </si>
  <si>
    <t>t1 =</t>
  </si>
  <si>
    <t>t2 =</t>
  </si>
  <si>
    <r>
      <t xml:space="preserve">F(t1) </t>
    </r>
    <r>
      <rPr>
        <sz val="11"/>
        <color theme="1"/>
        <rFont val="Calibri"/>
        <family val="2"/>
        <charset val="204"/>
      </rPr>
      <t>≈</t>
    </r>
  </si>
  <si>
    <r>
      <t xml:space="preserve">F(t2) </t>
    </r>
    <r>
      <rPr>
        <sz val="11"/>
        <color theme="1"/>
        <rFont val="Calibri"/>
        <family val="2"/>
        <charset val="204"/>
      </rPr>
      <t>≈</t>
    </r>
  </si>
  <si>
    <r>
      <t>Вероятность               P(t1</t>
    </r>
    <r>
      <rPr>
        <sz val="11"/>
        <color theme="1"/>
        <rFont val="Symbol"/>
        <family val="1"/>
        <charset val="2"/>
      </rPr>
      <t>£</t>
    </r>
    <r>
      <rPr>
        <sz val="11"/>
        <color theme="1"/>
        <rFont val="Calibri"/>
        <family val="2"/>
        <charset val="204"/>
        <scheme val="minor"/>
      </rPr>
      <t>T</t>
    </r>
    <r>
      <rPr>
        <sz val="11"/>
        <color theme="1"/>
        <rFont val="Symbol"/>
        <family val="1"/>
        <charset val="2"/>
      </rPr>
      <t>£</t>
    </r>
    <r>
      <rPr>
        <sz val="11"/>
        <color theme="1"/>
        <rFont val="Calibri"/>
        <family val="2"/>
        <charset val="204"/>
        <scheme val="minor"/>
      </rPr>
      <t>t2) = F(t2)-F(t1)</t>
    </r>
  </si>
  <si>
    <r>
      <rPr>
        <b/>
        <sz val="11"/>
        <color theme="1"/>
        <rFont val="Calibri"/>
        <family val="2"/>
        <charset val="204"/>
      </rPr>
      <t>λ</t>
    </r>
    <r>
      <rPr>
        <b/>
        <sz val="11"/>
        <color theme="1"/>
        <rFont val="Calibri"/>
        <family val="2"/>
        <charset val="204"/>
        <scheme val="minor"/>
      </rPr>
      <t xml:space="preserve"> =</t>
    </r>
  </si>
  <si>
    <t>x1 =</t>
  </si>
  <si>
    <t>x2 =</t>
  </si>
  <si>
    <r>
      <t xml:space="preserve">F(x1) </t>
    </r>
    <r>
      <rPr>
        <sz val="11"/>
        <color theme="1"/>
        <rFont val="Calibri"/>
        <family val="2"/>
        <charset val="204"/>
      </rPr>
      <t>≈</t>
    </r>
  </si>
  <si>
    <r>
      <t xml:space="preserve">F(x2) </t>
    </r>
    <r>
      <rPr>
        <sz val="11"/>
        <color theme="1"/>
        <rFont val="Calibri"/>
        <family val="2"/>
        <charset val="204"/>
      </rPr>
      <t>≈</t>
    </r>
  </si>
  <si>
    <t>Параметры равномерного распределения</t>
  </si>
  <si>
    <r>
      <t>Вероятность               P(x1</t>
    </r>
    <r>
      <rPr>
        <sz val="11"/>
        <color theme="1"/>
        <rFont val="Symbol"/>
        <family val="1"/>
        <charset val="2"/>
      </rPr>
      <t>£</t>
    </r>
    <r>
      <rPr>
        <sz val="11"/>
        <color theme="1"/>
        <rFont val="Calibri"/>
        <family val="2"/>
        <charset val="204"/>
        <scheme val="minor"/>
      </rPr>
      <t>X</t>
    </r>
    <r>
      <rPr>
        <sz val="11"/>
        <color theme="1"/>
        <rFont val="Symbol"/>
        <family val="1"/>
        <charset val="2"/>
      </rPr>
      <t>£</t>
    </r>
    <r>
      <rPr>
        <sz val="11"/>
        <color theme="1"/>
        <rFont val="Calibri"/>
        <family val="2"/>
        <charset val="204"/>
        <scheme val="minor"/>
      </rPr>
      <t>x2) = F(x2)-F(x1)</t>
    </r>
  </si>
  <si>
    <t xml:space="preserve"> </t>
  </si>
  <si>
    <t>CB</t>
  </si>
  <si>
    <t>σ^2 =</t>
  </si>
  <si>
    <t>p(X, Y) =</t>
  </si>
  <si>
    <t>X</t>
  </si>
  <si>
    <t>Y</t>
  </si>
  <si>
    <t>X-Y</t>
  </si>
  <si>
    <t>E(X-Y) =</t>
  </si>
  <si>
    <t>Cov(X, Y) =</t>
  </si>
  <si>
    <t>Var(X - Y) =</t>
  </si>
  <si>
    <t>2X+8Y</t>
  </si>
  <si>
    <t>E(2X+8Y) =</t>
  </si>
  <si>
    <t>Var(2X+8Y) =</t>
  </si>
  <si>
    <t>№ Завода</t>
  </si>
  <si>
    <t>I</t>
  </si>
  <si>
    <t>II</t>
  </si>
  <si>
    <t>III</t>
  </si>
  <si>
    <t>ni =</t>
  </si>
  <si>
    <t>P(Hi) =</t>
  </si>
  <si>
    <t>P(A|Hi) =</t>
  </si>
  <si>
    <t xml:space="preserve">P(A) = </t>
  </si>
  <si>
    <t>∑ ni =</t>
  </si>
  <si>
    <t>∑ P(Hi) =</t>
  </si>
  <si>
    <t>P(H1|A) =</t>
  </si>
  <si>
    <t>P(H2|A) =</t>
  </si>
  <si>
    <t>P(H3|A) =</t>
  </si>
  <si>
    <t>∑ P(Hi|A) =</t>
  </si>
  <si>
    <t>Целевая группа</t>
  </si>
  <si>
    <t>Банк</t>
  </si>
  <si>
    <t>P</t>
  </si>
  <si>
    <t>E(X)</t>
  </si>
  <si>
    <t>E(Q)=9E(X) =</t>
  </si>
  <si>
    <t>E(X^2)</t>
  </si>
  <si>
    <t>Var(X)</t>
  </si>
  <si>
    <t>Var(Q)=9Var(X) =</t>
  </si>
  <si>
    <t>Var(K) =</t>
  </si>
  <si>
    <t>E(K) =</t>
  </si>
  <si>
    <t>E(Xi) =</t>
  </si>
  <si>
    <t>Var(Xi)</t>
  </si>
  <si>
    <t>K = 56 + X1 + X2 + X3 + X4 + X5</t>
  </si>
  <si>
    <t>pi =</t>
  </si>
  <si>
    <t>P(X&lt;0)</t>
  </si>
  <si>
    <t>=</t>
  </si>
  <si>
    <t>P(X &lt; E(X)) =</t>
  </si>
  <si>
    <t>m</t>
  </si>
  <si>
    <t>σ</t>
  </si>
  <si>
    <t>E ср</t>
  </si>
  <si>
    <t>λ = n*p =</t>
  </si>
  <si>
    <t>E(Y)</t>
  </si>
  <si>
    <t>D(X)</t>
  </si>
  <si>
    <t>D(Y)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</si>
</sst>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  <charset val="204"/>
    </font>
    <font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1"/>
      <color rgb="FFC0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23540"/>
      <name val="Arial"/>
      <family val="2"/>
      <charset val="204"/>
    </font>
    <font>
      <b/>
      <sz val="11"/>
      <color rgb="FF02354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/>
    <xf numFmtId="0" fontId="0" fillId="0" borderId="3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2" borderId="21" xfId="0" applyFill="1" applyBorder="1" applyAlignment="1">
      <alignment vertical="center"/>
    </xf>
    <xf numFmtId="0" fontId="0" fillId="2" borderId="22" xfId="0" applyFill="1" applyBorder="1" applyAlignment="1"/>
    <xf numFmtId="0" fontId="0" fillId="2" borderId="1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0" borderId="25" xfId="0" applyBorder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left" vertical="center" wrapText="1"/>
    </xf>
    <xf numFmtId="0" fontId="0" fillId="3" borderId="27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 wrapText="1"/>
    </xf>
    <xf numFmtId="0" fontId="0" fillId="2" borderId="29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left" vertical="center" wrapText="1"/>
    </xf>
    <xf numFmtId="0" fontId="0" fillId="3" borderId="31" xfId="0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2" borderId="23" xfId="0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left" vertical="center" wrapText="1"/>
    </xf>
    <xf numFmtId="0" fontId="0" fillId="2" borderId="6" xfId="0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0" fillId="4" borderId="1" xfId="0" applyFill="1" applyBorder="1"/>
    <xf numFmtId="0" fontId="1" fillId="3" borderId="1" xfId="0" applyFont="1" applyFill="1" applyBorder="1"/>
    <xf numFmtId="0" fontId="0" fillId="0" borderId="1" xfId="0" applyBorder="1"/>
    <xf numFmtId="0" fontId="0" fillId="2" borderId="3" xfId="0" applyFill="1" applyBorder="1"/>
    <xf numFmtId="0" fontId="0" fillId="0" borderId="8" xfId="0" applyBorder="1"/>
    <xf numFmtId="0" fontId="0" fillId="2" borderId="6" xfId="0" applyFill="1" applyBorder="1"/>
    <xf numFmtId="0" fontId="0" fillId="0" borderId="3" xfId="0" applyBorder="1"/>
    <xf numFmtId="0" fontId="0" fillId="0" borderId="6" xfId="0" applyBorder="1"/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1" fillId="3" borderId="1" xfId="0" applyFont="1" applyFill="1" applyBorder="1" applyAlignment="1">
      <alignment horizontal="right" wrapText="1"/>
    </xf>
    <xf numFmtId="0" fontId="1" fillId="3" borderId="8" xfId="0" applyFont="1" applyFill="1" applyBorder="1" applyAlignment="1">
      <alignment horizontal="center" vertical="center"/>
    </xf>
    <xf numFmtId="0" fontId="9" fillId="2" borderId="3" xfId="0" applyFont="1" applyFill="1" applyBorder="1"/>
    <xf numFmtId="0" fontId="7" fillId="2" borderId="3" xfId="0" applyFont="1" applyFill="1" applyBorder="1"/>
    <xf numFmtId="0" fontId="7" fillId="2" borderId="6" xfId="0" applyFont="1" applyFill="1" applyBorder="1"/>
    <xf numFmtId="0" fontId="1" fillId="2" borderId="28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5" fillId="4" borderId="27" xfId="0" applyFont="1" applyFill="1" applyBorder="1" applyAlignment="1">
      <alignment horizontal="right"/>
    </xf>
    <xf numFmtId="0" fontId="0" fillId="3" borderId="1" xfId="0" applyFill="1" applyBorder="1"/>
    <xf numFmtId="0" fontId="1" fillId="0" borderId="28" xfId="0" applyFont="1" applyBorder="1"/>
    <xf numFmtId="0" fontId="0" fillId="0" borderId="28" xfId="0" applyBorder="1"/>
    <xf numFmtId="0" fontId="0" fillId="3" borderId="3" xfId="0" applyFill="1" applyBorder="1"/>
    <xf numFmtId="0" fontId="7" fillId="3" borderId="3" xfId="0" applyFont="1" applyFill="1" applyBorder="1"/>
    <xf numFmtId="0" fontId="0" fillId="3" borderId="6" xfId="0" applyFill="1" applyBorder="1"/>
    <xf numFmtId="0" fontId="0" fillId="0" borderId="29" xfId="0" applyBorder="1"/>
    <xf numFmtId="0" fontId="1" fillId="2" borderId="3" xfId="0" applyFont="1" applyFill="1" applyBorder="1"/>
    <xf numFmtId="0" fontId="0" fillId="3" borderId="8" xfId="0" applyFill="1" applyBorder="1"/>
    <xf numFmtId="0" fontId="1" fillId="2" borderId="35" xfId="0" applyFont="1" applyFill="1" applyBorder="1"/>
    <xf numFmtId="0" fontId="1" fillId="0" borderId="34" xfId="0" applyFont="1" applyBorder="1"/>
    <xf numFmtId="0" fontId="0" fillId="0" borderId="36" xfId="0" applyBorder="1"/>
    <xf numFmtId="0" fontId="1" fillId="0" borderId="11" xfId="0" applyFont="1" applyBorder="1"/>
    <xf numFmtId="0" fontId="0" fillId="0" borderId="11" xfId="0" applyBorder="1"/>
    <xf numFmtId="0" fontId="0" fillId="0" borderId="35" xfId="0" applyBorder="1"/>
    <xf numFmtId="0" fontId="0" fillId="3" borderId="26" xfId="0" applyFill="1" applyBorder="1"/>
    <xf numFmtId="0" fontId="0" fillId="0" borderId="0" xfId="0" applyFill="1" applyBorder="1"/>
    <xf numFmtId="2" fontId="0" fillId="3" borderId="3" xfId="0" applyNumberFormat="1" applyFill="1" applyBorder="1"/>
    <xf numFmtId="0" fontId="1" fillId="0" borderId="37" xfId="0" applyFont="1" applyBorder="1"/>
    <xf numFmtId="0" fontId="0" fillId="0" borderId="37" xfId="0" applyBorder="1"/>
    <xf numFmtId="0" fontId="0" fillId="0" borderId="38" xfId="0" applyBorder="1"/>
    <xf numFmtId="0" fontId="1" fillId="2" borderId="32" xfId="0" applyFont="1" applyFill="1" applyBorder="1"/>
    <xf numFmtId="0" fontId="0" fillId="2" borderId="32" xfId="0" applyFill="1" applyBorder="1"/>
    <xf numFmtId="0" fontId="0" fillId="0" borderId="39" xfId="0" applyBorder="1"/>
    <xf numFmtId="0" fontId="1" fillId="2" borderId="39" xfId="0" applyFont="1" applyFill="1" applyBorder="1"/>
    <xf numFmtId="0" fontId="0" fillId="2" borderId="33" xfId="0" applyFill="1" applyBorder="1"/>
    <xf numFmtId="2" fontId="9" fillId="3" borderId="6" xfId="0" applyNumberFormat="1" applyFont="1" applyFill="1" applyBorder="1"/>
    <xf numFmtId="0" fontId="0" fillId="0" borderId="40" xfId="0" applyFill="1" applyBorder="1"/>
    <xf numFmtId="0" fontId="0" fillId="0" borderId="36" xfId="0" applyFill="1" applyBorder="1"/>
    <xf numFmtId="0" fontId="0" fillId="0" borderId="0" xfId="0" applyAlignment="1"/>
    <xf numFmtId="49" fontId="0" fillId="2" borderId="3" xfId="0" applyNumberFormat="1" applyFill="1" applyBorder="1"/>
    <xf numFmtId="0" fontId="1" fillId="0" borderId="0" xfId="0" applyFont="1" applyFill="1" applyBorder="1"/>
    <xf numFmtId="2" fontId="0" fillId="3" borderId="6" xfId="0" applyNumberFormat="1" applyFill="1" applyBorder="1"/>
    <xf numFmtId="0" fontId="1" fillId="2" borderId="41" xfId="0" applyFont="1" applyFill="1" applyBorder="1"/>
    <xf numFmtId="0" fontId="0" fillId="2" borderId="41" xfId="0" applyFill="1" applyBorder="1"/>
    <xf numFmtId="0" fontId="0" fillId="0" borderId="0" xfId="0" applyFont="1" applyFill="1" applyBorder="1" applyAlignment="1"/>
    <xf numFmtId="0" fontId="0" fillId="2" borderId="42" xfId="0" applyFill="1" applyBorder="1" applyAlignment="1"/>
    <xf numFmtId="0" fontId="0" fillId="0" borderId="8" xfId="0" applyBorder="1" applyAlignment="1"/>
    <xf numFmtId="0" fontId="10" fillId="0" borderId="0" xfId="0" applyFont="1"/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49" fontId="0" fillId="0" borderId="1" xfId="0" applyNumberFormat="1" applyBorder="1" applyAlignment="1"/>
    <xf numFmtId="0" fontId="0" fillId="0" borderId="1" xfId="0" applyBorder="1" applyAlignment="1">
      <alignment horizontal="center" vertical="center"/>
    </xf>
    <xf numFmtId="0" fontId="0" fillId="0" borderId="8" xfId="0" applyBorder="1" applyAlignment="1"/>
    <xf numFmtId="0" fontId="1" fillId="0" borderId="43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2" borderId="2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textRotation="90" wrapText="1"/>
    </xf>
    <xf numFmtId="0" fontId="1" fillId="3" borderId="3" xfId="0" applyFont="1" applyFill="1" applyBorder="1" applyAlignment="1">
      <alignment horizontal="center" vertical="center" textRotation="90" wrapText="1"/>
    </xf>
    <xf numFmtId="0" fontId="0" fillId="2" borderId="8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2" borderId="33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" fillId="3" borderId="34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/>
    <xf numFmtId="0" fontId="0" fillId="0" borderId="3" xfId="0" applyBorder="1" applyAlignment="1">
      <alignment horizontal="left"/>
    </xf>
    <xf numFmtId="0" fontId="11" fillId="0" borderId="3" xfId="0" applyFont="1" applyBorder="1" applyAlignment="1"/>
    <xf numFmtId="0" fontId="0" fillId="0" borderId="6" xfId="0" applyBorder="1" applyAlignment="1"/>
    <xf numFmtId="0" fontId="1" fillId="4" borderId="28" xfId="0" applyFont="1" applyFill="1" applyBorder="1" applyAlignment="1"/>
    <xf numFmtId="0" fontId="0" fillId="4" borderId="28" xfId="0" applyFill="1" applyBorder="1" applyAlignment="1"/>
    <xf numFmtId="0" fontId="0" fillId="4" borderId="29" xfId="0" applyFill="1" applyBorder="1" applyAlignment="1"/>
    <xf numFmtId="0" fontId="1" fillId="4" borderId="3" xfId="0" applyFont="1" applyFill="1" applyBorder="1" applyAlignment="1"/>
    <xf numFmtId="0" fontId="0" fillId="4" borderId="3" xfId="0" applyFill="1" applyBorder="1" applyAlignment="1"/>
    <xf numFmtId="0" fontId="0" fillId="4" borderId="6" xfId="0" applyFill="1" applyBorder="1" applyAlignment="1"/>
    <xf numFmtId="0" fontId="1" fillId="2" borderId="28" xfId="0" applyFont="1" applyFill="1" applyBorder="1"/>
    <xf numFmtId="0" fontId="0" fillId="2" borderId="29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C9" sqref="C9"/>
    </sheetView>
  </sheetViews>
  <sheetFormatPr defaultRowHeight="14.4" x14ac:dyDescent="0.3"/>
  <cols>
    <col min="1" max="6" width="11.109375" customWidth="1"/>
  </cols>
  <sheetData>
    <row r="1" spans="1:9" x14ac:dyDescent="0.3">
      <c r="A1" s="75" t="s">
        <v>74</v>
      </c>
      <c r="B1" s="76" t="s">
        <v>75</v>
      </c>
      <c r="C1" s="76" t="s">
        <v>76</v>
      </c>
      <c r="D1" s="77" t="s">
        <v>77</v>
      </c>
    </row>
    <row r="2" spans="1:9" x14ac:dyDescent="0.3">
      <c r="A2" s="78" t="s">
        <v>78</v>
      </c>
      <c r="B2" s="69">
        <v>9</v>
      </c>
      <c r="C2" s="69">
        <v>7</v>
      </c>
      <c r="D2" s="71">
        <v>6</v>
      </c>
      <c r="E2" s="87" t="s">
        <v>82</v>
      </c>
      <c r="F2" s="67">
        <f xml:space="preserve"> SUM(B2:D2)</f>
        <v>22</v>
      </c>
    </row>
    <row r="3" spans="1:9" x14ac:dyDescent="0.3">
      <c r="A3" s="78" t="s">
        <v>79</v>
      </c>
      <c r="B3" s="69">
        <f xml:space="preserve"> B2/$F$2</f>
        <v>0.40909090909090912</v>
      </c>
      <c r="C3" s="69">
        <f t="shared" ref="C3" si="0" xml:space="preserve"> C2/$F$2</f>
        <v>0.31818181818181818</v>
      </c>
      <c r="D3" s="71">
        <f xml:space="preserve"> D2/$F$2</f>
        <v>0.27272727272727271</v>
      </c>
      <c r="E3" s="87" t="s">
        <v>83</v>
      </c>
      <c r="F3" s="67">
        <f xml:space="preserve">  SUM(B3:D3)</f>
        <v>1</v>
      </c>
      <c r="I3" s="65"/>
    </row>
    <row r="4" spans="1:9" ht="14.4" customHeight="1" thickBot="1" x14ac:dyDescent="0.35">
      <c r="A4" s="79" t="s">
        <v>80</v>
      </c>
      <c r="B4" s="73">
        <f xml:space="preserve"> 1 - 0.07</f>
        <v>0.92999999999999994</v>
      </c>
      <c r="C4" s="73">
        <f xml:space="preserve"> 1 - 0.08</f>
        <v>0.92</v>
      </c>
      <c r="D4" s="74">
        <f xml:space="preserve"> 1 - 0.07</f>
        <v>0.92999999999999994</v>
      </c>
    </row>
    <row r="5" spans="1:9" ht="14.4" customHeight="1" thickTop="1" x14ac:dyDescent="0.3">
      <c r="A5" s="85" t="s">
        <v>81</v>
      </c>
      <c r="B5" s="85" t="s">
        <v>84</v>
      </c>
      <c r="C5" s="85" t="s">
        <v>85</v>
      </c>
      <c r="D5" s="86" t="s">
        <v>86</v>
      </c>
    </row>
    <row r="6" spans="1:9" ht="14.4" customHeight="1" thickBot="1" x14ac:dyDescent="0.35">
      <c r="A6" s="70">
        <f xml:space="preserve"> SUMPRODUCT(B3:D3,B4:D4)</f>
        <v>0.92681818181818176</v>
      </c>
      <c r="B6" s="83">
        <f xml:space="preserve"> B3*B4/$A$6</f>
        <v>0.41049534085335948</v>
      </c>
      <c r="C6" s="70">
        <f xml:space="preserve"> C3*C4/$A$6</f>
        <v>0.31584109857773418</v>
      </c>
      <c r="D6" s="72">
        <f xml:space="preserve"> D3*D4/$A$6</f>
        <v>0.27366356056890628</v>
      </c>
      <c r="E6" s="87" t="s">
        <v>87</v>
      </c>
      <c r="F6" s="67">
        <f xml:space="preserve">  SUM(B6:D6)</f>
        <v>0.99999999999999989</v>
      </c>
    </row>
    <row r="7" spans="1:9" ht="15" thickTop="1" x14ac:dyDescent="0.3"/>
  </sheetData>
  <pageMargins left="0.7" right="0.7" top="0.75" bottom="0.75" header="0.3" footer="0.3"/>
  <pageSetup paperSize="9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3" sqref="E3"/>
    </sheetView>
  </sheetViews>
  <sheetFormatPr defaultRowHeight="14.4" x14ac:dyDescent="0.3"/>
  <cols>
    <col min="1" max="5" width="11.109375" customWidth="1"/>
  </cols>
  <sheetData>
    <row r="1" spans="1:5" ht="28.8" customHeight="1" x14ac:dyDescent="0.3">
      <c r="A1" s="145" t="s">
        <v>5</v>
      </c>
      <c r="B1" s="146"/>
      <c r="C1" s="146"/>
      <c r="D1" s="146" t="s">
        <v>15</v>
      </c>
      <c r="E1" s="147"/>
    </row>
    <row r="2" spans="1:5" ht="28.8" customHeight="1" x14ac:dyDescent="0.3">
      <c r="A2" s="43" t="s">
        <v>9</v>
      </c>
      <c r="B2" s="148" t="s">
        <v>7</v>
      </c>
      <c r="C2" s="148"/>
      <c r="D2" s="149" t="s">
        <v>14</v>
      </c>
      <c r="E2" s="150"/>
    </row>
    <row r="3" spans="1:5" x14ac:dyDescent="0.3">
      <c r="A3" s="44" t="s">
        <v>0</v>
      </c>
      <c r="B3" s="45" t="s">
        <v>1</v>
      </c>
      <c r="C3" s="45" t="s">
        <v>2</v>
      </c>
      <c r="D3" s="45" t="s">
        <v>3</v>
      </c>
      <c r="E3" s="46" t="s">
        <v>4</v>
      </c>
    </row>
    <row r="4" spans="1:5" ht="15" thickBot="1" x14ac:dyDescent="0.35">
      <c r="A4" s="4">
        <v>4</v>
      </c>
      <c r="B4" s="3">
        <v>-2</v>
      </c>
      <c r="C4" s="3">
        <v>1</v>
      </c>
      <c r="D4" s="3">
        <v>-0.5</v>
      </c>
      <c r="E4" s="5">
        <v>1</v>
      </c>
    </row>
    <row r="5" spans="1:5" ht="15" thickTop="1" x14ac:dyDescent="0.3">
      <c r="A5" s="151" t="s">
        <v>10</v>
      </c>
      <c r="B5" s="152"/>
      <c r="C5" s="153"/>
      <c r="D5" s="142" t="s">
        <v>11</v>
      </c>
      <c r="E5" s="143"/>
    </row>
    <row r="6" spans="1:5" ht="15" thickBot="1" x14ac:dyDescent="0.35">
      <c r="A6" s="139">
        <f xml:space="preserve"> (A4+1)/(C4^(A4+1) - B4^(A4+1))</f>
        <v>0.15151515151515152</v>
      </c>
      <c r="B6" s="140"/>
      <c r="C6" s="141"/>
      <c r="D6" s="144">
        <f>A6*(E4^(A4+1) - D4^(A4+1))/(A4+1)</f>
        <v>3.125E-2</v>
      </c>
      <c r="E6" s="140"/>
    </row>
    <row r="7" spans="1:5" ht="15" thickTop="1" x14ac:dyDescent="0.3"/>
  </sheetData>
  <mergeCells count="8">
    <mergeCell ref="A6:C6"/>
    <mergeCell ref="D6:E6"/>
    <mergeCell ref="A1:C1"/>
    <mergeCell ref="D1:E1"/>
    <mergeCell ref="B2:C2"/>
    <mergeCell ref="D2:E2"/>
    <mergeCell ref="A5:C5"/>
    <mergeCell ref="D5:E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E6" sqref="E6"/>
    </sheetView>
  </sheetViews>
  <sheetFormatPr defaultRowHeight="14.4" x14ac:dyDescent="0.3"/>
  <cols>
    <col min="1" max="1" width="11" customWidth="1"/>
    <col min="2" max="5" width="11.109375" customWidth="1"/>
    <col min="6" max="6" width="25.5546875" customWidth="1"/>
    <col min="7" max="8" width="11.109375" customWidth="1"/>
  </cols>
  <sheetData>
    <row r="1" spans="1:9" ht="28.8" customHeight="1" x14ac:dyDescent="0.3">
      <c r="A1" s="157" t="s">
        <v>22</v>
      </c>
      <c r="B1" s="155" t="s">
        <v>16</v>
      </c>
      <c r="C1" s="155"/>
      <c r="D1" s="155" t="s">
        <v>14</v>
      </c>
      <c r="E1" s="156"/>
      <c r="F1" s="21" t="s">
        <v>17</v>
      </c>
      <c r="G1" s="22" t="s">
        <v>24</v>
      </c>
      <c r="H1" s="28" t="s">
        <v>25</v>
      </c>
      <c r="I1" s="14"/>
    </row>
    <row r="2" spans="1:9" ht="28.8" x14ac:dyDescent="0.3">
      <c r="A2" s="157"/>
      <c r="B2" s="18" t="s">
        <v>3</v>
      </c>
      <c r="C2" s="15">
        <v>600</v>
      </c>
      <c r="D2" s="16" t="s">
        <v>19</v>
      </c>
      <c r="E2" s="15">
        <v>120</v>
      </c>
      <c r="F2" s="19" t="s">
        <v>18</v>
      </c>
      <c r="G2" s="15">
        <f>_xlfn.BINOM.DIST(E2-1,C2,C3,1)</f>
        <v>1.6417591968495824E-3</v>
      </c>
      <c r="H2" s="159">
        <f xml:space="preserve"> G3 - G2</f>
        <v>0.9983562957939025</v>
      </c>
    </row>
    <row r="3" spans="1:9" ht="28.8" customHeight="1" thickBot="1" x14ac:dyDescent="0.35">
      <c r="A3" s="158"/>
      <c r="B3" s="25" t="s">
        <v>21</v>
      </c>
      <c r="C3" s="23">
        <v>0.25</v>
      </c>
      <c r="D3" s="32" t="s">
        <v>20</v>
      </c>
      <c r="E3" s="23">
        <v>200</v>
      </c>
      <c r="F3" s="25" t="s">
        <v>23</v>
      </c>
      <c r="G3" s="23">
        <f xml:space="preserve"> _xlfn.BINOM.DIST(E3, C2, C3, 1)</f>
        <v>0.99999805499075212</v>
      </c>
      <c r="H3" s="160"/>
    </row>
    <row r="4" spans="1:9" ht="57.6" customHeight="1" thickTop="1" x14ac:dyDescent="0.3">
      <c r="A4" s="163" t="s">
        <v>31</v>
      </c>
      <c r="B4" s="161" t="s">
        <v>26</v>
      </c>
      <c r="C4" s="161"/>
      <c r="D4" s="161" t="s">
        <v>27</v>
      </c>
      <c r="E4" s="162"/>
      <c r="F4" s="30" t="s">
        <v>17</v>
      </c>
      <c r="G4" s="31" t="s">
        <v>28</v>
      </c>
      <c r="H4" s="29" t="s">
        <v>25</v>
      </c>
    </row>
    <row r="5" spans="1:9" ht="28.8" x14ac:dyDescent="0.3">
      <c r="A5" s="157"/>
      <c r="B5" s="15" t="s">
        <v>29</v>
      </c>
      <c r="C5" s="15">
        <f xml:space="preserve"> C2*C3</f>
        <v>150</v>
      </c>
      <c r="D5" s="15" t="s">
        <v>32</v>
      </c>
      <c r="E5" s="20">
        <f xml:space="preserve">  C2*C3^2</f>
        <v>37.5</v>
      </c>
      <c r="F5" s="19" t="s">
        <v>34</v>
      </c>
      <c r="G5" s="17">
        <f>_xlfn.NORM.DIST(E2,C5,C6,1)</f>
        <v>2.3388674905236322E-3</v>
      </c>
      <c r="H5" s="159">
        <f>G6-G5</f>
        <v>0.99765991827573997</v>
      </c>
    </row>
    <row r="6" spans="1:9" ht="29.4" thickBot="1" x14ac:dyDescent="0.35">
      <c r="A6" s="158"/>
      <c r="B6" s="23" t="s">
        <v>30</v>
      </c>
      <c r="C6" s="23">
        <f xml:space="preserve"> SQRT(E6)</f>
        <v>10.606601717798213</v>
      </c>
      <c r="D6" s="23" t="s">
        <v>33</v>
      </c>
      <c r="E6" s="24">
        <f xml:space="preserve"> C2*C3*(1 - C3)</f>
        <v>112.5</v>
      </c>
      <c r="F6" s="25" t="s">
        <v>35</v>
      </c>
      <c r="G6" s="26">
        <f xml:space="preserve"> _xlfn.NORM.DIST(E3,C5,C6,1)</f>
        <v>0.99999878576626355</v>
      </c>
      <c r="H6" s="160"/>
    </row>
    <row r="7" spans="1:9" ht="14.4" customHeight="1" thickTop="1" x14ac:dyDescent="0.3">
      <c r="A7" s="13"/>
      <c r="B7" s="13"/>
      <c r="C7" s="13"/>
      <c r="D7" s="13"/>
      <c r="E7" s="13"/>
      <c r="F7" s="13"/>
      <c r="G7" s="13"/>
      <c r="H7" s="13"/>
    </row>
    <row r="8" spans="1:9" x14ac:dyDescent="0.3">
      <c r="A8" s="13"/>
      <c r="B8" s="13"/>
      <c r="C8" s="13"/>
      <c r="D8" s="13"/>
      <c r="E8" s="13"/>
      <c r="F8" s="13"/>
      <c r="G8" s="13"/>
      <c r="H8" s="13"/>
    </row>
    <row r="9" spans="1:9" x14ac:dyDescent="0.3">
      <c r="A9" s="13"/>
      <c r="B9" s="13"/>
      <c r="C9" s="13"/>
      <c r="D9" s="13"/>
      <c r="E9" s="13"/>
      <c r="F9" s="13"/>
      <c r="G9" s="13"/>
      <c r="H9" s="13"/>
    </row>
    <row r="10" spans="1:9" x14ac:dyDescent="0.3">
      <c r="A10" s="13"/>
      <c r="B10" s="13"/>
      <c r="C10" s="13"/>
      <c r="D10" s="13"/>
      <c r="E10" s="13"/>
      <c r="F10" s="13"/>
      <c r="G10" s="13"/>
      <c r="H10" s="13"/>
    </row>
    <row r="11" spans="1:9" x14ac:dyDescent="0.3">
      <c r="A11" s="13"/>
      <c r="B11" s="13"/>
      <c r="C11" s="13"/>
      <c r="D11" s="13"/>
      <c r="E11" s="13"/>
      <c r="F11" s="13"/>
      <c r="G11" s="13"/>
      <c r="H11" s="13"/>
    </row>
    <row r="12" spans="1:9" x14ac:dyDescent="0.3">
      <c r="A12" s="13"/>
      <c r="B12" s="13"/>
      <c r="C12" s="13"/>
      <c r="D12" s="13"/>
      <c r="E12" s="13"/>
      <c r="F12" s="13"/>
      <c r="G12" s="13"/>
      <c r="H12" s="13"/>
    </row>
    <row r="13" spans="1:9" x14ac:dyDescent="0.3">
      <c r="A13" s="13"/>
      <c r="B13" s="13"/>
      <c r="C13" s="13"/>
      <c r="D13" s="13"/>
      <c r="E13" s="13"/>
      <c r="F13" s="13"/>
      <c r="G13" s="13"/>
      <c r="H13" s="13"/>
    </row>
    <row r="14" spans="1:9" x14ac:dyDescent="0.3">
      <c r="A14" s="13"/>
      <c r="B14" s="13"/>
      <c r="C14" s="13"/>
      <c r="D14" s="13"/>
      <c r="E14" s="13"/>
      <c r="F14" s="13"/>
      <c r="G14" s="13"/>
      <c r="H14" s="13"/>
    </row>
    <row r="15" spans="1:9" x14ac:dyDescent="0.3">
      <c r="A15" s="13"/>
      <c r="B15" s="13"/>
      <c r="C15" s="13"/>
      <c r="D15" s="13"/>
      <c r="E15" s="13"/>
      <c r="F15" s="13"/>
      <c r="G15" s="13"/>
      <c r="H15" s="13"/>
    </row>
    <row r="16" spans="1:9" x14ac:dyDescent="0.3">
      <c r="A16" s="13"/>
      <c r="B16" s="13"/>
      <c r="C16" s="13"/>
      <c r="D16" s="13"/>
      <c r="E16" s="13"/>
      <c r="F16" s="13"/>
      <c r="G16" s="13"/>
      <c r="H16" s="13"/>
    </row>
  </sheetData>
  <mergeCells count="8">
    <mergeCell ref="B1:C1"/>
    <mergeCell ref="D1:E1"/>
    <mergeCell ref="A1:A3"/>
    <mergeCell ref="H2:H3"/>
    <mergeCell ref="B4:C4"/>
    <mergeCell ref="D4:E4"/>
    <mergeCell ref="A4:A6"/>
    <mergeCell ref="H5:H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17" sqref="G17"/>
    </sheetView>
  </sheetViews>
  <sheetFormatPr defaultRowHeight="14.4" x14ac:dyDescent="0.3"/>
  <cols>
    <col min="1" max="5" width="11.109375" customWidth="1"/>
    <col min="6" max="6" width="25.5546875" customWidth="1"/>
    <col min="7" max="8" width="11.109375" customWidth="1"/>
  </cols>
  <sheetData>
    <row r="1" spans="1:8" ht="28.8" customHeight="1" x14ac:dyDescent="0.3">
      <c r="A1" s="157" t="s">
        <v>22</v>
      </c>
      <c r="B1" s="155" t="s">
        <v>16</v>
      </c>
      <c r="C1" s="155"/>
      <c r="D1" s="155" t="s">
        <v>14</v>
      </c>
      <c r="E1" s="156"/>
      <c r="F1" s="21" t="s">
        <v>17</v>
      </c>
      <c r="G1" s="22" t="s">
        <v>24</v>
      </c>
      <c r="H1" s="28" t="s">
        <v>25</v>
      </c>
    </row>
    <row r="2" spans="1:8" ht="28.8" customHeight="1" x14ac:dyDescent="0.3">
      <c r="A2" s="157"/>
      <c r="B2" s="18" t="s">
        <v>3</v>
      </c>
      <c r="C2" s="15">
        <v>200</v>
      </c>
      <c r="D2" s="16" t="s">
        <v>19</v>
      </c>
      <c r="E2" s="15">
        <v>161</v>
      </c>
      <c r="F2" s="19" t="s">
        <v>18</v>
      </c>
      <c r="G2" s="15">
        <f>_xlfn.BINOM.DIST(E2-1,C2,C3,1)</f>
        <v>0.92266940268745978</v>
      </c>
      <c r="H2" s="159">
        <f xml:space="preserve"> G3 - G2</f>
        <v>7.7330597312540217E-2</v>
      </c>
    </row>
    <row r="3" spans="1:8" ht="28.8" customHeight="1" thickBot="1" x14ac:dyDescent="0.35">
      <c r="A3" s="158"/>
      <c r="B3" s="25" t="s">
        <v>21</v>
      </c>
      <c r="C3" s="23">
        <v>0.76</v>
      </c>
      <c r="D3" s="32" t="s">
        <v>20</v>
      </c>
      <c r="E3" s="23">
        <v>200</v>
      </c>
      <c r="F3" s="25" t="s">
        <v>23</v>
      </c>
      <c r="G3" s="23">
        <f xml:space="preserve"> _xlfn.BINOM.DIST(E3, C2, C3, 1)</f>
        <v>1</v>
      </c>
      <c r="H3" s="160"/>
    </row>
    <row r="4" spans="1:8" ht="57.6" customHeight="1" thickTop="1" x14ac:dyDescent="0.3">
      <c r="A4" s="163" t="s">
        <v>31</v>
      </c>
      <c r="B4" s="161" t="s">
        <v>26</v>
      </c>
      <c r="C4" s="161"/>
      <c r="D4" s="161" t="s">
        <v>27</v>
      </c>
      <c r="E4" s="162"/>
      <c r="F4" s="30" t="s">
        <v>17</v>
      </c>
      <c r="G4" s="31" t="s">
        <v>28</v>
      </c>
      <c r="H4" s="29" t="s">
        <v>25</v>
      </c>
    </row>
    <row r="5" spans="1:8" ht="28.8" customHeight="1" x14ac:dyDescent="0.3">
      <c r="A5" s="157"/>
      <c r="B5" s="15" t="s">
        <v>29</v>
      </c>
      <c r="C5" s="15">
        <f xml:space="preserve"> C2*C3</f>
        <v>152</v>
      </c>
      <c r="D5" s="15" t="s">
        <v>32</v>
      </c>
      <c r="E5" s="20">
        <f xml:space="preserve">  C2*C3^2</f>
        <v>115.52</v>
      </c>
      <c r="F5" s="19" t="s">
        <v>34</v>
      </c>
      <c r="G5" s="17">
        <f>_xlfn.NORM.DIST(E2,C5,C6,1)</f>
        <v>0.93190088352622757</v>
      </c>
      <c r="H5" s="159">
        <f>G6-G5</f>
        <v>6.8099116473771426E-2</v>
      </c>
    </row>
    <row r="6" spans="1:8" ht="28.8" customHeight="1" thickBot="1" x14ac:dyDescent="0.35">
      <c r="A6" s="158"/>
      <c r="B6" s="23" t="s">
        <v>30</v>
      </c>
      <c r="C6" s="23">
        <f xml:space="preserve"> SQRT(E6)</f>
        <v>6.0398675482165993</v>
      </c>
      <c r="D6" s="23" t="s">
        <v>33</v>
      </c>
      <c r="E6" s="24">
        <f xml:space="preserve"> C2*C3*(1 - C3)</f>
        <v>36.479999999999997</v>
      </c>
      <c r="F6" s="25" t="s">
        <v>35</v>
      </c>
      <c r="G6" s="26">
        <f xml:space="preserve"> _xlfn.NORM.DIST(E3,C5,C6,1)</f>
        <v>0.999999999999999</v>
      </c>
      <c r="H6" s="160"/>
    </row>
    <row r="7" spans="1:8" ht="15" thickTop="1" x14ac:dyDescent="0.3"/>
  </sheetData>
  <mergeCells count="8">
    <mergeCell ref="A1:A3"/>
    <mergeCell ref="B1:C1"/>
    <mergeCell ref="D1:E1"/>
    <mergeCell ref="H2:H3"/>
    <mergeCell ref="A4:A6"/>
    <mergeCell ref="B4:C4"/>
    <mergeCell ref="D4:E4"/>
    <mergeCell ref="H5:H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C3" sqref="C3"/>
    </sheetView>
  </sheetViews>
  <sheetFormatPr defaultRowHeight="14.4" x14ac:dyDescent="0.3"/>
  <cols>
    <col min="1" max="5" width="11.109375" customWidth="1"/>
    <col min="6" max="6" width="25.5546875" customWidth="1"/>
    <col min="7" max="7" width="11.109375" customWidth="1"/>
    <col min="8" max="8" width="8.88671875" customWidth="1"/>
  </cols>
  <sheetData>
    <row r="1" spans="1:8" ht="28.8" customHeight="1" x14ac:dyDescent="0.3">
      <c r="A1" s="157" t="s">
        <v>22</v>
      </c>
      <c r="B1" s="155" t="s">
        <v>16</v>
      </c>
      <c r="C1" s="155"/>
      <c r="D1" s="155" t="s">
        <v>14</v>
      </c>
      <c r="E1" s="156"/>
      <c r="F1" s="37" t="s">
        <v>43</v>
      </c>
      <c r="G1" s="36" t="s">
        <v>42</v>
      </c>
      <c r="H1" s="34"/>
    </row>
    <row r="2" spans="1:8" ht="28.8" customHeight="1" x14ac:dyDescent="0.3">
      <c r="A2" s="157"/>
      <c r="B2" s="18" t="s">
        <v>3</v>
      </c>
      <c r="C2" s="15">
        <v>400</v>
      </c>
      <c r="D2" s="171" t="s">
        <v>36</v>
      </c>
      <c r="E2" s="173">
        <v>310</v>
      </c>
      <c r="F2" s="164" t="s">
        <v>37</v>
      </c>
      <c r="G2" s="166">
        <f xml:space="preserve"> _xlfn.BINOM.DIST(E2,C2,C3,0)</f>
        <v>2.2353768010763515E-2</v>
      </c>
      <c r="H2" s="35"/>
    </row>
    <row r="3" spans="1:8" ht="28.8" customHeight="1" thickBot="1" x14ac:dyDescent="0.35">
      <c r="A3" s="158"/>
      <c r="B3" s="25" t="s">
        <v>21</v>
      </c>
      <c r="C3" s="23">
        <v>0.8</v>
      </c>
      <c r="D3" s="172"/>
      <c r="E3" s="174"/>
      <c r="F3" s="165"/>
      <c r="G3" s="167"/>
      <c r="H3" s="35"/>
    </row>
    <row r="4" spans="1:8" ht="57.6" customHeight="1" thickTop="1" x14ac:dyDescent="0.3">
      <c r="A4" s="163" t="s">
        <v>31</v>
      </c>
      <c r="B4" s="161" t="s">
        <v>26</v>
      </c>
      <c r="C4" s="161"/>
      <c r="D4" s="170" t="s">
        <v>27</v>
      </c>
      <c r="E4" s="170"/>
      <c r="F4" s="37" t="s">
        <v>41</v>
      </c>
      <c r="G4" s="36" t="s">
        <v>42</v>
      </c>
      <c r="H4" s="34"/>
    </row>
    <row r="5" spans="1:8" ht="28.8" customHeight="1" x14ac:dyDescent="0.3">
      <c r="A5" s="157"/>
      <c r="B5" s="15" t="s">
        <v>29</v>
      </c>
      <c r="C5" s="15">
        <f xml:space="preserve"> C2*C3</f>
        <v>320</v>
      </c>
      <c r="D5" s="15" t="s">
        <v>32</v>
      </c>
      <c r="E5" s="20">
        <f xml:space="preserve">  C2*C3^2</f>
        <v>256.00000000000006</v>
      </c>
      <c r="F5" s="164" t="s">
        <v>38</v>
      </c>
      <c r="G5" s="168">
        <f>_xlfn.NORM.DIST(E2,C5,C6,0)</f>
        <v>2.2831135673627736E-2</v>
      </c>
      <c r="H5" s="35"/>
    </row>
    <row r="6" spans="1:8" ht="28.8" customHeight="1" thickBot="1" x14ac:dyDescent="0.35">
      <c r="A6" s="158"/>
      <c r="B6" s="23" t="s">
        <v>30</v>
      </c>
      <c r="C6" s="23">
        <f xml:space="preserve"> SQRT(E6)</f>
        <v>7.9999999999999991</v>
      </c>
      <c r="D6" s="23" t="s">
        <v>33</v>
      </c>
      <c r="E6" s="24">
        <f xml:space="preserve"> C2*C3*(1 - C3)</f>
        <v>63.999999999999986</v>
      </c>
      <c r="F6" s="165"/>
      <c r="G6" s="169"/>
      <c r="H6" s="35"/>
    </row>
    <row r="7" spans="1:8" ht="15" thickTop="1" x14ac:dyDescent="0.3"/>
  </sheetData>
  <mergeCells count="12">
    <mergeCell ref="F2:F3"/>
    <mergeCell ref="G2:G3"/>
    <mergeCell ref="F5:F6"/>
    <mergeCell ref="G5:G6"/>
    <mergeCell ref="A1:A3"/>
    <mergeCell ref="B1:C1"/>
    <mergeCell ref="D1:E1"/>
    <mergeCell ref="A4:A6"/>
    <mergeCell ref="B4:C4"/>
    <mergeCell ref="D4:E4"/>
    <mergeCell ref="D2:D3"/>
    <mergeCell ref="E2:E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K5" sqref="K5"/>
    </sheetView>
  </sheetViews>
  <sheetFormatPr defaultRowHeight="14.4" x14ac:dyDescent="0.3"/>
  <cols>
    <col min="1" max="5" width="11.109375" customWidth="1"/>
    <col min="6" max="6" width="25.5546875" customWidth="1"/>
    <col min="7" max="7" width="11.109375" customWidth="1"/>
  </cols>
  <sheetData>
    <row r="1" spans="1:8" ht="28.8" customHeight="1" x14ac:dyDescent="0.3">
      <c r="A1" s="157" t="s">
        <v>22</v>
      </c>
      <c r="B1" s="155" t="s">
        <v>16</v>
      </c>
      <c r="C1" s="155"/>
      <c r="D1" s="155" t="s">
        <v>14</v>
      </c>
      <c r="E1" s="156"/>
      <c r="F1" s="37" t="s">
        <v>43</v>
      </c>
      <c r="G1" s="36" t="s">
        <v>42</v>
      </c>
    </row>
    <row r="2" spans="1:8" ht="28.8" customHeight="1" x14ac:dyDescent="0.3">
      <c r="A2" s="157"/>
      <c r="B2" s="18" t="s">
        <v>3</v>
      </c>
      <c r="C2" s="15">
        <v>1000</v>
      </c>
      <c r="D2" s="171" t="s">
        <v>36</v>
      </c>
      <c r="E2" s="173">
        <v>4</v>
      </c>
      <c r="F2" s="164" t="s">
        <v>37</v>
      </c>
      <c r="G2" s="166">
        <f xml:space="preserve"> _xlfn.BINOM.DIST(E2,C2,C3,0)</f>
        <v>4.7013427259424728E-2</v>
      </c>
    </row>
    <row r="3" spans="1:8" ht="28.8" customHeight="1" thickBot="1" x14ac:dyDescent="0.35">
      <c r="A3" s="158"/>
      <c r="B3" s="25" t="s">
        <v>21</v>
      </c>
      <c r="C3" s="23">
        <v>1.5E-3</v>
      </c>
      <c r="D3" s="172"/>
      <c r="E3" s="174"/>
      <c r="F3" s="165"/>
      <c r="G3" s="167"/>
    </row>
    <row r="4" spans="1:8" ht="57.6" customHeight="1" thickTop="1" x14ac:dyDescent="0.3">
      <c r="A4" s="163" t="s">
        <v>31</v>
      </c>
      <c r="B4" s="161" t="s">
        <v>26</v>
      </c>
      <c r="C4" s="161"/>
      <c r="D4" s="170" t="s">
        <v>27</v>
      </c>
      <c r="E4" s="170"/>
      <c r="F4" s="37" t="s">
        <v>41</v>
      </c>
      <c r="G4" s="36" t="s">
        <v>42</v>
      </c>
    </row>
    <row r="5" spans="1:8" ht="28.8" x14ac:dyDescent="0.3">
      <c r="A5" s="157"/>
      <c r="B5" s="173" t="s">
        <v>39</v>
      </c>
      <c r="C5" s="173">
        <f xml:space="preserve"> C2*C3</f>
        <v>1.5</v>
      </c>
      <c r="D5" s="15" t="s">
        <v>32</v>
      </c>
      <c r="E5" s="40">
        <f xml:space="preserve">  C2*C3^2</f>
        <v>2.2500000000000003E-3</v>
      </c>
      <c r="F5" s="164" t="s">
        <v>40</v>
      </c>
      <c r="G5" s="168">
        <f xml:space="preserve"> _xlfn.POISSON.DIST(E2, C5, 0)</f>
        <v>4.7066518156309439E-2</v>
      </c>
    </row>
    <row r="6" spans="1:8" ht="28.8" customHeight="1" thickBot="1" x14ac:dyDescent="0.35">
      <c r="A6" s="158"/>
      <c r="B6" s="175"/>
      <c r="C6" s="175"/>
      <c r="D6" s="23" t="s">
        <v>33</v>
      </c>
      <c r="E6" s="39">
        <f xml:space="preserve"> C2*C3*(1 - C3)</f>
        <v>1.4977500000000001</v>
      </c>
      <c r="F6" s="165"/>
      <c r="G6" s="169"/>
      <c r="H6" s="2"/>
    </row>
    <row r="7" spans="1:8" ht="15" thickTop="1" x14ac:dyDescent="0.3"/>
  </sheetData>
  <mergeCells count="14">
    <mergeCell ref="G2:G3"/>
    <mergeCell ref="A4:A6"/>
    <mergeCell ref="B4:C4"/>
    <mergeCell ref="D4:E4"/>
    <mergeCell ref="F5:F6"/>
    <mergeCell ref="G5:G6"/>
    <mergeCell ref="B5:B6"/>
    <mergeCell ref="C5:C6"/>
    <mergeCell ref="A1:A3"/>
    <mergeCell ref="B1:C1"/>
    <mergeCell ref="D1:E1"/>
    <mergeCell ref="D2:D3"/>
    <mergeCell ref="E2:E3"/>
    <mergeCell ref="F2:F3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H6" sqref="H6"/>
    </sheetView>
  </sheetViews>
  <sheetFormatPr defaultRowHeight="14.4" x14ac:dyDescent="0.3"/>
  <cols>
    <col min="1" max="5" width="11.109375" customWidth="1"/>
    <col min="6" max="6" width="25.5546875" customWidth="1"/>
    <col min="7" max="7" width="11.109375" customWidth="1"/>
  </cols>
  <sheetData>
    <row r="1" spans="1:7" ht="28.8" customHeight="1" x14ac:dyDescent="0.3">
      <c r="A1" s="157" t="s">
        <v>22</v>
      </c>
      <c r="B1" s="155" t="s">
        <v>16</v>
      </c>
      <c r="C1" s="155"/>
      <c r="D1" s="155" t="s">
        <v>14</v>
      </c>
      <c r="E1" s="156"/>
      <c r="F1" s="37" t="s">
        <v>43</v>
      </c>
      <c r="G1" s="36" t="s">
        <v>42</v>
      </c>
    </row>
    <row r="2" spans="1:7" ht="28.8" customHeight="1" x14ac:dyDescent="0.3">
      <c r="A2" s="157"/>
      <c r="B2" s="18" t="s">
        <v>3</v>
      </c>
      <c r="C2" s="15">
        <v>3000</v>
      </c>
      <c r="D2" s="16" t="s">
        <v>19</v>
      </c>
      <c r="E2" s="15">
        <v>0</v>
      </c>
      <c r="F2" s="164" t="s">
        <v>23</v>
      </c>
      <c r="G2" s="166">
        <f xml:space="preserve"> _xlfn.BINOM.DIST(E3,C2,C3,1)</f>
        <v>0.64723190747106973</v>
      </c>
    </row>
    <row r="3" spans="1:7" ht="28.8" customHeight="1" thickBot="1" x14ac:dyDescent="0.35">
      <c r="A3" s="158"/>
      <c r="B3" s="25" t="s">
        <v>21</v>
      </c>
      <c r="C3" s="23">
        <v>1E-3</v>
      </c>
      <c r="D3" s="32" t="s">
        <v>20</v>
      </c>
      <c r="E3" s="23">
        <v>3</v>
      </c>
      <c r="F3" s="165"/>
      <c r="G3" s="167"/>
    </row>
    <row r="4" spans="1:7" ht="57.6" customHeight="1" thickTop="1" x14ac:dyDescent="0.3">
      <c r="A4" s="163" t="s">
        <v>31</v>
      </c>
      <c r="B4" s="161" t="s">
        <v>26</v>
      </c>
      <c r="C4" s="161"/>
      <c r="D4" s="170" t="s">
        <v>27</v>
      </c>
      <c r="E4" s="170"/>
      <c r="F4" s="37" t="s">
        <v>41</v>
      </c>
      <c r="G4" s="36" t="s">
        <v>42</v>
      </c>
    </row>
    <row r="5" spans="1:7" ht="28.8" x14ac:dyDescent="0.3">
      <c r="A5" s="157"/>
      <c r="B5" s="173" t="s">
        <v>39</v>
      </c>
      <c r="C5" s="173">
        <f xml:space="preserve"> C2*C3</f>
        <v>3</v>
      </c>
      <c r="D5" s="15" t="s">
        <v>32</v>
      </c>
      <c r="E5" s="40">
        <f xml:space="preserve">  C2*C3^2</f>
        <v>3.0000000000000001E-3</v>
      </c>
      <c r="F5" s="164" t="s">
        <v>44</v>
      </c>
      <c r="G5" s="168">
        <f xml:space="preserve"> _xlfn.POISSON.DIST(E3, C5, 1)</f>
        <v>0.64723188878223126</v>
      </c>
    </row>
    <row r="6" spans="1:7" ht="28.8" customHeight="1" thickBot="1" x14ac:dyDescent="0.35">
      <c r="A6" s="158"/>
      <c r="B6" s="175"/>
      <c r="C6" s="175"/>
      <c r="D6" s="23" t="s">
        <v>33</v>
      </c>
      <c r="E6" s="39">
        <f xml:space="preserve"> C2*C3*(1 - C3)</f>
        <v>2.9969999999999999</v>
      </c>
      <c r="F6" s="165"/>
      <c r="G6" s="169"/>
    </row>
    <row r="7" spans="1:7" ht="15" thickTop="1" x14ac:dyDescent="0.3"/>
  </sheetData>
  <mergeCells count="12">
    <mergeCell ref="G2:G3"/>
    <mergeCell ref="A4:A6"/>
    <mergeCell ref="B4:C4"/>
    <mergeCell ref="D4:E4"/>
    <mergeCell ref="B5:B6"/>
    <mergeCell ref="C5:C6"/>
    <mergeCell ref="F5:F6"/>
    <mergeCell ref="G5:G6"/>
    <mergeCell ref="A1:A3"/>
    <mergeCell ref="B1:C1"/>
    <mergeCell ref="D1:E1"/>
    <mergeCell ref="F2:F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K7" sqref="K7"/>
    </sheetView>
  </sheetViews>
  <sheetFormatPr defaultRowHeight="14.4" x14ac:dyDescent="0.3"/>
  <cols>
    <col min="1" max="6" width="11.109375" customWidth="1"/>
    <col min="7" max="7" width="26.6640625" customWidth="1"/>
  </cols>
  <sheetData>
    <row r="1" spans="1:9" ht="43.2" customHeight="1" x14ac:dyDescent="0.3">
      <c r="A1" s="155" t="s">
        <v>45</v>
      </c>
      <c r="B1" s="155"/>
      <c r="C1" s="155" t="s">
        <v>14</v>
      </c>
      <c r="D1" s="155"/>
      <c r="E1" s="155" t="s">
        <v>46</v>
      </c>
      <c r="F1" s="155"/>
      <c r="G1" s="27" t="s">
        <v>53</v>
      </c>
      <c r="H1" s="41"/>
      <c r="I1" s="41"/>
    </row>
    <row r="2" spans="1:9" x14ac:dyDescent="0.3">
      <c r="A2" s="18" t="s">
        <v>47</v>
      </c>
      <c r="B2" s="15">
        <v>9.6</v>
      </c>
      <c r="C2" s="18" t="s">
        <v>49</v>
      </c>
      <c r="D2" s="15">
        <v>9</v>
      </c>
      <c r="E2" s="15" t="s">
        <v>51</v>
      </c>
      <c r="F2" s="15">
        <f xml:space="preserve"> _xlfn.NORM.DIST(D2, B2, B3, 1)</f>
        <v>0.38542542189245066</v>
      </c>
      <c r="G2" s="159">
        <f>F3-F2</f>
        <v>0.2104628199169708</v>
      </c>
      <c r="H2" s="41"/>
      <c r="I2" s="41"/>
    </row>
    <row r="3" spans="1:9" ht="14.4" customHeight="1" thickBot="1" x14ac:dyDescent="0.35">
      <c r="A3" s="50" t="s">
        <v>48</v>
      </c>
      <c r="B3" s="23">
        <v>2.06</v>
      </c>
      <c r="C3" s="25" t="s">
        <v>50</v>
      </c>
      <c r="D3" s="23">
        <v>10.1</v>
      </c>
      <c r="E3" s="23" t="s">
        <v>52</v>
      </c>
      <c r="F3" s="23">
        <f xml:space="preserve"> _xlfn.NORM.DIST(D3, B2, B3, 1)</f>
        <v>0.59588824180942146</v>
      </c>
      <c r="G3" s="160"/>
      <c r="H3" s="41"/>
      <c r="I3" s="41"/>
    </row>
    <row r="4" spans="1:9" ht="15" thickTop="1" x14ac:dyDescent="0.3">
      <c r="A4" s="41"/>
      <c r="B4" s="41"/>
      <c r="C4" s="41"/>
      <c r="D4" s="41"/>
      <c r="E4" s="41"/>
      <c r="F4" s="41"/>
      <c r="G4" s="41"/>
      <c r="H4" s="41"/>
      <c r="I4" s="41"/>
    </row>
    <row r="5" spans="1:9" x14ac:dyDescent="0.3">
      <c r="A5" s="41"/>
      <c r="B5" s="41"/>
      <c r="C5" s="41"/>
      <c r="D5" s="41"/>
      <c r="E5" s="41"/>
      <c r="F5" s="41"/>
      <c r="G5" s="41"/>
      <c r="H5" s="41"/>
      <c r="I5" s="41"/>
    </row>
    <row r="6" spans="1:9" x14ac:dyDescent="0.3">
      <c r="A6" s="41"/>
      <c r="B6" s="41"/>
      <c r="C6" s="41"/>
      <c r="D6" s="41"/>
      <c r="E6" s="41"/>
      <c r="F6" s="41"/>
      <c r="G6" s="41"/>
      <c r="H6" s="41"/>
      <c r="I6" s="41"/>
    </row>
    <row r="7" spans="1:9" x14ac:dyDescent="0.3">
      <c r="A7" s="41"/>
      <c r="B7" s="41"/>
      <c r="C7" s="41"/>
      <c r="D7" s="41"/>
      <c r="E7" s="41"/>
      <c r="F7" s="41"/>
      <c r="G7" s="41"/>
      <c r="H7" s="41"/>
      <c r="I7" s="41"/>
    </row>
    <row r="8" spans="1:9" x14ac:dyDescent="0.3">
      <c r="A8" s="41"/>
      <c r="B8" s="41"/>
      <c r="C8" s="41"/>
      <c r="D8" s="41"/>
      <c r="E8" s="41"/>
      <c r="F8" s="41"/>
      <c r="G8" s="41"/>
      <c r="H8" s="41"/>
      <c r="I8" s="41"/>
    </row>
  </sheetData>
  <mergeCells count="4">
    <mergeCell ref="A1:B1"/>
    <mergeCell ref="C1:D1"/>
    <mergeCell ref="E1:F1"/>
    <mergeCell ref="G2:G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B2" sqref="B2:B3"/>
    </sheetView>
  </sheetViews>
  <sheetFormatPr defaultRowHeight="14.4" x14ac:dyDescent="0.3"/>
  <cols>
    <col min="1" max="6" width="11.109375" customWidth="1"/>
    <col min="7" max="7" width="26.6640625" customWidth="1"/>
  </cols>
  <sheetData>
    <row r="1" spans="1:7" ht="43.2" customHeight="1" x14ac:dyDescent="0.3">
      <c r="A1" s="155" t="s">
        <v>45</v>
      </c>
      <c r="B1" s="155"/>
      <c r="C1" s="155" t="s">
        <v>14</v>
      </c>
      <c r="D1" s="155"/>
      <c r="E1" s="155" t="s">
        <v>46</v>
      </c>
      <c r="F1" s="155"/>
      <c r="G1" s="27" t="s">
        <v>53</v>
      </c>
    </row>
    <row r="2" spans="1:7" x14ac:dyDescent="0.3">
      <c r="A2" s="164" t="s">
        <v>54</v>
      </c>
      <c r="B2" s="173">
        <v>0.22</v>
      </c>
      <c r="C2" s="18" t="s">
        <v>55</v>
      </c>
      <c r="D2" s="15">
        <v>2</v>
      </c>
      <c r="E2" s="15" t="s">
        <v>57</v>
      </c>
      <c r="F2" s="15">
        <f xml:space="preserve"> _xlfn.EXPON.DIST(D2, B2, 1)</f>
        <v>0.35596357891685859</v>
      </c>
      <c r="G2" s="159">
        <f>F3-F2</f>
        <v>0.4719915572600909</v>
      </c>
    </row>
    <row r="3" spans="1:7" ht="14.4" customHeight="1" thickBot="1" x14ac:dyDescent="0.35">
      <c r="A3" s="165"/>
      <c r="B3" s="175"/>
      <c r="C3" s="25" t="s">
        <v>56</v>
      </c>
      <c r="D3" s="23">
        <v>8</v>
      </c>
      <c r="E3" s="23" t="s">
        <v>58</v>
      </c>
      <c r="F3" s="23">
        <f xml:space="preserve">  _xlfn.EXPON.DIST(D3, B2, 1)</f>
        <v>0.82795513617694949</v>
      </c>
      <c r="G3" s="160"/>
    </row>
    <row r="4" spans="1:7" ht="15" thickTop="1" x14ac:dyDescent="0.3"/>
  </sheetData>
  <mergeCells count="6">
    <mergeCell ref="A1:B1"/>
    <mergeCell ref="C1:D1"/>
    <mergeCell ref="E1:F1"/>
    <mergeCell ref="G2:G3"/>
    <mergeCell ref="B2:B3"/>
    <mergeCell ref="A2:A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F3" sqref="F3"/>
    </sheetView>
  </sheetViews>
  <sheetFormatPr defaultRowHeight="14.4" x14ac:dyDescent="0.3"/>
  <cols>
    <col min="1" max="5" width="11.109375" customWidth="1"/>
    <col min="6" max="7" width="8.88671875" customWidth="1"/>
  </cols>
  <sheetData>
    <row r="1" spans="1:12" ht="72" customHeight="1" x14ac:dyDescent="0.3">
      <c r="A1" s="155" t="s">
        <v>59</v>
      </c>
      <c r="B1" s="155"/>
      <c r="C1" s="155" t="s">
        <v>14</v>
      </c>
      <c r="D1" s="155"/>
      <c r="E1" s="27" t="s">
        <v>60</v>
      </c>
      <c r="F1" s="51"/>
      <c r="G1" s="52"/>
      <c r="L1" s="52"/>
    </row>
    <row r="2" spans="1:12" x14ac:dyDescent="0.3">
      <c r="A2" s="42" t="s">
        <v>1</v>
      </c>
      <c r="B2" s="15">
        <v>11.5</v>
      </c>
      <c r="C2" s="18" t="s">
        <v>55</v>
      </c>
      <c r="D2" s="15">
        <v>14.6</v>
      </c>
      <c r="E2" s="159">
        <f xml:space="preserve"> (D3-D2)/(B3-B2)</f>
        <v>0.88560885608856088</v>
      </c>
      <c r="F2" s="52"/>
      <c r="G2" s="35"/>
      <c r="L2" s="35"/>
    </row>
    <row r="3" spans="1:12" ht="15" thickBot="1" x14ac:dyDescent="0.35">
      <c r="A3" s="33" t="s">
        <v>2</v>
      </c>
      <c r="B3" s="53">
        <v>38.6</v>
      </c>
      <c r="C3" s="25" t="s">
        <v>56</v>
      </c>
      <c r="D3" s="23">
        <v>38.6</v>
      </c>
      <c r="E3" s="160"/>
      <c r="F3" s="52"/>
      <c r="G3" s="35"/>
      <c r="L3" s="35"/>
    </row>
    <row r="4" spans="1:12" ht="15" thickTop="1" x14ac:dyDescent="0.3"/>
  </sheetData>
  <mergeCells count="3">
    <mergeCell ref="A1:B1"/>
    <mergeCell ref="C1:D1"/>
    <mergeCell ref="E2:E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E4" sqref="E4"/>
    </sheetView>
  </sheetViews>
  <sheetFormatPr defaultRowHeight="14.4" x14ac:dyDescent="0.3"/>
  <cols>
    <col min="1" max="4" width="11.109375" customWidth="1"/>
  </cols>
  <sheetData>
    <row r="1" spans="1:9" x14ac:dyDescent="0.3">
      <c r="A1" s="63" t="s">
        <v>62</v>
      </c>
      <c r="B1" s="45" t="s">
        <v>47</v>
      </c>
      <c r="C1" s="61" t="s">
        <v>63</v>
      </c>
      <c r="D1" s="62" t="s">
        <v>64</v>
      </c>
    </row>
    <row r="2" spans="1:9" x14ac:dyDescent="0.3">
      <c r="A2" s="63" t="s">
        <v>65</v>
      </c>
      <c r="B2" s="54">
        <v>98.6</v>
      </c>
      <c r="C2" s="54">
        <v>8</v>
      </c>
      <c r="D2" s="55">
        <v>0.45</v>
      </c>
    </row>
    <row r="3" spans="1:9" ht="14.4" customHeight="1" thickBot="1" x14ac:dyDescent="0.35">
      <c r="A3" s="64" t="s">
        <v>66</v>
      </c>
      <c r="B3" s="59">
        <v>22</v>
      </c>
      <c r="C3" s="59">
        <v>5.5</v>
      </c>
      <c r="D3" s="60" t="s">
        <v>61</v>
      </c>
    </row>
    <row r="4" spans="1:9" ht="14.4" customHeight="1" thickTop="1" x14ac:dyDescent="0.3">
      <c r="A4" s="176" t="s">
        <v>67</v>
      </c>
      <c r="B4" s="57" t="s">
        <v>68</v>
      </c>
      <c r="C4" s="57" t="s">
        <v>69</v>
      </c>
      <c r="D4" s="58" t="s">
        <v>70</v>
      </c>
    </row>
    <row r="5" spans="1:9" ht="14.4" customHeight="1" thickBot="1" x14ac:dyDescent="0.35">
      <c r="A5" s="177"/>
      <c r="B5" s="56">
        <f xml:space="preserve"> B2- B3</f>
        <v>76.599999999999994</v>
      </c>
      <c r="C5" s="56">
        <f xml:space="preserve">  D2*SQRT(C2*C3)</f>
        <v>2.98496231131986</v>
      </c>
      <c r="D5" s="38">
        <f xml:space="preserve"> C2+C3+2*(-1)*C5</f>
        <v>7.53007537736028</v>
      </c>
    </row>
    <row r="6" spans="1:9" ht="15" thickTop="1" x14ac:dyDescent="0.3">
      <c r="I6" t="s">
        <v>61</v>
      </c>
    </row>
  </sheetData>
  <mergeCells count="1">
    <mergeCell ref="A4:A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3" sqref="B3"/>
    </sheetView>
  </sheetViews>
  <sheetFormatPr defaultRowHeight="14.4" x14ac:dyDescent="0.3"/>
  <cols>
    <col min="1" max="6" width="11.109375" customWidth="1"/>
  </cols>
  <sheetData>
    <row r="1" spans="1:6" ht="28.8" customHeight="1" x14ac:dyDescent="0.3">
      <c r="A1" s="80" t="s">
        <v>88</v>
      </c>
      <c r="B1" s="63" t="s">
        <v>75</v>
      </c>
      <c r="C1" s="63" t="s">
        <v>76</v>
      </c>
      <c r="D1" s="81" t="s">
        <v>77</v>
      </c>
    </row>
    <row r="2" spans="1:6" ht="14.4" customHeight="1" x14ac:dyDescent="0.3">
      <c r="A2" s="78" t="s">
        <v>79</v>
      </c>
      <c r="B2" s="69">
        <f>0.4</f>
        <v>0.4</v>
      </c>
      <c r="C2" s="69">
        <v>0.3</v>
      </c>
      <c r="D2" s="71">
        <v>0.3</v>
      </c>
      <c r="E2" s="87" t="s">
        <v>83</v>
      </c>
      <c r="F2" s="67">
        <f xml:space="preserve">  SUM(B2:D2)</f>
        <v>1</v>
      </c>
    </row>
    <row r="3" spans="1:6" ht="14.4" customHeight="1" thickBot="1" x14ac:dyDescent="0.35">
      <c r="A3" s="79" t="s">
        <v>80</v>
      </c>
      <c r="B3" s="73">
        <f xml:space="preserve"> 1 - 0.1</f>
        <v>0.9</v>
      </c>
      <c r="C3" s="73">
        <f xml:space="preserve"> 1 - 0.5</f>
        <v>0.5</v>
      </c>
      <c r="D3" s="74">
        <f xml:space="preserve"> 1 - 0.35</f>
        <v>0.65</v>
      </c>
    </row>
    <row r="4" spans="1:6" ht="14.4" customHeight="1" thickTop="1" x14ac:dyDescent="0.3">
      <c r="A4" s="85" t="s">
        <v>81</v>
      </c>
      <c r="B4" s="85" t="s">
        <v>84</v>
      </c>
      <c r="C4" s="85" t="s">
        <v>85</v>
      </c>
      <c r="D4" s="86" t="s">
        <v>86</v>
      </c>
    </row>
    <row r="5" spans="1:6" ht="14.4" customHeight="1" thickBot="1" x14ac:dyDescent="0.35">
      <c r="A5" s="70">
        <f xml:space="preserve"> SUMPRODUCT(B2:D2,B3:D3)</f>
        <v>0.70500000000000007</v>
      </c>
      <c r="B5" s="83">
        <f xml:space="preserve"> B2*B3/$A$5</f>
        <v>0.51063829787234039</v>
      </c>
      <c r="C5" s="70">
        <f xml:space="preserve"> C2*C3/$A$5</f>
        <v>0.21276595744680848</v>
      </c>
      <c r="D5" s="72">
        <f xml:space="preserve"> D2*D3/$A$5</f>
        <v>0.27659574468085102</v>
      </c>
      <c r="E5" s="87" t="s">
        <v>87</v>
      </c>
      <c r="F5" s="67">
        <f xml:space="preserve">  SUM(B5:D5)</f>
        <v>0.99999999999999989</v>
      </c>
    </row>
    <row r="6" spans="1:6" ht="14.4" customHeight="1" thickTop="1" x14ac:dyDescent="0.3"/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2" sqref="B2"/>
    </sheetView>
  </sheetViews>
  <sheetFormatPr defaultRowHeight="14.4" x14ac:dyDescent="0.3"/>
  <cols>
    <col min="1" max="4" width="11.109375" customWidth="1"/>
  </cols>
  <sheetData>
    <row r="1" spans="1:4" x14ac:dyDescent="0.3">
      <c r="A1" s="63" t="s">
        <v>62</v>
      </c>
      <c r="B1" s="45" t="s">
        <v>47</v>
      </c>
      <c r="C1" s="61" t="s">
        <v>63</v>
      </c>
      <c r="D1" s="62" t="s">
        <v>64</v>
      </c>
    </row>
    <row r="2" spans="1:4" x14ac:dyDescent="0.3">
      <c r="A2" s="63" t="s">
        <v>65</v>
      </c>
      <c r="B2" s="54">
        <v>4</v>
      </c>
      <c r="C2" s="54">
        <v>0.7</v>
      </c>
      <c r="D2" s="55">
        <v>-0.27</v>
      </c>
    </row>
    <row r="3" spans="1:4" ht="14.4" customHeight="1" thickBot="1" x14ac:dyDescent="0.35">
      <c r="A3" s="64" t="s">
        <v>66</v>
      </c>
      <c r="B3" s="59">
        <v>13</v>
      </c>
      <c r="C3" s="59">
        <v>0.55000000000000004</v>
      </c>
      <c r="D3" s="60" t="s">
        <v>61</v>
      </c>
    </row>
    <row r="4" spans="1:4" ht="14.4" customHeight="1" thickTop="1" x14ac:dyDescent="0.3">
      <c r="A4" s="176" t="s">
        <v>71</v>
      </c>
      <c r="B4" s="57" t="s">
        <v>72</v>
      </c>
      <c r="C4" s="57" t="s">
        <v>69</v>
      </c>
      <c r="D4" s="58" t="s">
        <v>73</v>
      </c>
    </row>
    <row r="5" spans="1:4" ht="14.4" customHeight="1" thickBot="1" x14ac:dyDescent="0.35">
      <c r="A5" s="177"/>
      <c r="B5" s="56">
        <f xml:space="preserve"> 2*B2 + 8*B3</f>
        <v>112</v>
      </c>
      <c r="C5" s="56">
        <f xml:space="preserve">  D2*SQRT(C2*C3)</f>
        <v>-0.1675305942208766</v>
      </c>
      <c r="D5" s="38">
        <f xml:space="preserve">  2^2*C2+8^2*C3+2*2*8*C5</f>
        <v>32.639020984931946</v>
      </c>
    </row>
    <row r="6" spans="1:4" ht="15" thickTop="1" x14ac:dyDescent="0.3"/>
  </sheetData>
  <mergeCells count="1">
    <mergeCell ref="A4:A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L3" sqref="L3"/>
    </sheetView>
  </sheetViews>
  <sheetFormatPr defaultRowHeight="14.4" x14ac:dyDescent="0.3"/>
  <cols>
    <col min="1" max="4" width="11.109375" customWidth="1"/>
  </cols>
  <sheetData>
    <row r="1" spans="1:6" x14ac:dyDescent="0.3">
      <c r="A1" s="127" t="s">
        <v>65</v>
      </c>
      <c r="B1" s="127"/>
      <c r="C1" s="127" t="s">
        <v>66</v>
      </c>
      <c r="D1" s="178"/>
    </row>
    <row r="2" spans="1:6" x14ac:dyDescent="0.3">
      <c r="A2" s="179" t="s">
        <v>108</v>
      </c>
      <c r="B2" s="179"/>
      <c r="C2" s="180" t="s">
        <v>105</v>
      </c>
      <c r="D2" s="125">
        <v>3500</v>
      </c>
    </row>
    <row r="3" spans="1:6" ht="14.4" customHeight="1" thickBot="1" x14ac:dyDescent="0.35">
      <c r="A3" s="181">
        <v>4</v>
      </c>
      <c r="B3" s="181"/>
      <c r="C3" s="182" t="s">
        <v>106</v>
      </c>
      <c r="D3" s="183">
        <v>207.9</v>
      </c>
    </row>
    <row r="4" spans="1:6" ht="14.4" customHeight="1" thickTop="1" x14ac:dyDescent="0.3">
      <c r="A4" s="184" t="s">
        <v>91</v>
      </c>
      <c r="B4" s="185">
        <f>A3</f>
        <v>4</v>
      </c>
      <c r="C4" s="184" t="s">
        <v>109</v>
      </c>
      <c r="D4" s="186">
        <f>D2</f>
        <v>3500</v>
      </c>
    </row>
    <row r="5" spans="1:6" ht="14.4" customHeight="1" thickBot="1" x14ac:dyDescent="0.35">
      <c r="A5" s="187" t="s">
        <v>110</v>
      </c>
      <c r="B5" s="188">
        <f>A3</f>
        <v>4</v>
      </c>
      <c r="C5" s="187" t="s">
        <v>111</v>
      </c>
      <c r="D5" s="189">
        <f>D3^2</f>
        <v>43222.41</v>
      </c>
      <c r="F5" s="126"/>
    </row>
    <row r="6" spans="1:6" ht="14.4" customHeight="1" thickTop="1" x14ac:dyDescent="0.3">
      <c r="A6" s="190" t="s">
        <v>107</v>
      </c>
      <c r="B6" s="191">
        <f>B4*D4</f>
        <v>14000</v>
      </c>
    </row>
    <row r="7" spans="1:6" ht="15" thickBot="1" x14ac:dyDescent="0.35">
      <c r="A7" s="95" t="s">
        <v>106</v>
      </c>
      <c r="B7" s="72">
        <f>D5*B4+(D4)^2*B5</f>
        <v>49172889.640000001</v>
      </c>
      <c r="D7" s="117"/>
    </row>
    <row r="8" spans="1:6" ht="15" thickTop="1" x14ac:dyDescent="0.3"/>
  </sheetData>
  <mergeCells count="4">
    <mergeCell ref="A1:B1"/>
    <mergeCell ref="C1:D1"/>
    <mergeCell ref="A2:B2"/>
    <mergeCell ref="A3:B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G2" sqref="G2"/>
    </sheetView>
  </sheetViews>
  <sheetFormatPr defaultRowHeight="14.4" x14ac:dyDescent="0.3"/>
  <cols>
    <col min="1" max="7" width="11.109375" customWidth="1"/>
  </cols>
  <sheetData>
    <row r="1" spans="1:6" ht="14.4" customHeight="1" x14ac:dyDescent="0.3">
      <c r="A1" s="80" t="s">
        <v>89</v>
      </c>
      <c r="B1" s="63" t="s">
        <v>75</v>
      </c>
      <c r="C1" s="63" t="s">
        <v>76</v>
      </c>
      <c r="D1" s="81" t="s">
        <v>77</v>
      </c>
    </row>
    <row r="2" spans="1:6" ht="14.4" customHeight="1" x14ac:dyDescent="0.3">
      <c r="A2" s="78" t="s">
        <v>79</v>
      </c>
      <c r="B2" s="69">
        <f>0.3</f>
        <v>0.3</v>
      </c>
      <c r="C2" s="69">
        <v>0.3</v>
      </c>
      <c r="D2" s="71">
        <v>0.4</v>
      </c>
      <c r="E2" s="87" t="s">
        <v>83</v>
      </c>
      <c r="F2" s="67">
        <f xml:space="preserve">  SUM(B2:D2)</f>
        <v>1</v>
      </c>
    </row>
    <row r="3" spans="1:6" ht="14.4" customHeight="1" thickBot="1" x14ac:dyDescent="0.35">
      <c r="A3" s="79" t="s">
        <v>80</v>
      </c>
      <c r="B3" s="73">
        <f xml:space="preserve"> 1 - 0.3</f>
        <v>0.7</v>
      </c>
      <c r="C3" s="73">
        <f xml:space="preserve"> 1 - 0.3</f>
        <v>0.7</v>
      </c>
      <c r="D3" s="74">
        <f xml:space="preserve"> 1 - 0.05</f>
        <v>0.95</v>
      </c>
    </row>
    <row r="4" spans="1:6" ht="14.4" customHeight="1" thickTop="1" x14ac:dyDescent="0.3">
      <c r="A4" s="85" t="s">
        <v>81</v>
      </c>
      <c r="B4" s="85" t="s">
        <v>84</v>
      </c>
      <c r="C4" s="85" t="s">
        <v>85</v>
      </c>
      <c r="D4" s="86" t="s">
        <v>86</v>
      </c>
    </row>
    <row r="5" spans="1:6" ht="14.4" customHeight="1" thickBot="1" x14ac:dyDescent="0.35">
      <c r="A5" s="70">
        <f xml:space="preserve"> SUMPRODUCT(B2:D2,B3:D3)</f>
        <v>0.8</v>
      </c>
      <c r="B5" s="82">
        <f xml:space="preserve"> B2*B3/$A$5</f>
        <v>0.26249999999999996</v>
      </c>
      <c r="C5" s="70">
        <f xml:space="preserve"> C2*C3/$A$5</f>
        <v>0.26249999999999996</v>
      </c>
      <c r="D5" s="84">
        <f xml:space="preserve"> D2*D3/$A$5</f>
        <v>0.47499999999999998</v>
      </c>
      <c r="E5" s="87" t="s">
        <v>87</v>
      </c>
      <c r="F5" s="67">
        <f xml:space="preserve">  SUM(B5:D5)</f>
        <v>0.99999999999999989</v>
      </c>
    </row>
    <row r="6" spans="1:6" ht="14.4" customHeight="1" thickTop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4" sqref="A1:F4"/>
    </sheetView>
  </sheetViews>
  <sheetFormatPr defaultRowHeight="14.4" x14ac:dyDescent="0.3"/>
  <cols>
    <col min="1" max="6" width="15" customWidth="1"/>
  </cols>
  <sheetData>
    <row r="1" spans="1:6" ht="14.4" customHeight="1" x14ac:dyDescent="0.3">
      <c r="A1" s="127" t="s">
        <v>65</v>
      </c>
      <c r="B1" s="127"/>
      <c r="C1" s="88">
        <v>0</v>
      </c>
      <c r="D1" s="88">
        <v>1</v>
      </c>
      <c r="E1" s="88">
        <v>3</v>
      </c>
      <c r="F1" s="96">
        <v>6</v>
      </c>
    </row>
    <row r="2" spans="1:6" ht="14.4" customHeight="1" thickBot="1" x14ac:dyDescent="0.35">
      <c r="A2" s="128" t="s">
        <v>90</v>
      </c>
      <c r="B2" s="128"/>
      <c r="C2" s="91">
        <v>0.3</v>
      </c>
      <c r="D2" s="92">
        <f xml:space="preserve"> 1 - (C2 + E2 + F2)</f>
        <v>0.39999999999999991</v>
      </c>
      <c r="E2" s="91">
        <v>0.1</v>
      </c>
      <c r="F2" s="93">
        <v>0.2</v>
      </c>
    </row>
    <row r="3" spans="1:6" ht="14.4" customHeight="1" thickTop="1" x14ac:dyDescent="0.3">
      <c r="A3" s="89" t="s">
        <v>91</v>
      </c>
      <c r="B3" s="90">
        <f xml:space="preserve"> SUMPRODUCT(C1:F1,C2:F2)</f>
        <v>1.9000000000000001</v>
      </c>
      <c r="C3" s="100" t="s">
        <v>93</v>
      </c>
      <c r="D3" s="101">
        <f xml:space="preserve"> SUMPRODUCT(C1:F1^2,C2:F2)</f>
        <v>8.5</v>
      </c>
      <c r="E3" s="89" t="s">
        <v>94</v>
      </c>
      <c r="F3" s="94">
        <f xml:space="preserve"> D3 - B3^2</f>
        <v>4.8899999999999997</v>
      </c>
    </row>
    <row r="4" spans="1:6" ht="14.4" customHeight="1" thickBot="1" x14ac:dyDescent="0.35">
      <c r="A4" s="95" t="s">
        <v>92</v>
      </c>
      <c r="B4" s="70">
        <f>9*B3</f>
        <v>17.100000000000001</v>
      </c>
      <c r="C4" s="99"/>
      <c r="D4" s="102"/>
      <c r="E4" s="97" t="s">
        <v>95</v>
      </c>
      <c r="F4" s="72">
        <f>9*F3</f>
        <v>44.01</v>
      </c>
    </row>
    <row r="5" spans="1:6" ht="14.4" customHeight="1" thickTop="1" x14ac:dyDescent="0.3"/>
  </sheetData>
  <mergeCells count="2">
    <mergeCell ref="A1:B1"/>
    <mergeCell ref="A2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H4" sqref="H4"/>
    </sheetView>
  </sheetViews>
  <sheetFormatPr defaultRowHeight="14.4" x14ac:dyDescent="0.3"/>
  <cols>
    <col min="1" max="6" width="11.109375" customWidth="1"/>
  </cols>
  <sheetData>
    <row r="1" spans="1:7" x14ac:dyDescent="0.3">
      <c r="A1" s="127" t="s">
        <v>65</v>
      </c>
      <c r="B1" s="127"/>
      <c r="C1" s="88">
        <v>-3</v>
      </c>
      <c r="D1" s="96">
        <v>7</v>
      </c>
      <c r="E1" s="104"/>
      <c r="F1" s="104"/>
    </row>
    <row r="2" spans="1:7" ht="15" thickBot="1" x14ac:dyDescent="0.35">
      <c r="A2" s="128" t="s">
        <v>90</v>
      </c>
      <c r="B2" s="128"/>
      <c r="C2" s="105">
        <v>0.7</v>
      </c>
      <c r="D2" s="114">
        <v>0.3</v>
      </c>
      <c r="E2" s="115"/>
      <c r="F2" s="116"/>
    </row>
    <row r="3" spans="1:7" ht="15" thickTop="1" x14ac:dyDescent="0.3">
      <c r="A3" s="66" t="s">
        <v>98</v>
      </c>
      <c r="B3">
        <f xml:space="preserve"> SUMPRODUCT(C1:D1,C2:D2)</f>
        <v>4.4408920985006262E-16</v>
      </c>
      <c r="C3" s="106" t="s">
        <v>93</v>
      </c>
      <c r="D3" s="107">
        <f xml:space="preserve"> SUMPRODUCT(C1:D1^2,C2:D2)</f>
        <v>21</v>
      </c>
      <c r="E3" s="98" t="s">
        <v>99</v>
      </c>
      <c r="F3" s="108">
        <f xml:space="preserve"> D3 - B3^2</f>
        <v>21</v>
      </c>
    </row>
    <row r="4" spans="1:7" x14ac:dyDescent="0.3">
      <c r="A4" s="129" t="s">
        <v>100</v>
      </c>
      <c r="B4" s="129"/>
      <c r="C4" s="129"/>
      <c r="D4" s="129"/>
      <c r="E4" s="129"/>
      <c r="F4" s="130"/>
      <c r="G4" s="12"/>
    </row>
    <row r="5" spans="1:7" ht="15" thickBot="1" x14ac:dyDescent="0.35">
      <c r="A5" s="109" t="s">
        <v>97</v>
      </c>
      <c r="B5" s="110">
        <f xml:space="preserve"> 5*B4 + 56</f>
        <v>56</v>
      </c>
      <c r="C5" s="99"/>
      <c r="D5" s="111"/>
      <c r="E5" s="112" t="s">
        <v>96</v>
      </c>
      <c r="F5" s="113">
        <f>5*F3</f>
        <v>105</v>
      </c>
    </row>
    <row r="6" spans="1:7" ht="15" thickTop="1" x14ac:dyDescent="0.3"/>
  </sheetData>
  <mergeCells count="3">
    <mergeCell ref="A1:B1"/>
    <mergeCell ref="A2:B2"/>
    <mergeCell ref="A4:F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H4" sqref="H4"/>
    </sheetView>
  </sheetViews>
  <sheetFormatPr defaultRowHeight="14.4" x14ac:dyDescent="0.3"/>
  <cols>
    <col min="1" max="6" width="11.109375" customWidth="1"/>
  </cols>
  <sheetData>
    <row r="1" spans="1:7" x14ac:dyDescent="0.3">
      <c r="A1" s="68" t="s">
        <v>55</v>
      </c>
      <c r="B1" s="88">
        <v>-6</v>
      </c>
      <c r="C1" s="131" t="s">
        <v>101</v>
      </c>
      <c r="D1" s="132">
        <v>5.5555555555555552E-2</v>
      </c>
      <c r="E1" s="133" t="s">
        <v>103</v>
      </c>
      <c r="F1" s="134">
        <f xml:space="preserve"> 1/(B2-B1+1)</f>
        <v>5.5555555555555552E-2</v>
      </c>
    </row>
    <row r="2" spans="1:7" x14ac:dyDescent="0.3">
      <c r="A2" s="68" t="s">
        <v>56</v>
      </c>
      <c r="B2" s="88">
        <v>11</v>
      </c>
      <c r="C2" s="131"/>
      <c r="D2" s="132"/>
      <c r="E2" s="133"/>
      <c r="F2" s="134"/>
    </row>
    <row r="3" spans="1:7" ht="14.4" customHeight="1" thickBot="1" x14ac:dyDescent="0.35">
      <c r="A3" s="95" t="s">
        <v>13</v>
      </c>
      <c r="B3" s="70">
        <f xml:space="preserve"> D1*(B1 + B2)*(B2 - B1 + 1)/2</f>
        <v>2.5</v>
      </c>
      <c r="C3" s="95" t="s">
        <v>102</v>
      </c>
      <c r="D3" s="118">
        <v>0.33333333333333331</v>
      </c>
      <c r="E3" s="56" t="s">
        <v>103</v>
      </c>
      <c r="F3" s="72">
        <f xml:space="preserve"> ABS(B1)/(B2 - B1 + 1)</f>
        <v>0.33333333333333331</v>
      </c>
      <c r="G3" s="117"/>
    </row>
    <row r="4" spans="1:7" ht="14.4" customHeight="1" thickTop="1" x14ac:dyDescent="0.3"/>
  </sheetData>
  <mergeCells count="4">
    <mergeCell ref="C1:C2"/>
    <mergeCell ref="D1:D2"/>
    <mergeCell ref="E1:E2"/>
    <mergeCell ref="F1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C1" sqref="C1"/>
    </sheetView>
  </sheetViews>
  <sheetFormatPr defaultRowHeight="14.4" x14ac:dyDescent="0.3"/>
  <sheetData>
    <row r="1" spans="1:8" x14ac:dyDescent="0.3">
      <c r="A1" s="127" t="s">
        <v>65</v>
      </c>
      <c r="B1" s="127"/>
      <c r="C1" s="88">
        <v>2</v>
      </c>
      <c r="D1" s="103">
        <v>5</v>
      </c>
      <c r="E1" s="88">
        <v>6</v>
      </c>
      <c r="F1" s="88">
        <v>9</v>
      </c>
      <c r="G1" s="96">
        <v>10</v>
      </c>
    </row>
    <row r="2" spans="1:8" ht="15" thickBot="1" x14ac:dyDescent="0.35">
      <c r="A2" s="128" t="s">
        <v>90</v>
      </c>
      <c r="B2" s="128"/>
      <c r="C2" s="105">
        <v>0.2</v>
      </c>
      <c r="D2" s="105">
        <v>0.2</v>
      </c>
      <c r="E2" s="105">
        <v>0.2</v>
      </c>
      <c r="F2" s="105">
        <v>0.2</v>
      </c>
      <c r="G2" s="120">
        <v>0.2</v>
      </c>
    </row>
    <row r="3" spans="1:8" ht="14.4" customHeight="1" thickTop="1" thickBot="1" x14ac:dyDescent="0.35">
      <c r="A3" s="121" t="s">
        <v>13</v>
      </c>
      <c r="B3" s="122">
        <f xml:space="preserve"> SUMPRODUCT(C1:G1,C2:G2)</f>
        <v>6.4</v>
      </c>
      <c r="C3" s="135" t="s">
        <v>104</v>
      </c>
      <c r="D3" s="136"/>
      <c r="E3" s="137" t="str">
        <f>"&lt;"&amp;B3</f>
        <v>&lt;6,4</v>
      </c>
      <c r="F3" s="138"/>
      <c r="G3" s="124">
        <f xml:space="preserve"> SUMIF(C1:G1, E3, C2:G2)</f>
        <v>0.60000000000000009</v>
      </c>
      <c r="H3" s="117"/>
    </row>
    <row r="4" spans="1:8" ht="14.4" customHeight="1" thickTop="1" x14ac:dyDescent="0.3">
      <c r="A4" s="123"/>
      <c r="B4" s="123"/>
      <c r="C4" s="123"/>
      <c r="D4" s="123"/>
      <c r="E4" s="123"/>
      <c r="F4" s="123"/>
    </row>
    <row r="5" spans="1:8" x14ac:dyDescent="0.3">
      <c r="A5" s="119"/>
      <c r="B5" s="104"/>
      <c r="C5" s="104"/>
      <c r="D5" s="104"/>
      <c r="E5" s="119"/>
      <c r="F5" s="104"/>
    </row>
  </sheetData>
  <mergeCells count="4">
    <mergeCell ref="A1:B1"/>
    <mergeCell ref="A2:B2"/>
    <mergeCell ref="C3:D3"/>
    <mergeCell ref="E3:F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4" sqref="B4"/>
    </sheetView>
  </sheetViews>
  <sheetFormatPr defaultRowHeight="14.4" x14ac:dyDescent="0.3"/>
  <cols>
    <col min="1" max="5" width="11.109375" customWidth="1"/>
  </cols>
  <sheetData>
    <row r="1" spans="1:6" ht="28.8" customHeight="1" x14ac:dyDescent="0.3">
      <c r="A1" s="145" t="s">
        <v>5</v>
      </c>
      <c r="B1" s="146"/>
      <c r="C1" s="146"/>
      <c r="D1" s="146" t="s">
        <v>6</v>
      </c>
      <c r="E1" s="147"/>
      <c r="F1" s="1"/>
    </row>
    <row r="2" spans="1:6" ht="28.8" customHeight="1" x14ac:dyDescent="0.3">
      <c r="A2" s="43" t="s">
        <v>9</v>
      </c>
      <c r="B2" s="148" t="s">
        <v>7</v>
      </c>
      <c r="C2" s="148"/>
      <c r="D2" s="149" t="s">
        <v>8</v>
      </c>
      <c r="E2" s="150"/>
      <c r="F2" s="1"/>
    </row>
    <row r="3" spans="1:6" x14ac:dyDescent="0.3">
      <c r="A3" s="47" t="s">
        <v>0</v>
      </c>
      <c r="B3" s="48" t="s">
        <v>1</v>
      </c>
      <c r="C3" s="48" t="s">
        <v>2</v>
      </c>
      <c r="D3" s="48" t="s">
        <v>3</v>
      </c>
      <c r="E3" s="49" t="s">
        <v>4</v>
      </c>
      <c r="F3" s="1"/>
    </row>
    <row r="4" spans="1:6" ht="15" thickBot="1" x14ac:dyDescent="0.35">
      <c r="A4" s="4">
        <v>2</v>
      </c>
      <c r="B4" s="3">
        <v>-9</v>
      </c>
      <c r="C4" s="3">
        <v>9</v>
      </c>
      <c r="D4" s="3">
        <v>2</v>
      </c>
      <c r="E4" s="5">
        <v>-6</v>
      </c>
      <c r="F4" s="1"/>
    </row>
    <row r="5" spans="1:6" ht="15" thickTop="1" x14ac:dyDescent="0.3">
      <c r="A5" s="151" t="s">
        <v>10</v>
      </c>
      <c r="B5" s="152"/>
      <c r="C5" s="153"/>
      <c r="D5" s="142" t="s">
        <v>11</v>
      </c>
      <c r="E5" s="143"/>
      <c r="F5" s="2"/>
    </row>
    <row r="6" spans="1:6" ht="15" thickBot="1" x14ac:dyDescent="0.35">
      <c r="A6" s="139">
        <f xml:space="preserve"> (A4+1)/(C4^(A4+1) - B4^(A4+1))</f>
        <v>2.05761316872428E-3</v>
      </c>
      <c r="B6" s="140"/>
      <c r="C6" s="141"/>
      <c r="D6" s="144">
        <f>A6*(C4^(A4+D4+1) - B4^(A4+D4+1))/(A4+D4+1) + E4</f>
        <v>42.600000000000009</v>
      </c>
      <c r="E6" s="140"/>
      <c r="F6" s="6"/>
    </row>
    <row r="7" spans="1:6" ht="15" thickTop="1" x14ac:dyDescent="0.3">
      <c r="C7" s="2"/>
      <c r="D7" s="2"/>
    </row>
  </sheetData>
  <mergeCells count="8">
    <mergeCell ref="A6:C6"/>
    <mergeCell ref="D5:E5"/>
    <mergeCell ref="D6:E6"/>
    <mergeCell ref="A1:C1"/>
    <mergeCell ref="D1:E1"/>
    <mergeCell ref="B2:C2"/>
    <mergeCell ref="D2:E2"/>
    <mergeCell ref="A5:C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2" sqref="A1:C2"/>
    </sheetView>
  </sheetViews>
  <sheetFormatPr defaultRowHeight="14.4" x14ac:dyDescent="0.3"/>
  <cols>
    <col min="1" max="3" width="11.109375" customWidth="1"/>
  </cols>
  <sheetData>
    <row r="1" spans="1:5" ht="28.8" customHeight="1" x14ac:dyDescent="0.3">
      <c r="A1" s="145" t="s">
        <v>5</v>
      </c>
      <c r="B1" s="146"/>
      <c r="C1" s="147"/>
    </row>
    <row r="2" spans="1:5" ht="28.8" customHeight="1" x14ac:dyDescent="0.3">
      <c r="A2" s="43" t="s">
        <v>9</v>
      </c>
      <c r="B2" s="148" t="s">
        <v>7</v>
      </c>
      <c r="C2" s="154"/>
    </row>
    <row r="3" spans="1:5" x14ac:dyDescent="0.3">
      <c r="A3" s="44" t="s">
        <v>0</v>
      </c>
      <c r="B3" s="45" t="s">
        <v>1</v>
      </c>
      <c r="C3" s="46" t="s">
        <v>2</v>
      </c>
    </row>
    <row r="4" spans="1:5" ht="15" thickBot="1" x14ac:dyDescent="0.35">
      <c r="A4" s="4">
        <v>8</v>
      </c>
      <c r="B4" s="3">
        <v>-2</v>
      </c>
      <c r="C4" s="5">
        <v>2</v>
      </c>
    </row>
    <row r="5" spans="1:5" ht="15" thickTop="1" x14ac:dyDescent="0.3">
      <c r="A5" s="9" t="s">
        <v>10</v>
      </c>
      <c r="B5" s="10" t="s">
        <v>13</v>
      </c>
      <c r="C5" s="11" t="s">
        <v>12</v>
      </c>
    </row>
    <row r="6" spans="1:5" ht="15" thickBot="1" x14ac:dyDescent="0.35">
      <c r="A6" s="7">
        <f xml:space="preserve"> (A4+1)/(C4^(A4+1) - B4^(A4+1))</f>
        <v>8.7890625E-3</v>
      </c>
      <c r="B6" s="8">
        <f xml:space="preserve"> A6*(C4^(A4+2) - B4^(A4+2))/(A4+2)</f>
        <v>0</v>
      </c>
      <c r="C6" s="8">
        <f xml:space="preserve"> A6*(C4^(A4+3) - B4^(A4+3))/(A4+3) - B6^2</f>
        <v>3.2727272727272729</v>
      </c>
      <c r="D6" s="12"/>
    </row>
    <row r="7" spans="1:5" ht="15" thickTop="1" x14ac:dyDescent="0.3">
      <c r="E7" s="1"/>
    </row>
  </sheetData>
  <mergeCells count="2">
    <mergeCell ref="A1:C1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21</vt:i4>
      </vt:variant>
    </vt:vector>
  </HeadingPairs>
  <TitlesOfParts>
    <vt:vector size="21" baseType="lpstr">
      <vt:lpstr>Задание 1.1</vt:lpstr>
      <vt:lpstr>Задание 1.2</vt:lpstr>
      <vt:lpstr>Задание 1.3</vt:lpstr>
      <vt:lpstr>Задание 2.1</vt:lpstr>
      <vt:lpstr>Задание 2.2</vt:lpstr>
      <vt:lpstr>Задание 2.3</vt:lpstr>
      <vt:lpstr>Задание 2.4</vt:lpstr>
      <vt:lpstr>Задание 3.1</vt:lpstr>
      <vt:lpstr>Задание 3.2</vt:lpstr>
      <vt:lpstr>Задание 3.3</vt:lpstr>
      <vt:lpstr>Задание 4.1</vt:lpstr>
      <vt:lpstr>Задание 4.2</vt:lpstr>
      <vt:lpstr>Задание 4.3</vt:lpstr>
      <vt:lpstr>Задание 4.4</vt:lpstr>
      <vt:lpstr>Задание 4.5</vt:lpstr>
      <vt:lpstr>Задание 5.1</vt:lpstr>
      <vt:lpstr>Задание 5.2</vt:lpstr>
      <vt:lpstr>Задание 5.3</vt:lpstr>
      <vt:lpstr>Задание 6.1</vt:lpstr>
      <vt:lpstr>Задание 6.2</vt:lpstr>
      <vt:lpstr>Задание 7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Настя Кот</dc:creator>
  <cp:lastModifiedBy>Настя Кот</cp:lastModifiedBy>
  <dcterms:created xsi:type="dcterms:W3CDTF">2020-11-23T12:52:27Z</dcterms:created>
  <dcterms:modified xsi:type="dcterms:W3CDTF">2020-12-23T16:35:09Z</dcterms:modified>
</cp:coreProperties>
</file>