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ocuments\GitHub\FA\3 курс\Excel\"/>
    </mc:Choice>
  </mc:AlternateContent>
  <xr:revisionPtr revIDLastSave="0" documentId="13_ncr:1_{DE36FEDB-2EB6-487E-BA54-FE367CAF87DE}" xr6:coauthVersionLast="47" xr6:coauthVersionMax="47" xr10:uidLastSave="{00000000-0000-0000-0000-000000000000}"/>
  <bookViews>
    <workbookView xWindow="-108" yWindow="-108" windowWidth="23256" windowHeight="12576" xr2:uid="{023205AE-7531-4324-B6D1-C297AB4B0EE9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H3" i="2"/>
  <c r="F7" i="2"/>
  <c r="F8" i="2"/>
  <c r="F17" i="2"/>
  <c r="F6" i="2"/>
  <c r="F5" i="2"/>
  <c r="D5" i="2"/>
  <c r="D7" i="2"/>
  <c r="D6" i="2"/>
  <c r="C6" i="2"/>
  <c r="C5" i="2"/>
  <c r="F9" i="2"/>
  <c r="C16" i="2"/>
  <c r="B16" i="2"/>
  <c r="F12" i="2"/>
  <c r="F14" i="2"/>
  <c r="E11" i="2"/>
  <c r="E12" i="2"/>
  <c r="D12" i="2"/>
  <c r="C13" i="2"/>
  <c r="C11" i="2"/>
  <c r="G4" i="2"/>
  <c r="C3" i="2"/>
  <c r="D3" i="2" s="1"/>
  <c r="E3" i="2" s="1"/>
  <c r="F3" i="2" s="1"/>
  <c r="B30" i="2"/>
  <c r="B31" i="2" s="1"/>
  <c r="B32" i="2" s="1"/>
  <c r="G8" i="2" s="1"/>
  <c r="C8" i="2" s="1"/>
  <c r="D8" i="2" s="1"/>
  <c r="E8" i="2" s="1"/>
  <c r="B58" i="2"/>
  <c r="E16" i="2" s="1"/>
  <c r="E17" i="2" s="1"/>
  <c r="B17" i="2"/>
  <c r="B14" i="2"/>
  <c r="B7" i="2" s="1"/>
  <c r="E10" i="2"/>
  <c r="G9" i="2"/>
  <c r="G2" i="2"/>
  <c r="D11" i="2" l="1"/>
  <c r="D13" i="2" s="1"/>
  <c r="E6" i="2" s="1"/>
  <c r="G14" i="2"/>
  <c r="C7" i="2"/>
  <c r="C17" i="2"/>
  <c r="D16" i="2"/>
  <c r="D17" i="2" s="1"/>
  <c r="E13" i="2" l="1"/>
  <c r="E5" i="2" l="1"/>
  <c r="E7" i="2" s="1"/>
  <c r="B18" i="2" l="1"/>
</calcChain>
</file>

<file path=xl/sharedStrings.xml><?xml version="1.0" encoding="utf-8"?>
<sst xmlns="http://schemas.openxmlformats.org/spreadsheetml/2006/main" count="51" uniqueCount="45">
  <si>
    <t>Депозит</t>
  </si>
  <si>
    <t>Инвестиционный счет</t>
  </si>
  <si>
    <t>Портфель</t>
  </si>
  <si>
    <t>Облигации</t>
  </si>
  <si>
    <t>Купон</t>
  </si>
  <si>
    <t>Эффективная ставка</t>
  </si>
  <si>
    <t>Номинал</t>
  </si>
  <si>
    <t>Инвестиции</t>
  </si>
  <si>
    <t>остаток на конец года</t>
  </si>
  <si>
    <t>Инвестционный счет</t>
  </si>
  <si>
    <t>начисление процентов</t>
  </si>
  <si>
    <t>поступления при закрытии продуктов</t>
  </si>
  <si>
    <t>Погашение номинала</t>
  </si>
  <si>
    <t>Купонный доход</t>
  </si>
  <si>
    <t>Инвестиционный фонд (Акции и пут)</t>
  </si>
  <si>
    <t>Всего инвестиции</t>
  </si>
  <si>
    <t>Платежи по кредиту</t>
  </si>
  <si>
    <t>Агрегированный поток</t>
  </si>
  <si>
    <t>ВСД</t>
  </si>
  <si>
    <t>Ставка годовая</t>
  </si>
  <si>
    <t>Кол-во начислений</t>
  </si>
  <si>
    <t>ставка доходности (рисковая)</t>
  </si>
  <si>
    <t>Безрисковая ставка</t>
  </si>
  <si>
    <t>Рыночный риск</t>
  </si>
  <si>
    <t>Ожидаемый риск</t>
  </si>
  <si>
    <t>Риск безрисковой ставки</t>
  </si>
  <si>
    <t>доля рисковой части xm</t>
  </si>
  <si>
    <t>доля безрисковой части</t>
  </si>
  <si>
    <t>доходность портфеля с риском клиента</t>
  </si>
  <si>
    <t>Кол-во выплат в год</t>
  </si>
  <si>
    <t>Срок</t>
  </si>
  <si>
    <t>Защитный пут</t>
  </si>
  <si>
    <t>РС_0</t>
  </si>
  <si>
    <t>РС_4</t>
  </si>
  <si>
    <t>Цена, руб./акцию</t>
  </si>
  <si>
    <t>Цена исполнения, руб.</t>
  </si>
  <si>
    <t>Кол-во акциий</t>
  </si>
  <si>
    <t>Кредит</t>
  </si>
  <si>
    <t>Номинал, руб.</t>
  </si>
  <si>
    <t>срок, лет</t>
  </si>
  <si>
    <t>кол-во начислений в году</t>
  </si>
  <si>
    <t>Ставка по кредиту</t>
  </si>
  <si>
    <t>Ежегодный платеж</t>
  </si>
  <si>
    <t>% на купон</t>
  </si>
  <si>
    <t>Накопленный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</si>
</sst>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3" borderId="1" xfId="0" applyFont="1" applyFill="1" applyBorder="1"/>
    <xf numFmtId="165" fontId="3" fillId="3" borderId="1" xfId="2" applyNumberFormat="1" applyFont="1" applyFill="1" applyBorder="1"/>
    <xf numFmtId="2" fontId="3" fillId="3" borderId="1" xfId="0" applyNumberFormat="1" applyFont="1" applyFill="1" applyBorder="1"/>
    <xf numFmtId="10" fontId="2" fillId="3" borderId="1" xfId="3" applyNumberFormat="1" applyFont="1" applyFill="1" applyBorder="1"/>
    <xf numFmtId="0" fontId="3" fillId="0" borderId="1" xfId="0" applyFont="1" applyBorder="1" applyAlignment="1">
      <alignment horizontal="left" indent="2"/>
    </xf>
    <xf numFmtId="165" fontId="2" fillId="0" borderId="1" xfId="2" applyNumberFormat="1" applyFont="1" applyBorder="1"/>
    <xf numFmtId="2" fontId="3" fillId="0" borderId="1" xfId="0" applyNumberFormat="1" applyFont="1" applyBorder="1"/>
    <xf numFmtId="2" fontId="3" fillId="0" borderId="1" xfId="0" applyNumberFormat="1" applyFont="1" applyFill="1" applyBorder="1"/>
    <xf numFmtId="0" fontId="3" fillId="0" borderId="1" xfId="0" applyFont="1" applyBorder="1"/>
    <xf numFmtId="165" fontId="2" fillId="3" borderId="1" xfId="2" applyNumberFormat="1" applyFont="1" applyFill="1" applyBorder="1"/>
    <xf numFmtId="165" fontId="3" fillId="0" borderId="1" xfId="2" applyNumberFormat="1" applyFont="1" applyBorder="1"/>
    <xf numFmtId="2" fontId="3" fillId="0" borderId="1" xfId="2" applyNumberFormat="1" applyFont="1" applyBorder="1"/>
    <xf numFmtId="9" fontId="3" fillId="0" borderId="1" xfId="0" applyNumberFormat="1" applyFont="1" applyBorder="1"/>
    <xf numFmtId="2" fontId="2" fillId="0" borderId="1" xfId="0" applyNumberFormat="1" applyFont="1" applyBorder="1"/>
    <xf numFmtId="10" fontId="2" fillId="3" borderId="1" xfId="0" applyNumberFormat="1" applyFont="1" applyFill="1" applyBorder="1"/>
    <xf numFmtId="2" fontId="2" fillId="3" borderId="1" xfId="0" applyNumberFormat="1" applyFont="1" applyFill="1" applyBorder="1"/>
    <xf numFmtId="165" fontId="3" fillId="0" borderId="1" xfId="0" applyNumberFormat="1" applyFont="1" applyBorder="1"/>
    <xf numFmtId="10" fontId="3" fillId="0" borderId="1" xfId="3" applyNumberFormat="1" applyFont="1" applyBorder="1"/>
    <xf numFmtId="2" fontId="4" fillId="0" borderId="1" xfId="0" applyNumberFormat="1" applyFont="1" applyBorder="1"/>
    <xf numFmtId="0" fontId="3" fillId="0" borderId="0" xfId="0" applyFont="1"/>
    <xf numFmtId="2" fontId="3" fillId="0" borderId="0" xfId="0" applyNumberFormat="1" applyFont="1"/>
    <xf numFmtId="0" fontId="3" fillId="5" borderId="1" xfId="0" applyFont="1" applyFill="1" applyBorder="1"/>
    <xf numFmtId="9" fontId="3" fillId="0" borderId="0" xfId="0" applyNumberFormat="1" applyFont="1"/>
    <xf numFmtId="165" fontId="3" fillId="0" borderId="0" xfId="2" applyNumberFormat="1" applyFont="1"/>
    <xf numFmtId="2" fontId="0" fillId="0" borderId="0" xfId="0" applyNumberForma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2" fontId="3" fillId="0" borderId="1" xfId="0" quotePrefix="1" applyNumberFormat="1" applyFont="1" applyFill="1" applyBorder="1"/>
  </cellXfs>
  <cellStyles count="4">
    <cellStyle name="Денежный 2" xfId="1" xr:uid="{00000000-0005-0000-0000-00002F000000}"/>
    <cellStyle name="Обычный" xfId="0" builtinId="0"/>
    <cellStyle name="Процентный" xfId="3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B4F9-1DAF-418D-ACA3-389F0EAAB459}">
  <dimension ref="A1:H58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27.44140625" style="1" customWidth="1"/>
    <col min="2" max="2" width="18.33203125" style="1" customWidth="1"/>
    <col min="3" max="6" width="11.44140625" style="28" customWidth="1"/>
    <col min="7" max="7" width="18.33203125" style="1" customWidth="1"/>
    <col min="8" max="8" width="9.44140625" style="1" bestFit="1" customWidth="1"/>
    <col min="9" max="16384" width="9.109375" style="1"/>
  </cols>
  <sheetData>
    <row r="1" spans="1:8" x14ac:dyDescent="0.3">
      <c r="A1" s="2"/>
      <c r="B1" s="2" t="s">
        <v>7</v>
      </c>
      <c r="C1" s="3">
        <v>1</v>
      </c>
      <c r="D1" s="3">
        <v>2</v>
      </c>
      <c r="E1" s="3">
        <v>3</v>
      </c>
      <c r="F1" s="3">
        <v>4</v>
      </c>
      <c r="G1" s="2" t="s">
        <v>5</v>
      </c>
    </row>
    <row r="2" spans="1:8" x14ac:dyDescent="0.3">
      <c r="A2" s="4" t="s">
        <v>0</v>
      </c>
      <c r="B2" s="5"/>
      <c r="C2" s="6"/>
      <c r="D2" s="6"/>
      <c r="E2" s="6"/>
      <c r="F2" s="6"/>
      <c r="G2" s="7">
        <f>(1+$B$21/$B$22)^$B$22-1</f>
        <v>8.2999506807510004E-2</v>
      </c>
    </row>
    <row r="3" spans="1:8" x14ac:dyDescent="0.3">
      <c r="A3" s="8" t="s">
        <v>8</v>
      </c>
      <c r="B3" s="9">
        <v>20000</v>
      </c>
      <c r="C3" s="10">
        <f>B3*(1+$B$21/$B$22)^$B$22</f>
        <v>21659.990136150202</v>
      </c>
      <c r="D3" s="10">
        <f>C3*(1+$B$21/$B$22)^$B$22</f>
        <v>23457.7586349062</v>
      </c>
      <c r="E3" s="10">
        <f>D3*(1+$B$21/$B$22)^$B$22</f>
        <v>25404.741032413025</v>
      </c>
      <c r="F3" s="11">
        <f>E3*(1+$B$21/$B$22)^$B$22</f>
        <v>27513.322008675819</v>
      </c>
      <c r="G3" s="12"/>
      <c r="H3" s="28">
        <f>F3+F9+F8+119700+131079</f>
        <v>503678.81365594332</v>
      </c>
    </row>
    <row r="4" spans="1:8" x14ac:dyDescent="0.3">
      <c r="A4" s="4" t="s">
        <v>9</v>
      </c>
      <c r="B4" s="13">
        <f>B15-B3-B8-B9-B14</f>
        <v>95000</v>
      </c>
      <c r="C4" s="6"/>
      <c r="D4" s="6"/>
      <c r="E4" s="6"/>
      <c r="F4" s="6"/>
      <c r="G4" s="7">
        <f>(1+$B$50/$B$51)^$B$51-1</f>
        <v>5.116189788173342E-2</v>
      </c>
    </row>
    <row r="5" spans="1:8" x14ac:dyDescent="0.3">
      <c r="A5" s="8" t="s">
        <v>10</v>
      </c>
      <c r="B5" s="14"/>
      <c r="C5" s="15">
        <f>B7*$G$4</f>
        <v>4860.380298764675</v>
      </c>
      <c r="D5" s="15">
        <f>C7*$G$4</f>
        <v>5313.6941708033964</v>
      </c>
      <c r="E5" s="15">
        <f>D7*$G$4</f>
        <v>5800.6706000511795</v>
      </c>
      <c r="F5" s="15">
        <f>E7*$G$4</f>
        <v>11439.757288210478</v>
      </c>
      <c r="G5" s="16"/>
    </row>
    <row r="6" spans="1:8" x14ac:dyDescent="0.3">
      <c r="A6" s="8" t="s">
        <v>11</v>
      </c>
      <c r="B6" s="14"/>
      <c r="C6" s="15">
        <f>C11</f>
        <v>4000</v>
      </c>
      <c r="D6" s="10">
        <f>D11</f>
        <v>4204.6475915269339</v>
      </c>
      <c r="E6" s="10">
        <f>E10+E11</f>
        <v>104419.76534223331</v>
      </c>
      <c r="F6" s="10">
        <f>F3+F8+F14</f>
        <v>224513.32200867584</v>
      </c>
      <c r="G6" s="16"/>
    </row>
    <row r="7" spans="1:8" x14ac:dyDescent="0.3">
      <c r="A7" s="8" t="s">
        <v>8</v>
      </c>
      <c r="B7" s="14">
        <f>B4</f>
        <v>95000</v>
      </c>
      <c r="C7" s="10">
        <f>B7+C5+C6</f>
        <v>103860.38029876468</v>
      </c>
      <c r="D7" s="10">
        <f>C7+D5+D6</f>
        <v>113378.72206109502</v>
      </c>
      <c r="E7" s="10">
        <f t="shared" ref="D7:F7" si="0">D7+E5+E6</f>
        <v>223599.1580033795</v>
      </c>
      <c r="F7" s="17">
        <f>E7+F5+F6</f>
        <v>459552.23730026581</v>
      </c>
      <c r="G7" s="16"/>
    </row>
    <row r="8" spans="1:8" x14ac:dyDescent="0.3">
      <c r="A8" s="4" t="s">
        <v>2</v>
      </c>
      <c r="B8" s="13">
        <v>100000</v>
      </c>
      <c r="C8" s="6">
        <f>B8*(1+$G$8)</f>
        <v>101705.85250018114</v>
      </c>
      <c r="D8" s="6">
        <f t="shared" ref="D8:F8" si="1">C8*(1+$G$8)</f>
        <v>103440.80432788601</v>
      </c>
      <c r="E8" s="6">
        <f t="shared" si="1"/>
        <v>105205.35187472074</v>
      </c>
      <c r="F8" s="6">
        <f>E8*(1+$G$8)</f>
        <v>107000.00000000003</v>
      </c>
      <c r="G8" s="18">
        <f>(1+B32)^(1/F1)-1</f>
        <v>1.7058525001811375E-2</v>
      </c>
    </row>
    <row r="9" spans="1:8" x14ac:dyDescent="0.3">
      <c r="A9" s="4" t="s">
        <v>3</v>
      </c>
      <c r="B9" s="13">
        <v>100000</v>
      </c>
      <c r="C9" s="6"/>
      <c r="D9" s="6"/>
      <c r="E9" s="6"/>
      <c r="F9" s="6">
        <f>E13+F12</f>
        <v>118386.49164726747</v>
      </c>
      <c r="G9" s="18">
        <f>$B$38</f>
        <v>0.04</v>
      </c>
    </row>
    <row r="10" spans="1:8" x14ac:dyDescent="0.3">
      <c r="A10" s="8" t="s">
        <v>12</v>
      </c>
      <c r="B10" s="14"/>
      <c r="C10" s="11">
        <v>0</v>
      </c>
      <c r="D10" s="11">
        <v>0</v>
      </c>
      <c r="E10" s="11">
        <f>$B$37</f>
        <v>100000</v>
      </c>
      <c r="F10" s="10">
        <v>0</v>
      </c>
      <c r="G10" s="16"/>
    </row>
    <row r="11" spans="1:8" x14ac:dyDescent="0.3">
      <c r="A11" s="8" t="s">
        <v>13</v>
      </c>
      <c r="B11" s="14"/>
      <c r="C11" s="11">
        <f>$B$37*$B$38+C12</f>
        <v>4000</v>
      </c>
      <c r="D11" s="11">
        <f>$B$37*$B$38+D12</f>
        <v>4204.6475915269339</v>
      </c>
      <c r="E11" s="11">
        <f>$B$37*$B$38+E12</f>
        <v>4419.7653422333115</v>
      </c>
      <c r="F11" s="10">
        <v>0</v>
      </c>
      <c r="G11" s="16"/>
    </row>
    <row r="12" spans="1:8" x14ac:dyDescent="0.3">
      <c r="A12" s="8" t="s">
        <v>43</v>
      </c>
      <c r="B12" s="14"/>
      <c r="C12" s="11"/>
      <c r="D12" s="31">
        <f>FV($B$50/$B$51,$B$51,,-C13)-C13</f>
        <v>204.64759152693387</v>
      </c>
      <c r="E12" s="31">
        <f>FV($B$50/$B$51,$B$51,,-D13)-D13</f>
        <v>419.76534223331146</v>
      </c>
      <c r="F12" s="31">
        <f>FV($B$50/$B$51,$B$51,,-E13)-E13</f>
        <v>5762.0787135072169</v>
      </c>
      <c r="G12" s="16"/>
    </row>
    <row r="13" spans="1:8" x14ac:dyDescent="0.3">
      <c r="A13" s="8" t="s">
        <v>44</v>
      </c>
      <c r="B13" s="14"/>
      <c r="C13" s="11">
        <f>C11+C10</f>
        <v>4000</v>
      </c>
      <c r="D13" s="31">
        <f>C13+D11+D10</f>
        <v>8204.647591526933</v>
      </c>
      <c r="E13" s="31">
        <f>D13+E11+E10</f>
        <v>112624.41293376025</v>
      </c>
      <c r="F13" s="10"/>
      <c r="G13" s="16"/>
    </row>
    <row r="14" spans="1:8" x14ac:dyDescent="0.3">
      <c r="A14" s="4" t="s">
        <v>14</v>
      </c>
      <c r="B14" s="13">
        <f>B43*B47+B45*B47</f>
        <v>105000</v>
      </c>
      <c r="C14" s="6"/>
      <c r="D14" s="6"/>
      <c r="E14" s="6"/>
      <c r="F14" s="6">
        <f>MAX(B46,B44)*10</f>
        <v>90000</v>
      </c>
      <c r="G14" s="7">
        <f>(F14/B14)^(1/$F$1)-1</f>
        <v>-3.7804541804238534E-2</v>
      </c>
    </row>
    <row r="15" spans="1:8" x14ac:dyDescent="0.3">
      <c r="A15" s="4" t="s">
        <v>15</v>
      </c>
      <c r="B15" s="13">
        <v>420000</v>
      </c>
      <c r="C15" s="19"/>
      <c r="D15" s="19"/>
      <c r="E15" s="19"/>
      <c r="F15" s="19"/>
      <c r="G15" s="7"/>
    </row>
    <row r="16" spans="1:8" x14ac:dyDescent="0.3">
      <c r="A16" s="12" t="s">
        <v>16</v>
      </c>
      <c r="B16" s="20">
        <f>B54</f>
        <v>150000</v>
      </c>
      <c r="C16" s="10">
        <f>-$B$58</f>
        <v>-62452.347083926034</v>
      </c>
      <c r="D16" s="10">
        <f>-$B$58</f>
        <v>-62452.347083926034</v>
      </c>
      <c r="E16" s="10">
        <f>-$B$58</f>
        <v>-62452.347083926034</v>
      </c>
      <c r="F16" s="10"/>
      <c r="G16" s="12"/>
    </row>
    <row r="17" spans="1:7" x14ac:dyDescent="0.3">
      <c r="A17" s="12" t="s">
        <v>17</v>
      </c>
      <c r="B17" s="20">
        <f>-B15+B16</f>
        <v>-270000</v>
      </c>
      <c r="C17" s="10">
        <f>C16</f>
        <v>-62452.347083926034</v>
      </c>
      <c r="D17" s="10">
        <f t="shared" ref="D17:E17" si="2">D16</f>
        <v>-62452.347083926034</v>
      </c>
      <c r="E17" s="10">
        <f t="shared" si="2"/>
        <v>-62452.347083926034</v>
      </c>
      <c r="F17" s="10">
        <f>F7</f>
        <v>459552.23730026581</v>
      </c>
      <c r="G17" s="12"/>
    </row>
    <row r="18" spans="1:7" x14ac:dyDescent="0.3">
      <c r="A18" s="12" t="s">
        <v>18</v>
      </c>
      <c r="B18" s="21">
        <f>IRR(B17:F17)</f>
        <v>1.5061040443751228E-3</v>
      </c>
      <c r="C18" s="22"/>
      <c r="D18" s="22"/>
      <c r="E18" s="22"/>
      <c r="F18" s="22"/>
      <c r="G18" s="12"/>
    </row>
    <row r="19" spans="1:7" x14ac:dyDescent="0.3">
      <c r="A19" s="23"/>
      <c r="B19" s="23"/>
      <c r="C19" s="24"/>
      <c r="D19" s="24"/>
      <c r="E19" s="24"/>
      <c r="F19" s="24"/>
      <c r="G19" s="23"/>
    </row>
    <row r="20" spans="1:7" x14ac:dyDescent="0.3">
      <c r="A20" s="29" t="s">
        <v>0</v>
      </c>
      <c r="B20" s="30"/>
      <c r="C20" s="24"/>
      <c r="D20" s="24"/>
      <c r="E20" s="24"/>
      <c r="F20" s="24"/>
      <c r="G20" s="23"/>
    </row>
    <row r="21" spans="1:7" x14ac:dyDescent="0.3">
      <c r="A21" s="25" t="s">
        <v>19</v>
      </c>
      <c r="B21" s="16">
        <v>0.08</v>
      </c>
      <c r="C21" s="24"/>
      <c r="D21" s="24"/>
      <c r="E21" s="24"/>
      <c r="F21" s="24"/>
      <c r="G21" s="23"/>
    </row>
    <row r="22" spans="1:7" x14ac:dyDescent="0.3">
      <c r="A22" s="25" t="s">
        <v>20</v>
      </c>
      <c r="B22" s="12">
        <v>12</v>
      </c>
      <c r="C22" s="24"/>
      <c r="D22" s="24"/>
      <c r="E22" s="24"/>
      <c r="F22" s="24"/>
      <c r="G22" s="23"/>
    </row>
    <row r="23" spans="1:7" x14ac:dyDescent="0.3">
      <c r="A23" s="23"/>
      <c r="B23" s="23"/>
      <c r="C23" s="24"/>
      <c r="D23" s="24"/>
      <c r="E23" s="24"/>
      <c r="F23" s="24"/>
      <c r="G23" s="23"/>
    </row>
    <row r="24" spans="1:7" x14ac:dyDescent="0.3">
      <c r="A24" s="29" t="s">
        <v>2</v>
      </c>
      <c r="B24" s="30"/>
      <c r="C24" s="24"/>
      <c r="D24" s="24"/>
      <c r="E24" s="24"/>
      <c r="F24" s="24"/>
      <c r="G24" s="23"/>
    </row>
    <row r="25" spans="1:7" x14ac:dyDescent="0.3">
      <c r="A25" s="25" t="s">
        <v>21</v>
      </c>
      <c r="B25" s="16">
        <v>0.1</v>
      </c>
      <c r="C25" s="24"/>
      <c r="D25" s="24"/>
      <c r="E25" s="24"/>
      <c r="F25" s="24"/>
      <c r="G25" s="23"/>
    </row>
    <row r="26" spans="1:7" x14ac:dyDescent="0.3">
      <c r="A26" s="25" t="s">
        <v>22</v>
      </c>
      <c r="B26" s="16">
        <v>0.05</v>
      </c>
      <c r="C26" s="24"/>
      <c r="D26" s="24"/>
      <c r="E26" s="24"/>
      <c r="F26" s="24"/>
      <c r="G26" s="23"/>
    </row>
    <row r="27" spans="1:7" x14ac:dyDescent="0.3">
      <c r="A27" s="25" t="s">
        <v>23</v>
      </c>
      <c r="B27" s="16">
        <v>0.25</v>
      </c>
      <c r="C27" s="24"/>
      <c r="D27" s="24"/>
      <c r="E27" s="24"/>
      <c r="F27" s="24"/>
      <c r="G27" s="23"/>
    </row>
    <row r="28" spans="1:7" x14ac:dyDescent="0.3">
      <c r="A28" s="25" t="s">
        <v>24</v>
      </c>
      <c r="B28" s="16">
        <v>0.1</v>
      </c>
      <c r="C28" s="24"/>
      <c r="D28" s="24"/>
      <c r="E28" s="24"/>
      <c r="F28" s="24"/>
      <c r="G28" s="23"/>
    </row>
    <row r="29" spans="1:7" x14ac:dyDescent="0.3">
      <c r="A29" s="25" t="s">
        <v>25</v>
      </c>
      <c r="B29" s="16">
        <v>0</v>
      </c>
      <c r="C29" s="24"/>
      <c r="D29" s="24"/>
      <c r="E29" s="24"/>
      <c r="F29" s="24"/>
      <c r="G29" s="23"/>
    </row>
    <row r="30" spans="1:7" x14ac:dyDescent="0.3">
      <c r="A30" s="25" t="s">
        <v>26</v>
      </c>
      <c r="B30" s="16">
        <f>B28/B27</f>
        <v>0.4</v>
      </c>
      <c r="C30" s="24"/>
      <c r="D30" s="24"/>
      <c r="E30" s="24"/>
      <c r="F30" s="24"/>
      <c r="G30" s="23"/>
    </row>
    <row r="31" spans="1:7" x14ac:dyDescent="0.3">
      <c r="A31" s="25" t="s">
        <v>27</v>
      </c>
      <c r="B31" s="16">
        <f>1-B30</f>
        <v>0.6</v>
      </c>
      <c r="C31" s="24"/>
      <c r="D31" s="24"/>
      <c r="E31" s="24"/>
      <c r="F31" s="24"/>
      <c r="G31" s="23"/>
    </row>
    <row r="32" spans="1:7" x14ac:dyDescent="0.3">
      <c r="A32" s="25" t="s">
        <v>28</v>
      </c>
      <c r="B32" s="16">
        <f>B31*B26+B30*B25</f>
        <v>7.0000000000000007E-2</v>
      </c>
      <c r="C32" s="24"/>
      <c r="D32" s="24"/>
      <c r="E32" s="24"/>
      <c r="F32" s="24"/>
      <c r="G32" s="23"/>
    </row>
    <row r="33" spans="1:7" x14ac:dyDescent="0.3">
      <c r="A33" s="23"/>
      <c r="B33" s="26"/>
      <c r="C33" s="24"/>
      <c r="D33" s="24"/>
      <c r="E33" s="24"/>
      <c r="F33" s="24"/>
      <c r="G33" s="23"/>
    </row>
    <row r="34" spans="1:7" x14ac:dyDescent="0.3">
      <c r="A34" s="23"/>
      <c r="B34" s="26"/>
      <c r="C34" s="24"/>
      <c r="D34" s="24"/>
      <c r="E34" s="24"/>
      <c r="F34" s="24"/>
      <c r="G34" s="23"/>
    </row>
    <row r="35" spans="1:7" x14ac:dyDescent="0.3">
      <c r="A35" s="23"/>
      <c r="B35" s="23"/>
      <c r="C35" s="24"/>
      <c r="D35" s="24"/>
      <c r="E35" s="24"/>
      <c r="F35" s="24"/>
      <c r="G35" s="23"/>
    </row>
    <row r="36" spans="1:7" x14ac:dyDescent="0.3">
      <c r="A36" s="29" t="s">
        <v>3</v>
      </c>
      <c r="B36" s="30"/>
      <c r="C36" s="24"/>
      <c r="D36" s="24"/>
      <c r="E36" s="24"/>
      <c r="F36" s="24"/>
      <c r="G36" s="23"/>
    </row>
    <row r="37" spans="1:7" x14ac:dyDescent="0.3">
      <c r="A37" s="25" t="s">
        <v>6</v>
      </c>
      <c r="B37" s="14">
        <v>100000</v>
      </c>
      <c r="C37" s="24"/>
      <c r="D37" s="24"/>
      <c r="E37" s="24"/>
      <c r="F37" s="24"/>
      <c r="G37" s="23"/>
    </row>
    <row r="38" spans="1:7" x14ac:dyDescent="0.3">
      <c r="A38" s="25" t="s">
        <v>4</v>
      </c>
      <c r="B38" s="16">
        <v>0.04</v>
      </c>
      <c r="C38" s="24"/>
      <c r="D38" s="24"/>
      <c r="E38" s="24"/>
      <c r="F38" s="24"/>
      <c r="G38" s="23"/>
    </row>
    <row r="39" spans="1:7" x14ac:dyDescent="0.3">
      <c r="A39" s="25" t="s">
        <v>29</v>
      </c>
      <c r="B39" s="12">
        <v>1</v>
      </c>
      <c r="C39" s="24"/>
      <c r="D39" s="24"/>
      <c r="E39" s="24"/>
      <c r="F39" s="24"/>
      <c r="G39" s="23"/>
    </row>
    <row r="40" spans="1:7" x14ac:dyDescent="0.3">
      <c r="A40" s="25" t="s">
        <v>30</v>
      </c>
      <c r="B40" s="12">
        <v>3</v>
      </c>
      <c r="C40" s="24"/>
      <c r="D40" s="24"/>
      <c r="E40" s="24"/>
      <c r="F40" s="24"/>
      <c r="G40" s="23"/>
    </row>
    <row r="41" spans="1:7" x14ac:dyDescent="0.3">
      <c r="A41" s="23"/>
      <c r="B41" s="23"/>
      <c r="C41" s="24"/>
      <c r="D41" s="24"/>
      <c r="E41" s="24"/>
      <c r="F41" s="24"/>
      <c r="G41" s="23"/>
    </row>
    <row r="42" spans="1:7" x14ac:dyDescent="0.3">
      <c r="A42" s="29" t="s">
        <v>31</v>
      </c>
      <c r="B42" s="30"/>
      <c r="C42" s="24"/>
      <c r="D42" s="24"/>
      <c r="E42" s="24"/>
      <c r="F42" s="24"/>
      <c r="G42" s="23"/>
    </row>
    <row r="43" spans="1:7" x14ac:dyDescent="0.3">
      <c r="A43" s="25" t="s">
        <v>32</v>
      </c>
      <c r="B43" s="14">
        <v>10000</v>
      </c>
      <c r="C43" s="24"/>
      <c r="D43" s="24"/>
      <c r="E43" s="24"/>
      <c r="F43" s="24"/>
      <c r="G43" s="23"/>
    </row>
    <row r="44" spans="1:7" x14ac:dyDescent="0.3">
      <c r="A44" s="25" t="s">
        <v>33</v>
      </c>
      <c r="B44" s="14">
        <v>8500</v>
      </c>
      <c r="C44" s="24"/>
      <c r="D44" s="24"/>
      <c r="E44" s="24"/>
      <c r="F44" s="24"/>
      <c r="G44" s="23"/>
    </row>
    <row r="45" spans="1:7" x14ac:dyDescent="0.3">
      <c r="A45" s="25" t="s">
        <v>34</v>
      </c>
      <c r="B45" s="14">
        <v>500</v>
      </c>
      <c r="C45" s="24"/>
      <c r="D45" s="24"/>
      <c r="E45" s="24"/>
      <c r="F45" s="24"/>
      <c r="G45" s="23"/>
    </row>
    <row r="46" spans="1:7" x14ac:dyDescent="0.3">
      <c r="A46" s="25" t="s">
        <v>35</v>
      </c>
      <c r="B46" s="14">
        <v>9000</v>
      </c>
      <c r="C46" s="24"/>
      <c r="D46" s="24"/>
      <c r="E46" s="24"/>
      <c r="F46" s="24"/>
      <c r="G46" s="23"/>
    </row>
    <row r="47" spans="1:7" x14ac:dyDescent="0.3">
      <c r="A47" s="25" t="s">
        <v>36</v>
      </c>
      <c r="B47" s="14">
        <v>10</v>
      </c>
      <c r="C47" s="24"/>
      <c r="D47" s="24"/>
      <c r="E47" s="24"/>
      <c r="F47" s="24"/>
      <c r="G47" s="23"/>
    </row>
    <row r="48" spans="1:7" x14ac:dyDescent="0.3">
      <c r="A48" s="23"/>
      <c r="B48" s="27"/>
      <c r="C48" s="24"/>
      <c r="D48" s="24"/>
      <c r="E48" s="24"/>
      <c r="F48" s="24"/>
      <c r="G48" s="23"/>
    </row>
    <row r="49" spans="1:7" x14ac:dyDescent="0.3">
      <c r="A49" s="29" t="s">
        <v>1</v>
      </c>
      <c r="B49" s="30"/>
      <c r="C49" s="24"/>
      <c r="D49" s="24"/>
      <c r="E49" s="24"/>
      <c r="F49" s="24"/>
      <c r="G49" s="23"/>
    </row>
    <row r="50" spans="1:7" x14ac:dyDescent="0.3">
      <c r="A50" s="25" t="s">
        <v>19</v>
      </c>
      <c r="B50" s="16">
        <v>0.05</v>
      </c>
      <c r="C50" s="24"/>
      <c r="D50" s="24"/>
      <c r="E50" s="24"/>
      <c r="F50" s="24"/>
      <c r="G50" s="23"/>
    </row>
    <row r="51" spans="1:7" x14ac:dyDescent="0.3">
      <c r="A51" s="25" t="s">
        <v>20</v>
      </c>
      <c r="B51" s="12">
        <v>12</v>
      </c>
      <c r="C51" s="24"/>
      <c r="D51" s="24"/>
      <c r="E51" s="24"/>
      <c r="F51" s="24"/>
      <c r="G51" s="23"/>
    </row>
    <row r="52" spans="1:7" x14ac:dyDescent="0.3">
      <c r="A52" s="23"/>
      <c r="B52" s="23"/>
      <c r="C52" s="24"/>
      <c r="D52" s="24"/>
      <c r="E52" s="24"/>
      <c r="F52" s="24"/>
      <c r="G52" s="23"/>
    </row>
    <row r="53" spans="1:7" x14ac:dyDescent="0.3">
      <c r="A53" s="29" t="s">
        <v>37</v>
      </c>
      <c r="B53" s="30"/>
      <c r="C53" s="24"/>
      <c r="D53" s="24"/>
      <c r="E53" s="24"/>
      <c r="F53" s="24"/>
      <c r="G53" s="23"/>
    </row>
    <row r="54" spans="1:7" x14ac:dyDescent="0.3">
      <c r="A54" s="25" t="s">
        <v>38</v>
      </c>
      <c r="B54" s="14">
        <v>150000</v>
      </c>
      <c r="C54" s="24"/>
      <c r="D54" s="24"/>
      <c r="E54" s="24"/>
      <c r="F54" s="24"/>
      <c r="G54" s="23"/>
    </row>
    <row r="55" spans="1:7" x14ac:dyDescent="0.3">
      <c r="A55" s="25" t="s">
        <v>39</v>
      </c>
      <c r="B55" s="12">
        <v>3</v>
      </c>
      <c r="C55" s="24"/>
      <c r="D55" s="24"/>
      <c r="E55" s="24"/>
      <c r="F55" s="24"/>
      <c r="G55" s="23"/>
    </row>
    <row r="56" spans="1:7" x14ac:dyDescent="0.3">
      <c r="A56" s="25" t="s">
        <v>40</v>
      </c>
      <c r="B56" s="12">
        <v>1</v>
      </c>
      <c r="C56" s="24"/>
      <c r="D56" s="24"/>
      <c r="E56" s="24"/>
      <c r="F56" s="24"/>
      <c r="G56" s="23"/>
    </row>
    <row r="57" spans="1:7" x14ac:dyDescent="0.3">
      <c r="A57" s="25" t="s">
        <v>41</v>
      </c>
      <c r="B57" s="16">
        <v>0.12</v>
      </c>
      <c r="C57" s="24"/>
      <c r="D57" s="24"/>
      <c r="E57" s="24"/>
      <c r="F57" s="24"/>
      <c r="G57" s="23"/>
    </row>
    <row r="58" spans="1:7" x14ac:dyDescent="0.3">
      <c r="A58" s="25" t="s">
        <v>42</v>
      </c>
      <c r="B58" s="14">
        <f>-PMT($B$57,B55,B54,0,)</f>
        <v>62452.347083926034</v>
      </c>
      <c r="C58" s="24"/>
      <c r="D58" s="24"/>
      <c r="E58" s="24"/>
      <c r="F58" s="24"/>
      <c r="G58" s="23"/>
    </row>
  </sheetData>
  <mergeCells count="6">
    <mergeCell ref="A53:B53"/>
    <mergeCell ref="A20:B20"/>
    <mergeCell ref="A24:B24"/>
    <mergeCell ref="A36:B36"/>
    <mergeCell ref="A42:B42"/>
    <mergeCell ref="A49:B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Настя Кот</cp:lastModifiedBy>
  <dcterms:created xsi:type="dcterms:W3CDTF">2021-10-18T05:48:00Z</dcterms:created>
  <dcterms:modified xsi:type="dcterms:W3CDTF">2021-10-26T20:19:00Z</dcterms:modified>
</cp:coreProperties>
</file>