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Факультет ИТиАБД\ПИ19-3\Жевагина Анастасия Владимировна - 191758\Excel\"/>
    </mc:Choice>
  </mc:AlternateContent>
  <xr:revisionPtr revIDLastSave="0" documentId="13_ncr:1_{D7D510CC-6A60-4FB6-895F-A890C56A17A1}" xr6:coauthVersionLast="36" xr6:coauthVersionMax="36" xr10:uidLastSave="{00000000-0000-0000-0000-000000000000}"/>
  <bookViews>
    <workbookView xWindow="0" yWindow="0" windowWidth="28800" windowHeight="12225" xr2:uid="{E5E574BD-1149-4BD7-A68E-D16B046F449C}"/>
  </bookViews>
  <sheets>
    <sheet name="Лист1" sheetId="1" r:id="rId1"/>
  </sheets>
  <definedNames>
    <definedName name="solver_adj" localSheetId="0" hidden="1">Лист1!$F$2:$F$5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Лист1!$L$39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4" i="1"/>
  <c r="F54" i="1" s="1"/>
  <c r="D55" i="1"/>
  <c r="D56" i="1"/>
  <c r="F53" i="1"/>
  <c r="F52" i="1"/>
  <c r="F51" i="1"/>
  <c r="F50" i="1"/>
  <c r="F49" i="1"/>
  <c r="F48" i="1"/>
  <c r="F47" i="1"/>
  <c r="F46" i="1"/>
  <c r="F45" i="1"/>
  <c r="E53" i="1"/>
  <c r="E52" i="1"/>
  <c r="E51" i="1"/>
  <c r="E50" i="1"/>
  <c r="E49" i="1"/>
  <c r="E48" i="1"/>
  <c r="E47" i="1"/>
  <c r="E46" i="1"/>
  <c r="C55" i="1"/>
  <c r="D46" i="1"/>
  <c r="D47" i="1"/>
  <c r="D48" i="1"/>
  <c r="D49" i="1"/>
  <c r="D50" i="1"/>
  <c r="D51" i="1"/>
  <c r="D52" i="1"/>
  <c r="D53" i="1"/>
  <c r="D54" i="1"/>
  <c r="D45" i="1"/>
  <c r="C46" i="1"/>
  <c r="C47" i="1"/>
  <c r="C48" i="1"/>
  <c r="C49" i="1"/>
  <c r="C50" i="1"/>
  <c r="C51" i="1"/>
  <c r="C52" i="1"/>
  <c r="C53" i="1"/>
  <c r="C54" i="1"/>
  <c r="C45" i="1"/>
  <c r="B29" i="1" l="1"/>
  <c r="B26" i="1"/>
  <c r="K29" i="1"/>
  <c r="C29" i="1"/>
  <c r="D29" i="1"/>
  <c r="E29" i="1"/>
  <c r="F29" i="1"/>
  <c r="G29" i="1"/>
  <c r="H29" i="1"/>
  <c r="I29" i="1"/>
  <c r="J29" i="1"/>
  <c r="C28" i="1"/>
  <c r="D28" i="1"/>
  <c r="E28" i="1"/>
  <c r="F28" i="1"/>
  <c r="G28" i="1"/>
  <c r="H28" i="1"/>
  <c r="I28" i="1"/>
  <c r="J28" i="1"/>
  <c r="K28" i="1"/>
  <c r="B28" i="1"/>
  <c r="K27" i="1"/>
  <c r="G27" i="1"/>
  <c r="H27" i="1"/>
  <c r="I27" i="1"/>
  <c r="J27" i="1"/>
  <c r="F27" i="1"/>
  <c r="E27" i="1"/>
  <c r="D27" i="1"/>
  <c r="C27" i="1"/>
  <c r="B27" i="1"/>
  <c r="K26" i="1"/>
  <c r="C26" i="1"/>
  <c r="D26" i="1"/>
  <c r="E26" i="1"/>
  <c r="F26" i="1"/>
  <c r="G26" i="1"/>
  <c r="H26" i="1"/>
  <c r="I26" i="1"/>
  <c r="J26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B17" i="1"/>
  <c r="B20" i="1"/>
  <c r="B18" i="1"/>
  <c r="B19" i="1"/>
  <c r="B36" i="1" l="1"/>
  <c r="B37" i="1" s="1"/>
  <c r="I36" i="1"/>
  <c r="I37" i="1" s="1"/>
  <c r="I35" i="1" s="1"/>
  <c r="E36" i="1"/>
  <c r="E37" i="1" s="1"/>
  <c r="E35" i="1" s="1"/>
  <c r="D36" i="1"/>
  <c r="D37" i="1" s="1"/>
  <c r="D35" i="1" s="1"/>
  <c r="H36" i="1"/>
  <c r="H37" i="1" s="1"/>
  <c r="H35" i="1" s="1"/>
  <c r="G36" i="1"/>
  <c r="G37" i="1" s="1"/>
  <c r="G35" i="1" s="1"/>
  <c r="F36" i="1"/>
  <c r="F37" i="1" s="1"/>
  <c r="F35" i="1" s="1"/>
  <c r="C36" i="1"/>
  <c r="C37" i="1" s="1"/>
  <c r="J36" i="1"/>
  <c r="J37" i="1" s="1"/>
  <c r="J35" i="1" s="1"/>
  <c r="K36" i="1"/>
  <c r="K37" i="1" s="1"/>
  <c r="K35" i="1" s="1"/>
  <c r="M20" i="1"/>
  <c r="M19" i="1"/>
  <c r="M18" i="1"/>
  <c r="B35" i="1" l="1"/>
  <c r="I38" i="1"/>
  <c r="I39" i="1" s="1"/>
  <c r="C35" i="1"/>
  <c r="C38" i="1" s="1"/>
  <c r="C39" i="1" s="1"/>
  <c r="H38" i="1"/>
  <c r="H39" i="1" s="1"/>
  <c r="F38" i="1"/>
  <c r="F39" i="1" s="1"/>
  <c r="E38" i="1"/>
  <c r="E39" i="1" s="1"/>
  <c r="J38" i="1"/>
  <c r="J39" i="1" s="1"/>
  <c r="D38" i="1"/>
  <c r="D39" i="1" s="1"/>
  <c r="K38" i="1"/>
  <c r="K39" i="1" s="1"/>
  <c r="G38" i="1"/>
  <c r="G39" i="1" s="1"/>
  <c r="B38" i="1" l="1"/>
  <c r="B39" i="1" s="1"/>
  <c r="L39" i="1" s="1"/>
</calcChain>
</file>

<file path=xl/sharedStrings.xml><?xml version="1.0" encoding="utf-8"?>
<sst xmlns="http://schemas.openxmlformats.org/spreadsheetml/2006/main" count="44" uniqueCount="33">
  <si>
    <t>№№</t>
  </si>
  <si>
    <t>Трудоемкость</t>
  </si>
  <si>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</si>
  <si>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</si>
  <si>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</si>
  <si>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</si>
  <si>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Руководитель проекта</t>
  </si>
  <si>
    <t>Главный специалист</t>
  </si>
  <si>
    <t>Ведущий специалист</t>
  </si>
  <si>
    <t>Специалист</t>
  </si>
  <si>
    <t>Категория / Задачи</t>
  </si>
  <si>
    <t>Всего</t>
  </si>
  <si>
    <t>Задание 1. Разбивка общей трудоемкости проекта</t>
  </si>
  <si>
    <t>Задание 2. Стоимость работ  в разрезе задачам и категорий специалистов</t>
  </si>
  <si>
    <t xml:space="preserve">Задание 3. Суммарные затраты на оплату труда </t>
  </si>
  <si>
    <t>ФОТ</t>
  </si>
  <si>
    <t>Накладные расходы</t>
  </si>
  <si>
    <t>Итого</t>
  </si>
  <si>
    <t>__Зарплата</t>
  </si>
  <si>
    <t>__Отчисления в фонды</t>
  </si>
  <si>
    <t>КТУ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</si>
  <si>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</si>
  <si>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</si>
  <si>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</si>
  <si>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</si>
  <si>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</si>
  <si>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</si>
  <si>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</si>
  <si>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</si>
  <si>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</si>
  <si>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Задание 5.</t>
  </si>
  <si>
    <t>Сумма</t>
  </si>
  <si>
    <t>На руки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</si>
</sst>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806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EEAF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9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9" fontId="4" fillId="7" borderId="1" xfId="0" applyNumberFormat="1" applyFont="1" applyFill="1" applyBorder="1" applyAlignment="1">
      <alignment horizontal="right" vertical="center"/>
    </xf>
    <xf numFmtId="4" fontId="4" fillId="7" borderId="1" xfId="0" applyNumberFormat="1" applyFont="1" applyFill="1" applyBorder="1" applyAlignment="1">
      <alignment horizontal="right" vertical="center" wrapText="1"/>
    </xf>
    <xf numFmtId="0" fontId="4" fillId="7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/>
    <xf numFmtId="0" fontId="2" fillId="0" borderId="0" xfId="0" applyFont="1"/>
    <xf numFmtId="0" fontId="5" fillId="3" borderId="4" xfId="0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horizontal="right" vertical="center"/>
    </xf>
    <xf numFmtId="9" fontId="0" fillId="0" borderId="1" xfId="0" applyNumberFormat="1" applyBorder="1"/>
    <xf numFmtId="0" fontId="5" fillId="0" borderId="2" xfId="0" applyFont="1" applyBorder="1" applyAlignment="1">
      <alignment vertical="center"/>
    </xf>
    <xf numFmtId="9" fontId="4" fillId="0" borderId="2" xfId="0" applyNumberFormat="1" applyFont="1" applyBorder="1" applyAlignment="1">
      <alignment horizontal="right" vertical="center"/>
    </xf>
    <xf numFmtId="0" fontId="0" fillId="0" borderId="2" xfId="0" applyBorder="1"/>
    <xf numFmtId="9" fontId="0" fillId="0" borderId="2" xfId="0" applyNumberFormat="1" applyBorder="1"/>
    <xf numFmtId="0" fontId="5" fillId="0" borderId="3" xfId="0" applyFont="1" applyBorder="1" applyAlignment="1">
      <alignment vertical="center"/>
    </xf>
    <xf numFmtId="9" fontId="4" fillId="0" borderId="3" xfId="0" applyNumberFormat="1" applyFont="1" applyBorder="1" applyAlignment="1">
      <alignment horizontal="right" vertical="center"/>
    </xf>
    <xf numFmtId="0" fontId="0" fillId="0" borderId="3" xfId="0" applyBorder="1"/>
    <xf numFmtId="9" fontId="0" fillId="0" borderId="3" xfId="0" applyNumberFormat="1" applyBorder="1"/>
    <xf numFmtId="0" fontId="5" fillId="0" borderId="5" xfId="0" applyFont="1" applyBorder="1" applyAlignment="1">
      <alignment vertical="center"/>
    </xf>
    <xf numFmtId="9" fontId="4" fillId="0" borderId="6" xfId="0" applyNumberFormat="1" applyFont="1" applyBorder="1" applyAlignment="1">
      <alignment horizontal="right" vertical="center"/>
    </xf>
    <xf numFmtId="0" fontId="0" fillId="0" borderId="6" xfId="0" applyBorder="1"/>
    <xf numFmtId="9" fontId="0" fillId="0" borderId="6" xfId="0" applyNumberFormat="1" applyBorder="1"/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9" fontId="4" fillId="0" borderId="9" xfId="0" applyNumberFormat="1" applyFont="1" applyBorder="1" applyAlignment="1">
      <alignment horizontal="right" vertical="center"/>
    </xf>
    <xf numFmtId="0" fontId="0" fillId="0" borderId="9" xfId="0" applyBorder="1"/>
    <xf numFmtId="9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92E4-42CE-4336-B2F4-F75B9DFC9964}">
  <dimension ref="A1:M56"/>
  <sheetViews>
    <sheetView tabSelected="1" workbookViewId="0">
      <selection activeCell="L48" sqref="L48"/>
    </sheetView>
  </sheetViews>
  <sheetFormatPr defaultRowHeight="15" x14ac:dyDescent="0.25"/>
  <cols>
    <col min="1" max="1" width="20" customWidth="1"/>
    <col min="2" max="2" width="9.140625" customWidth="1"/>
    <col min="4" max="7" width="9.140625" customWidth="1"/>
  </cols>
  <sheetData>
    <row r="1" spans="1:12" ht="60" customHeight="1" x14ac:dyDescent="0.25">
      <c r="A1" s="2" t="s">
        <v>0</v>
      </c>
      <c r="B1" s="2" t="s">
        <v>1</v>
      </c>
      <c r="D1" s="5" t="s">
        <v>2</v>
      </c>
      <c r="E1" s="6" t="s">
        <v>3</v>
      </c>
      <c r="F1" s="6" t="s">
        <v>4</v>
      </c>
      <c r="G1" s="6" t="s">
        <v>5</v>
      </c>
    </row>
    <row r="2" spans="1:12" ht="30" customHeight="1" x14ac:dyDescent="0.25">
      <c r="A2" s="3">
        <v>1</v>
      </c>
      <c r="B2" s="4">
        <v>0.1</v>
      </c>
      <c r="D2" s="7" t="s">
        <v>6</v>
      </c>
      <c r="E2" s="8">
        <v>0.1</v>
      </c>
      <c r="F2" s="9">
        <v>4254.4525552516534</v>
      </c>
      <c r="G2" s="10">
        <v>1</v>
      </c>
    </row>
    <row r="3" spans="1:12" ht="30" customHeight="1" x14ac:dyDescent="0.25">
      <c r="A3" s="3">
        <v>2</v>
      </c>
      <c r="B3" s="4">
        <v>0.15</v>
      </c>
      <c r="D3" s="7" t="s">
        <v>7</v>
      </c>
      <c r="E3" s="8">
        <v>0.15</v>
      </c>
      <c r="F3" s="9">
        <v>2597.4043798358925</v>
      </c>
      <c r="G3" s="10">
        <v>3</v>
      </c>
    </row>
    <row r="4" spans="1:12" ht="30" customHeight="1" x14ac:dyDescent="0.25">
      <c r="A4" s="3">
        <v>3</v>
      </c>
      <c r="B4" s="4">
        <v>0.05</v>
      </c>
      <c r="D4" s="7" t="s">
        <v>8</v>
      </c>
      <c r="E4" s="8">
        <v>0.25</v>
      </c>
      <c r="F4" s="9">
        <v>1332.2518188491581</v>
      </c>
      <c r="G4" s="10">
        <v>3</v>
      </c>
    </row>
    <row r="5" spans="1:12" ht="15" customHeight="1" x14ac:dyDescent="0.25">
      <c r="A5" s="3">
        <v>4</v>
      </c>
      <c r="B5" s="4">
        <v>0.15</v>
      </c>
      <c r="D5" s="7" t="s">
        <v>9</v>
      </c>
      <c r="E5" s="8">
        <v>0.5</v>
      </c>
      <c r="F5" s="9">
        <v>850.89051105033059</v>
      </c>
      <c r="G5" s="10">
        <v>3</v>
      </c>
    </row>
    <row r="6" spans="1:12" x14ac:dyDescent="0.25">
      <c r="A6" s="3">
        <v>5</v>
      </c>
      <c r="B6" s="4">
        <v>0.1</v>
      </c>
    </row>
    <row r="7" spans="1:12" x14ac:dyDescent="0.25">
      <c r="A7" s="3">
        <v>6</v>
      </c>
      <c r="B7" s="4">
        <v>0.15</v>
      </c>
    </row>
    <row r="8" spans="1:12" x14ac:dyDescent="0.25">
      <c r="A8" s="3">
        <v>7</v>
      </c>
      <c r="B8" s="4">
        <v>0.05</v>
      </c>
    </row>
    <row r="9" spans="1:12" x14ac:dyDescent="0.25">
      <c r="A9" s="3">
        <v>8</v>
      </c>
      <c r="B9" s="4">
        <v>0.15</v>
      </c>
    </row>
    <row r="10" spans="1:12" x14ac:dyDescent="0.25">
      <c r="A10" s="3">
        <v>9</v>
      </c>
      <c r="B10" s="4">
        <v>0.05</v>
      </c>
    </row>
    <row r="11" spans="1:12" x14ac:dyDescent="0.25">
      <c r="A11" s="3">
        <v>10</v>
      </c>
      <c r="B11" s="4">
        <v>0.05</v>
      </c>
    </row>
    <row r="13" spans="1:12" x14ac:dyDescent="0.25">
      <c r="A13" s="14"/>
      <c r="B13" s="14"/>
      <c r="C13" s="14"/>
      <c r="D13" s="14"/>
      <c r="E13" s="14"/>
      <c r="F13" s="14"/>
      <c r="G13" s="14"/>
      <c r="H13" s="14"/>
    </row>
    <row r="14" spans="1:12" x14ac:dyDescent="0.25">
      <c r="A14" s="20" t="s">
        <v>12</v>
      </c>
      <c r="B14" s="15"/>
      <c r="C14" s="15"/>
      <c r="D14" s="15"/>
      <c r="E14" s="15"/>
      <c r="F14" s="15"/>
      <c r="G14" s="15"/>
      <c r="H14" s="14"/>
    </row>
    <row r="15" spans="1:12" x14ac:dyDescent="0.25">
      <c r="A15" s="15"/>
      <c r="B15" s="16"/>
      <c r="C15" s="17"/>
      <c r="D15" s="17"/>
      <c r="E15" s="17"/>
      <c r="F15" s="17"/>
      <c r="G15" s="17"/>
      <c r="H15" s="14"/>
    </row>
    <row r="16" spans="1:12" x14ac:dyDescent="0.25">
      <c r="A16" s="23" t="s">
        <v>10</v>
      </c>
      <c r="B16" s="24" t="s">
        <v>11</v>
      </c>
      <c r="C16" s="21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13">
        <v>10</v>
      </c>
    </row>
    <row r="17" spans="1:13" x14ac:dyDescent="0.25">
      <c r="A17" s="22" t="s">
        <v>6</v>
      </c>
      <c r="B17" s="18">
        <f>E2*2000</f>
        <v>200</v>
      </c>
      <c r="C17" s="18">
        <f>$B$17*$B$2</f>
        <v>20</v>
      </c>
      <c r="D17" s="18">
        <f>$B$17*$B$3</f>
        <v>30</v>
      </c>
      <c r="E17" s="18">
        <f>$B$17*$B$4</f>
        <v>10</v>
      </c>
      <c r="F17" s="18">
        <f>$B$17*$B$5</f>
        <v>30</v>
      </c>
      <c r="G17" s="18">
        <f>$B$17*$B$6</f>
        <v>20</v>
      </c>
      <c r="H17" s="18">
        <f>$B$17*$B$7</f>
        <v>30</v>
      </c>
      <c r="I17" s="18">
        <f>$B$17*$B$8</f>
        <v>10</v>
      </c>
      <c r="J17" s="18">
        <f>$B$17*$B$9</f>
        <v>30</v>
      </c>
      <c r="K17" s="18">
        <f>$B$17*$B$10</f>
        <v>10</v>
      </c>
      <c r="L17" s="18">
        <f>$B$17*$B$11</f>
        <v>10</v>
      </c>
      <c r="M17">
        <f>SUM(C17:L17)</f>
        <v>200</v>
      </c>
    </row>
    <row r="18" spans="1:13" x14ac:dyDescent="0.25">
      <c r="A18" s="11" t="s">
        <v>7</v>
      </c>
      <c r="B18" s="18">
        <f t="shared" ref="B18:B20" si="0">E3*2000</f>
        <v>300</v>
      </c>
      <c r="C18" s="18">
        <f>$B$18*$B$2</f>
        <v>30</v>
      </c>
      <c r="D18" s="18">
        <f>$B$18*$B$3</f>
        <v>45</v>
      </c>
      <c r="E18" s="18">
        <f>$B$18*$B$4</f>
        <v>15</v>
      </c>
      <c r="F18" s="18">
        <f>$B$18*$B$5</f>
        <v>45</v>
      </c>
      <c r="G18" s="18">
        <f>$B$18*$B$6</f>
        <v>30</v>
      </c>
      <c r="H18" s="18">
        <f>$B$18*$B$7</f>
        <v>45</v>
      </c>
      <c r="I18" s="18">
        <f>$B$18*$B$8</f>
        <v>15</v>
      </c>
      <c r="J18" s="18">
        <f>$B$18*$B$9</f>
        <v>45</v>
      </c>
      <c r="K18" s="18">
        <f>$B$18*$B$10</f>
        <v>15</v>
      </c>
      <c r="L18" s="18">
        <f>$B$18*$B$11</f>
        <v>15</v>
      </c>
      <c r="M18">
        <f t="shared" ref="M18:M20" si="1">SUM(C18:L18)</f>
        <v>300</v>
      </c>
    </row>
    <row r="19" spans="1:13" x14ac:dyDescent="0.25">
      <c r="A19" s="11" t="s">
        <v>8</v>
      </c>
      <c r="B19" s="18">
        <f t="shared" si="0"/>
        <v>500</v>
      </c>
      <c r="C19" s="18">
        <f>$B$19*$B$2</f>
        <v>50</v>
      </c>
      <c r="D19" s="18">
        <f>$B$19*$B$3</f>
        <v>75</v>
      </c>
      <c r="E19" s="18">
        <f>$B$19*$B$4</f>
        <v>25</v>
      </c>
      <c r="F19" s="18">
        <f>$B$19*$B$5</f>
        <v>75</v>
      </c>
      <c r="G19" s="18">
        <f>$B$19*$B$6</f>
        <v>50</v>
      </c>
      <c r="H19" s="18">
        <f>$B$19*$B$7</f>
        <v>75</v>
      </c>
      <c r="I19" s="18">
        <f>$B$19*$B$8</f>
        <v>25</v>
      </c>
      <c r="J19" s="18">
        <f>$B$19*$B$9</f>
        <v>75</v>
      </c>
      <c r="K19" s="18">
        <f>$B$19*$B$10</f>
        <v>25</v>
      </c>
      <c r="L19" s="18">
        <f>$B$19*$B$11</f>
        <v>25</v>
      </c>
      <c r="M19">
        <f t="shared" si="1"/>
        <v>500</v>
      </c>
    </row>
    <row r="20" spans="1:13" x14ac:dyDescent="0.25">
      <c r="A20" s="11" t="s">
        <v>9</v>
      </c>
      <c r="B20" s="18">
        <f>E5*2000</f>
        <v>1000</v>
      </c>
      <c r="C20" s="18">
        <f>$B$20*$B$2</f>
        <v>100</v>
      </c>
      <c r="D20" s="18">
        <f>$B$20*$B$3</f>
        <v>150</v>
      </c>
      <c r="E20" s="18">
        <f>$B$20*$B$4</f>
        <v>50</v>
      </c>
      <c r="F20" s="18">
        <f>$B$20*$B$5</f>
        <v>150</v>
      </c>
      <c r="G20" s="18">
        <f>$B$20*$B$6</f>
        <v>100</v>
      </c>
      <c r="H20" s="18">
        <f>$B$20*$B$7</f>
        <v>150</v>
      </c>
      <c r="I20" s="18">
        <f>$B$20*$B$8</f>
        <v>50</v>
      </c>
      <c r="J20" s="18">
        <f>$B$20*$B$9</f>
        <v>150</v>
      </c>
      <c r="K20" s="18">
        <f>$B$20*$B$10</f>
        <v>50</v>
      </c>
      <c r="L20" s="18">
        <f>$B$20*$B$11</f>
        <v>50</v>
      </c>
      <c r="M20">
        <f t="shared" si="1"/>
        <v>1000</v>
      </c>
    </row>
    <row r="23" spans="1:13" x14ac:dyDescent="0.25">
      <c r="A23" s="25" t="s">
        <v>13</v>
      </c>
    </row>
    <row r="25" spans="1:13" x14ac:dyDescent="0.25">
      <c r="A25" s="23" t="s">
        <v>10</v>
      </c>
      <c r="B25" s="21">
        <v>1</v>
      </c>
      <c r="C25" s="13">
        <v>2</v>
      </c>
      <c r="D25" s="13">
        <v>3</v>
      </c>
      <c r="E25" s="13">
        <v>4</v>
      </c>
      <c r="F25" s="13">
        <v>5</v>
      </c>
      <c r="G25" s="13">
        <v>6</v>
      </c>
      <c r="H25" s="13">
        <v>7</v>
      </c>
      <c r="I25" s="13">
        <v>8</v>
      </c>
      <c r="J25" s="13">
        <v>9</v>
      </c>
      <c r="K25" s="13">
        <v>10</v>
      </c>
      <c r="L25" s="15"/>
    </row>
    <row r="26" spans="1:13" x14ac:dyDescent="0.25">
      <c r="A26" s="22" t="s">
        <v>6</v>
      </c>
      <c r="B26" s="18">
        <f>$F$2*C17</f>
        <v>85089.051105033068</v>
      </c>
      <c r="C26" s="18">
        <f t="shared" ref="C26:K26" si="2">$F$2*D17</f>
        <v>127633.57665754959</v>
      </c>
      <c r="D26" s="18">
        <f t="shared" si="2"/>
        <v>42544.525552516534</v>
      </c>
      <c r="E26" s="18">
        <f t="shared" si="2"/>
        <v>127633.57665754959</v>
      </c>
      <c r="F26" s="18">
        <f t="shared" si="2"/>
        <v>85089.051105033068</v>
      </c>
      <c r="G26" s="18">
        <f t="shared" si="2"/>
        <v>127633.57665754959</v>
      </c>
      <c r="H26" s="18">
        <f t="shared" si="2"/>
        <v>42544.525552516534</v>
      </c>
      <c r="I26" s="18">
        <f t="shared" si="2"/>
        <v>127633.57665754959</v>
      </c>
      <c r="J26" s="18">
        <f t="shared" si="2"/>
        <v>42544.525552516534</v>
      </c>
      <c r="K26" s="18">
        <f>$F$2*L17</f>
        <v>42544.525552516534</v>
      </c>
    </row>
    <row r="27" spans="1:13" x14ac:dyDescent="0.25">
      <c r="A27" s="11" t="s">
        <v>7</v>
      </c>
      <c r="B27" s="18">
        <f>$F$3*C18</f>
        <v>77922.13139507678</v>
      </c>
      <c r="C27" s="18">
        <f>$F$3*D18</f>
        <v>116883.19709261517</v>
      </c>
      <c r="D27" s="18">
        <f>$F$3*E18</f>
        <v>38961.06569753839</v>
      </c>
      <c r="E27" s="18">
        <f>$F$3*F18</f>
        <v>116883.19709261517</v>
      </c>
      <c r="F27" s="18">
        <f>$F$3*G18</f>
        <v>77922.13139507678</v>
      </c>
      <c r="G27" s="18">
        <f t="shared" ref="G27:K27" si="3">$F$3*H18</f>
        <v>116883.19709261517</v>
      </c>
      <c r="H27" s="18">
        <f t="shared" si="3"/>
        <v>38961.06569753839</v>
      </c>
      <c r="I27" s="18">
        <f t="shared" si="3"/>
        <v>116883.19709261517</v>
      </c>
      <c r="J27" s="18">
        <f t="shared" si="3"/>
        <v>38961.06569753839</v>
      </c>
      <c r="K27" s="18">
        <f>$F$3*L18</f>
        <v>38961.06569753839</v>
      </c>
    </row>
    <row r="28" spans="1:13" x14ac:dyDescent="0.25">
      <c r="A28" s="11" t="s">
        <v>8</v>
      </c>
      <c r="B28" s="18">
        <f>$F$4*C19</f>
        <v>66612.5909424579</v>
      </c>
      <c r="C28" s="18">
        <f t="shared" ref="C28:K28" si="4">$F$4*D19</f>
        <v>99918.886413686851</v>
      </c>
      <c r="D28" s="18">
        <f t="shared" si="4"/>
        <v>33306.29547122895</v>
      </c>
      <c r="E28" s="18">
        <f t="shared" si="4"/>
        <v>99918.886413686851</v>
      </c>
      <c r="F28" s="18">
        <f t="shared" si="4"/>
        <v>66612.5909424579</v>
      </c>
      <c r="G28" s="18">
        <f t="shared" si="4"/>
        <v>99918.886413686851</v>
      </c>
      <c r="H28" s="18">
        <f t="shared" si="4"/>
        <v>33306.29547122895</v>
      </c>
      <c r="I28" s="18">
        <f t="shared" si="4"/>
        <v>99918.886413686851</v>
      </c>
      <c r="J28" s="18">
        <f t="shared" si="4"/>
        <v>33306.29547122895</v>
      </c>
      <c r="K28" s="18">
        <f t="shared" si="4"/>
        <v>33306.29547122895</v>
      </c>
    </row>
    <row r="29" spans="1:13" x14ac:dyDescent="0.25">
      <c r="A29" s="11" t="s">
        <v>9</v>
      </c>
      <c r="B29" s="18">
        <f>$F$5*C20</f>
        <v>85089.051105033053</v>
      </c>
      <c r="C29" s="18">
        <f t="shared" ref="C29:K29" si="5">$F$5*D20</f>
        <v>127633.57665754959</v>
      </c>
      <c r="D29" s="18">
        <f t="shared" si="5"/>
        <v>42544.525552516527</v>
      </c>
      <c r="E29" s="18">
        <f t="shared" si="5"/>
        <v>127633.57665754959</v>
      </c>
      <c r="F29" s="18">
        <f t="shared" si="5"/>
        <v>85089.051105033053</v>
      </c>
      <c r="G29" s="18">
        <f t="shared" si="5"/>
        <v>127633.57665754959</v>
      </c>
      <c r="H29" s="18">
        <f t="shared" si="5"/>
        <v>42544.525552516527</v>
      </c>
      <c r="I29" s="18">
        <f t="shared" si="5"/>
        <v>127633.57665754959</v>
      </c>
      <c r="J29" s="18">
        <f t="shared" si="5"/>
        <v>42544.525552516527</v>
      </c>
      <c r="K29" s="18">
        <f>$F$5*L20</f>
        <v>42544.525552516527</v>
      </c>
    </row>
    <row r="32" spans="1:13" x14ac:dyDescent="0.25">
      <c r="A32" s="20" t="s">
        <v>14</v>
      </c>
    </row>
    <row r="34" spans="1:12" x14ac:dyDescent="0.25">
      <c r="A34" s="23" t="s">
        <v>10</v>
      </c>
      <c r="B34" s="21">
        <v>1</v>
      </c>
      <c r="C34" s="13">
        <v>2</v>
      </c>
      <c r="D34" s="13">
        <v>3</v>
      </c>
      <c r="E34" s="13">
        <v>4</v>
      </c>
      <c r="F34" s="13">
        <v>5</v>
      </c>
      <c r="G34" s="13">
        <v>6</v>
      </c>
      <c r="H34" s="13">
        <v>7</v>
      </c>
      <c r="I34" s="13">
        <v>8</v>
      </c>
      <c r="J34" s="13">
        <v>9</v>
      </c>
      <c r="K34" s="13">
        <v>10</v>
      </c>
    </row>
    <row r="35" spans="1:12" x14ac:dyDescent="0.25">
      <c r="A35" s="11" t="s">
        <v>15</v>
      </c>
      <c r="B35" s="18">
        <f>B36+B37</f>
        <v>400000.00000000064</v>
      </c>
      <c r="C35" s="18">
        <f t="shared" ref="C35:K35" si="6">C36+C37</f>
        <v>600000.00000000093</v>
      </c>
      <c r="D35" s="18">
        <f t="shared" si="6"/>
        <v>200000.00000000032</v>
      </c>
      <c r="E35" s="18">
        <f t="shared" si="6"/>
        <v>600000.00000000093</v>
      </c>
      <c r="F35" s="18">
        <f t="shared" si="6"/>
        <v>400000.00000000064</v>
      </c>
      <c r="G35" s="18">
        <f t="shared" si="6"/>
        <v>600000.00000000093</v>
      </c>
      <c r="H35" s="18">
        <f t="shared" si="6"/>
        <v>200000.00000000032</v>
      </c>
      <c r="I35" s="18">
        <f t="shared" si="6"/>
        <v>600000.00000000093</v>
      </c>
      <c r="J35" s="18">
        <f t="shared" si="6"/>
        <v>200000.00000000032</v>
      </c>
      <c r="K35" s="18">
        <f>K36+K37</f>
        <v>200000.00000000032</v>
      </c>
      <c r="L35" s="17"/>
    </row>
    <row r="36" spans="1:12" x14ac:dyDescent="0.25">
      <c r="A36" s="11" t="s">
        <v>18</v>
      </c>
      <c r="B36" s="18">
        <f>SUM(B26:B29)</f>
        <v>314712.82454760082</v>
      </c>
      <c r="C36" s="18">
        <f t="shared" ref="C36:K36" si="7">SUM(C26:C29)</f>
        <v>472069.23682140122</v>
      </c>
      <c r="D36" s="18">
        <f t="shared" si="7"/>
        <v>157356.41227380041</v>
      </c>
      <c r="E36" s="18">
        <f>SUM(E26:E29)</f>
        <v>472069.23682140122</v>
      </c>
      <c r="F36" s="18">
        <f t="shared" si="7"/>
        <v>314712.82454760082</v>
      </c>
      <c r="G36" s="18">
        <f t="shared" si="7"/>
        <v>472069.23682140122</v>
      </c>
      <c r="H36" s="18">
        <f t="shared" si="7"/>
        <v>157356.41227380041</v>
      </c>
      <c r="I36" s="18">
        <f t="shared" si="7"/>
        <v>472069.23682140122</v>
      </c>
      <c r="J36" s="18">
        <f t="shared" si="7"/>
        <v>157356.41227380041</v>
      </c>
      <c r="K36" s="18">
        <f t="shared" si="7"/>
        <v>157356.41227380041</v>
      </c>
      <c r="L36" s="17"/>
    </row>
    <row r="37" spans="1:12" x14ac:dyDescent="0.25">
      <c r="A37" s="11" t="s">
        <v>19</v>
      </c>
      <c r="B37" s="12">
        <f>B36*0.271</f>
        <v>85287.175452399824</v>
      </c>
      <c r="C37" s="12">
        <f t="shared" ref="C37:K37" si="8">C36*0.271</f>
        <v>127930.76317859974</v>
      </c>
      <c r="D37" s="12">
        <f t="shared" si="8"/>
        <v>42643.587726199912</v>
      </c>
      <c r="E37" s="12">
        <f>E36*0.271</f>
        <v>127930.76317859974</v>
      </c>
      <c r="F37" s="12">
        <f t="shared" si="8"/>
        <v>85287.175452399824</v>
      </c>
      <c r="G37" s="12">
        <f t="shared" si="8"/>
        <v>127930.76317859974</v>
      </c>
      <c r="H37" s="12">
        <f t="shared" si="8"/>
        <v>42643.587726199912</v>
      </c>
      <c r="I37" s="12">
        <f t="shared" si="8"/>
        <v>127930.76317859974</v>
      </c>
      <c r="J37" s="12">
        <f t="shared" si="8"/>
        <v>42643.587726199912</v>
      </c>
      <c r="K37" s="12">
        <f t="shared" si="8"/>
        <v>42643.587726199912</v>
      </c>
      <c r="L37" s="17"/>
    </row>
    <row r="38" spans="1:12" x14ac:dyDescent="0.25">
      <c r="A38" s="11" t="s">
        <v>16</v>
      </c>
      <c r="B38" s="12">
        <f>B35/0.8*0.2</f>
        <v>100000.00000000016</v>
      </c>
      <c r="C38" s="12">
        <f t="shared" ref="C38:K38" si="9">C35/0.8*0.2</f>
        <v>150000.00000000023</v>
      </c>
      <c r="D38" s="12">
        <f t="shared" si="9"/>
        <v>50000.00000000008</v>
      </c>
      <c r="E38" s="12">
        <f>E35/0.8*0.2</f>
        <v>150000.00000000023</v>
      </c>
      <c r="F38" s="12">
        <f t="shared" si="9"/>
        <v>100000.00000000016</v>
      </c>
      <c r="G38" s="12">
        <f t="shared" si="9"/>
        <v>150000.00000000023</v>
      </c>
      <c r="H38" s="12">
        <f t="shared" si="9"/>
        <v>50000.00000000008</v>
      </c>
      <c r="I38" s="12">
        <f t="shared" si="9"/>
        <v>150000.00000000023</v>
      </c>
      <c r="J38" s="12">
        <f t="shared" si="9"/>
        <v>50000.00000000008</v>
      </c>
      <c r="K38" s="12">
        <f t="shared" si="9"/>
        <v>50000.00000000008</v>
      </c>
      <c r="L38" s="17"/>
    </row>
    <row r="39" spans="1:12" x14ac:dyDescent="0.25">
      <c r="A39" s="11" t="s">
        <v>17</v>
      </c>
      <c r="B39" s="12">
        <f>B35+B38</f>
        <v>500000.00000000081</v>
      </c>
      <c r="C39" s="12">
        <f t="shared" ref="C39:K39" si="10">C35+C38</f>
        <v>750000.00000000116</v>
      </c>
      <c r="D39" s="12">
        <f t="shared" si="10"/>
        <v>250000.00000000041</v>
      </c>
      <c r="E39" s="12">
        <f t="shared" si="10"/>
        <v>750000.00000000116</v>
      </c>
      <c r="F39" s="12">
        <f t="shared" si="10"/>
        <v>500000.00000000081</v>
      </c>
      <c r="G39" s="12">
        <f t="shared" si="10"/>
        <v>750000.00000000116</v>
      </c>
      <c r="H39" s="12">
        <f t="shared" si="10"/>
        <v>250000.00000000041</v>
      </c>
      <c r="I39" s="12">
        <f t="shared" si="10"/>
        <v>750000.00000000116</v>
      </c>
      <c r="J39" s="12">
        <f t="shared" si="10"/>
        <v>250000.00000000041</v>
      </c>
      <c r="K39" s="12">
        <f t="shared" si="10"/>
        <v>250000.00000000041</v>
      </c>
      <c r="L39" s="17">
        <f>SUM(B39:K39)</f>
        <v>5000000.0000000075</v>
      </c>
    </row>
    <row r="42" spans="1:12" x14ac:dyDescent="0.25">
      <c r="A42" s="25" t="s">
        <v>30</v>
      </c>
    </row>
    <row r="44" spans="1:12" x14ac:dyDescent="0.25">
      <c r="A44" s="19"/>
      <c r="B44" s="26" t="s">
        <v>20</v>
      </c>
      <c r="C44" s="19" t="s">
        <v>31</v>
      </c>
      <c r="D44" s="19" t="s">
        <v>32</v>
      </c>
      <c r="E44" s="19"/>
      <c r="F44" s="19"/>
    </row>
    <row r="45" spans="1:12" ht="15.75" thickBot="1" x14ac:dyDescent="0.3">
      <c r="A45" s="29" t="s">
        <v>6</v>
      </c>
      <c r="B45" s="30">
        <v>0.1</v>
      </c>
      <c r="C45" s="31">
        <f>$L$39*B45</f>
        <v>500000.00000000076</v>
      </c>
      <c r="D45" s="31">
        <f>C45*(100%-20%)/(100%+27.1%)*(100%-13%)</f>
        <v>273800.15735641273</v>
      </c>
      <c r="E45" s="32">
        <v>1</v>
      </c>
      <c r="F45" s="31">
        <f>$B$17*E45</f>
        <v>200</v>
      </c>
    </row>
    <row r="46" spans="1:12" x14ac:dyDescent="0.25">
      <c r="A46" s="37" t="s">
        <v>21</v>
      </c>
      <c r="B46" s="38">
        <v>0.21</v>
      </c>
      <c r="C46" s="39">
        <f t="shared" ref="C46:C54" si="11">$L$39*B46</f>
        <v>1050000.0000000016</v>
      </c>
      <c r="D46" s="39">
        <f t="shared" ref="D46:D55" si="12">C46*(100%-20%)/(100%+27.1%)*(100%-13%)</f>
        <v>574980.3304484667</v>
      </c>
      <c r="E46" s="40">
        <f>B46/SUM($B$46:$B$48)</f>
        <v>0.49999999999999994</v>
      </c>
      <c r="F46" s="39">
        <f>$B$18*E46</f>
        <v>149.99999999999997</v>
      </c>
    </row>
    <row r="47" spans="1:12" x14ac:dyDescent="0.25">
      <c r="A47" s="41" t="s">
        <v>22</v>
      </c>
      <c r="B47" s="27">
        <v>0.11</v>
      </c>
      <c r="C47" s="19">
        <f t="shared" si="11"/>
        <v>550000.00000000081</v>
      </c>
      <c r="D47" s="19">
        <f t="shared" si="12"/>
        <v>301180.17309205403</v>
      </c>
      <c r="E47" s="28">
        <f>B47/SUM($B$46:$B$48)</f>
        <v>0.26190476190476186</v>
      </c>
      <c r="F47" s="19">
        <f>$B$18*E47</f>
        <v>78.571428571428555</v>
      </c>
    </row>
    <row r="48" spans="1:12" ht="15.75" thickBot="1" x14ac:dyDescent="0.3">
      <c r="A48" s="42" t="s">
        <v>23</v>
      </c>
      <c r="B48" s="43">
        <v>0.1</v>
      </c>
      <c r="C48" s="44">
        <f t="shared" si="11"/>
        <v>500000.00000000076</v>
      </c>
      <c r="D48" s="44">
        <f t="shared" si="12"/>
        <v>273800.15735641273</v>
      </c>
      <c r="E48" s="45">
        <f>B48/SUM($B$46:$B$48)</f>
        <v>0.23809523809523808</v>
      </c>
      <c r="F48" s="44">
        <f>$B$18*E48</f>
        <v>71.428571428571431</v>
      </c>
    </row>
    <row r="49" spans="1:6" x14ac:dyDescent="0.25">
      <c r="A49" s="37" t="s">
        <v>24</v>
      </c>
      <c r="B49" s="38">
        <v>0.09</v>
      </c>
      <c r="C49" s="39">
        <f t="shared" si="11"/>
        <v>450000.00000000064</v>
      </c>
      <c r="D49" s="39">
        <f t="shared" si="12"/>
        <v>246420.14162077141</v>
      </c>
      <c r="E49" s="40">
        <f>B49/SUM($B$49:$B$51)</f>
        <v>0.34615384615384615</v>
      </c>
      <c r="F49" s="39">
        <f>$B$19*E49</f>
        <v>173.07692307692307</v>
      </c>
    </row>
    <row r="50" spans="1:6" x14ac:dyDescent="0.25">
      <c r="A50" s="41" t="s">
        <v>25</v>
      </c>
      <c r="B50" s="27">
        <v>0.1</v>
      </c>
      <c r="C50" s="19">
        <f t="shared" si="11"/>
        <v>500000.00000000076</v>
      </c>
      <c r="D50" s="19">
        <f t="shared" si="12"/>
        <v>273800.15735641273</v>
      </c>
      <c r="E50" s="28">
        <f>B50/SUM($B$49:$B$51)</f>
        <v>0.38461538461538464</v>
      </c>
      <c r="F50" s="19">
        <f>$B$19*E50</f>
        <v>192.30769230769232</v>
      </c>
    </row>
    <row r="51" spans="1:6" ht="15.75" thickBot="1" x14ac:dyDescent="0.3">
      <c r="A51" s="42" t="s">
        <v>26</v>
      </c>
      <c r="B51" s="43">
        <v>7.0000000000000007E-2</v>
      </c>
      <c r="C51" s="44">
        <f t="shared" si="11"/>
        <v>350000.00000000058</v>
      </c>
      <c r="D51" s="44">
        <f t="shared" si="12"/>
        <v>191660.1101494889</v>
      </c>
      <c r="E51" s="45">
        <f>B51/SUM($B$49:$B$51)</f>
        <v>0.26923076923076927</v>
      </c>
      <c r="F51" s="44">
        <f>$B$19*E51</f>
        <v>134.61538461538464</v>
      </c>
    </row>
    <row r="52" spans="1:6" x14ac:dyDescent="0.25">
      <c r="A52" s="33" t="s">
        <v>27</v>
      </c>
      <c r="B52" s="34">
        <v>0.1</v>
      </c>
      <c r="C52" s="35">
        <f t="shared" si="11"/>
        <v>500000.00000000076</v>
      </c>
      <c r="D52" s="35">
        <f t="shared" si="12"/>
        <v>273800.15735641273</v>
      </c>
      <c r="E52" s="36">
        <f>B52/SUM($B$52:$B$54)</f>
        <v>0.45454545454545459</v>
      </c>
      <c r="F52" s="35">
        <f>$B$20*E52</f>
        <v>454.54545454545456</v>
      </c>
    </row>
    <row r="53" spans="1:6" x14ac:dyDescent="0.25">
      <c r="A53" s="26" t="s">
        <v>28</v>
      </c>
      <c r="B53" s="27">
        <v>0.1</v>
      </c>
      <c r="C53" s="19">
        <f t="shared" si="11"/>
        <v>500000.00000000076</v>
      </c>
      <c r="D53" s="19">
        <f t="shared" si="12"/>
        <v>273800.15735641273</v>
      </c>
      <c r="E53" s="28">
        <f>B53/SUM($B$52:$B$54)</f>
        <v>0.45454545454545459</v>
      </c>
      <c r="F53" s="19">
        <f>$B$20*E53</f>
        <v>454.54545454545456</v>
      </c>
    </row>
    <row r="54" spans="1:6" x14ac:dyDescent="0.25">
      <c r="A54" s="26" t="s">
        <v>29</v>
      </c>
      <c r="B54" s="27">
        <v>0.02</v>
      </c>
      <c r="C54" s="19">
        <f t="shared" si="11"/>
        <v>100000.00000000015</v>
      </c>
      <c r="D54" s="19">
        <f t="shared" si="12"/>
        <v>54760.031471282535</v>
      </c>
      <c r="E54" s="28">
        <f>B54/SUM($B$52:$B$54)</f>
        <v>9.0909090909090912E-2</v>
      </c>
      <c r="F54" s="19">
        <f>$B$20*E54</f>
        <v>90.909090909090907</v>
      </c>
    </row>
    <row r="55" spans="1:6" x14ac:dyDescent="0.25">
      <c r="B55" s="1"/>
      <c r="C55">
        <f>SUM(C45:C54)</f>
        <v>5000000.0000000075</v>
      </c>
      <c r="D55">
        <f>C55*(100%-20%)/(100%+27.1%)*(100%-13%)</f>
        <v>2738001.5735641271</v>
      </c>
      <c r="E55" s="1">
        <f>D55/C55</f>
        <v>0.54760031471282455</v>
      </c>
    </row>
    <row r="56" spans="1:6" x14ac:dyDescent="0.25">
      <c r="D56">
        <f>SUM(D45:D54)</f>
        <v>2738001.5735641271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Жевагина Анастасия Владимировна</cp:lastModifiedBy>
  <dcterms:created xsi:type="dcterms:W3CDTF">2021-09-27T05:44:34Z</dcterms:created>
  <dcterms:modified xsi:type="dcterms:W3CDTF">2021-09-27T07:57:59Z</dcterms:modified>
</cp:coreProperties>
</file>