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DA BOM" sheetId="1" r:id="rId3"/>
    <sheet state="visible" name="Decision Matrix - Dev Board" sheetId="2" r:id="rId4"/>
    <sheet state="visible" name="CDA weight" sheetId="3" r:id="rId5"/>
    <sheet state="visible" name="CDA Servos Options" sheetId="4" r:id="rId6"/>
    <sheet state="visible" name="accelerometer Options" sheetId="5" r:id="rId7"/>
  </sheets>
  <definedNames/>
  <calcPr/>
</workbook>
</file>

<file path=xl/sharedStrings.xml><?xml version="1.0" encoding="utf-8"?>
<sst xmlns="http://schemas.openxmlformats.org/spreadsheetml/2006/main" count="195" uniqueCount="118">
  <si>
    <t>BOM Level</t>
  </si>
  <si>
    <t>Equipment #</t>
  </si>
  <si>
    <t>Part Name</t>
  </si>
  <si>
    <t>Quanity</t>
  </si>
  <si>
    <t>Do we have it?</t>
  </si>
  <si>
    <t>Supplier</t>
  </si>
  <si>
    <t>Supplier Link</t>
  </si>
  <si>
    <t>Unit Weight (grams)</t>
  </si>
  <si>
    <t>Unit Dimensions (mm)</t>
  </si>
  <si>
    <t>Unit Cost</t>
  </si>
  <si>
    <t>Shipping Cost</t>
  </si>
  <si>
    <t>Total Cost</t>
  </si>
  <si>
    <t>Notes</t>
  </si>
  <si>
    <t>Quantity</t>
  </si>
  <si>
    <t>Link to Store</t>
  </si>
  <si>
    <t>Weight (grams)</t>
  </si>
  <si>
    <t>Dimensions</t>
  </si>
  <si>
    <t>Arduino Nano</t>
  </si>
  <si>
    <t>No</t>
  </si>
  <si>
    <t>Arduino Store</t>
  </si>
  <si>
    <t>18 x 45</t>
  </si>
  <si>
    <t>Accelerometer</t>
  </si>
  <si>
    <t>Polou</t>
  </si>
  <si>
    <t>Options</t>
  </si>
  <si>
    <t>Store Link</t>
  </si>
  <si>
    <t>Link to Project Used</t>
  </si>
  <si>
    <t>Min Torque @ min Voltage</t>
  </si>
  <si>
    <t>20 x 13 x 3</t>
  </si>
  <si>
    <t>Max Torque @ max Voltage</t>
  </si>
  <si>
    <t>Voltage Consumption</t>
  </si>
  <si>
    <t>Current Consumption</t>
  </si>
  <si>
    <t>Dimensions (mm)</t>
  </si>
  <si>
    <t>Cost</t>
  </si>
  <si>
    <t>Sub-Micro Servo 3.7 g</t>
  </si>
  <si>
    <t>GPS Module</t>
  </si>
  <si>
    <t>Adafruit</t>
  </si>
  <si>
    <t>15 x 15 x 4</t>
  </si>
  <si>
    <t>4 oz·in</t>
  </si>
  <si>
    <t>6 oz·in</t>
  </si>
  <si>
    <t>4.8 V - 6 V</t>
  </si>
  <si>
    <t>N/A</t>
  </si>
  <si>
    <t>20.2 x 8.5 x 20.2</t>
  </si>
  <si>
    <t>GPS Module Coin Cell</t>
  </si>
  <si>
    <t>GPS module has a built-in coin cell holder</t>
  </si>
  <si>
    <t>Flite Test ES9051 5g Digital Servo</t>
  </si>
  <si>
    <t>To power the GPS module</t>
  </si>
  <si>
    <t>Servos</t>
  </si>
  <si>
    <t>xBee Pro</t>
  </si>
  <si>
    <t>Adafruit Link</t>
  </si>
  <si>
    <t>11 oz/in</t>
  </si>
  <si>
    <t>4 V - 5.5 V</t>
  </si>
  <si>
    <t>19.74 x 8.34 x 23.25</t>
  </si>
  <si>
    <t>27 x 33 x 9</t>
  </si>
  <si>
    <t>xBee will be used for communication between the CDA 
and the grounding station in case we need a manual override.
Two xBee for each CDA (one will be on CDA and the other will be on the grounding station)</t>
  </si>
  <si>
    <t>3.7 V 350 mAh LiPo Battery (for components)</t>
  </si>
  <si>
    <t>HS-35HD Ultra Nano Servo</t>
  </si>
  <si>
    <t>36 x 20 x 5.6</t>
  </si>
  <si>
    <t>3.7 V 350mAh LiPo Battery (rest of components)</t>
  </si>
  <si>
    <t>6 total (three for each CDA Nano, three for each CDA to power the servo)</t>
  </si>
  <si>
    <t>DC/DC Converter</t>
  </si>
  <si>
    <t>360 mA</t>
  </si>
  <si>
    <t>18.6 x 7.6 x 15.5</t>
  </si>
  <si>
    <t>7.6 x 11.4 x 3.8</t>
  </si>
  <si>
    <t>Turnigy™ TGY-TS531A Analog Nano Servo 20T 0.5kg</t>
  </si>
  <si>
    <t>Battery for Arduino</t>
  </si>
  <si>
    <t>2 DC/DC Converters on each CDA, 1 for LiPo to Arduino and 1 for servos</t>
  </si>
  <si>
    <t>3.7 V LiPo Battery (Servos)</t>
  </si>
  <si>
    <t>Battery for Servos</t>
  </si>
  <si>
    <t>3.3 to 5V DC/DC converter</t>
  </si>
  <si>
    <t>0.5 kg.cm</t>
  </si>
  <si>
    <t>0.6 kg.cm</t>
  </si>
  <si>
    <t>19 x 17.5 x 8</t>
  </si>
  <si>
    <t>LiPo battery charger</t>
  </si>
  <si>
    <t>Does not apply</t>
  </si>
  <si>
    <t>Will not be used on the CDA, but it will be used to charge the LiPo batteries on the CDA safely</t>
  </si>
  <si>
    <t>xBee Pro Breakout Board</t>
  </si>
  <si>
    <t>Sparkfun</t>
  </si>
  <si>
    <t>Turnigy™ TGY-D1290P High Speed Micro Servo</t>
  </si>
  <si>
    <t>28 x 22 x 2</t>
  </si>
  <si>
    <t>1 will be used for Arduino, 1 will be used for the servos</t>
  </si>
  <si>
    <t>0.3 kg.cm</t>
  </si>
  <si>
    <t>0.35 kg.cm</t>
  </si>
  <si>
    <t>Wires</t>
  </si>
  <si>
    <t>22 x 8.7 x 22</t>
  </si>
  <si>
    <t>Heatshrink</t>
  </si>
  <si>
    <t>Blue Arrow 2.5g Servo</t>
  </si>
  <si>
    <t>Standoff wires</t>
  </si>
  <si>
    <t>0.15kg/cm</t>
  </si>
  <si>
    <t>total weight (grams)</t>
  </si>
  <si>
    <t>For splitting the wires</t>
  </si>
  <si>
    <t>total weight (oz)</t>
  </si>
  <si>
    <t>100 mA</t>
  </si>
  <si>
    <t>20 x 8 x 16</t>
  </si>
  <si>
    <t>Turnigy™ TG9e Eco Micro Servo 1.5kg / 0.10sec / 10.1g</t>
  </si>
  <si>
    <t>TBD</t>
  </si>
  <si>
    <t>If we dont use Arduino:</t>
  </si>
  <si>
    <t>https://www.parallax.com/product/32150</t>
  </si>
  <si>
    <t>1.5kg/cm</t>
  </si>
  <si>
    <t>23 x 12.2 x 29</t>
  </si>
  <si>
    <t>HXT900 Micro Servo 1.6kg / 0.12sec / 9g</t>
  </si>
  <si>
    <t>Servo LiPo battery</t>
  </si>
  <si>
    <t>1.6kg/cm</t>
  </si>
  <si>
    <t>3 - 6 V</t>
  </si>
  <si>
    <t>21 x 12 x 22</t>
  </si>
  <si>
    <t>BMS-306DMAX Digital Micro Servo (Extra Strong)</t>
  </si>
  <si>
    <t>2.0kg/cm</t>
  </si>
  <si>
    <t>22 x 10 x 23</t>
  </si>
  <si>
    <t>Goteck micro metal gear servo</t>
  </si>
  <si>
    <t>2.3kg/cm</t>
  </si>
  <si>
    <t>2.5kg/cm</t>
  </si>
  <si>
    <t>23 x 12.1 x 28.8</t>
  </si>
  <si>
    <t>Other Projects</t>
  </si>
  <si>
    <t>Need to determine if we need to use a 5V relay</t>
  </si>
  <si>
    <t>3.3 to 5 V</t>
  </si>
  <si>
    <t>21 x 18 x 2</t>
  </si>
  <si>
    <t>MinIMU</t>
  </si>
  <si>
    <t>2.5 to 5.5 V</t>
  </si>
  <si>
    <t>Since this one is smaller, we will use this 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</si>
</sst>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0.0"/>
      <color rgb="FF000000"/>
      <name val="Arial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2.0"/>
      <name val="Times New Roman"/>
    </font>
    <font>
      <sz val="12.0"/>
      <name val="Times New Roman"/>
    </font>
    <font>
      <u/>
      <sz val="12.0"/>
      <color rgb="FF0563C1"/>
      <name val="Times New Roman"/>
    </font>
    <font>
      <u/>
      <sz val="12.0"/>
      <color rgb="FF0000FF"/>
      <name val="Times New Roman"/>
    </font>
    <font>
      <sz val="12.0"/>
      <color rgb="FF222222"/>
      <name val="Times New Roman"/>
    </font>
    <font>
      <u/>
      <sz val="12.0"/>
      <color rgb="FF0000FF"/>
      <name val="Times New Roman"/>
    </font>
    <font>
      <u/>
      <sz val="12.0"/>
      <color rgb="FF0563C1"/>
      <name val="Times New Roman"/>
    </font>
    <font>
      <u/>
      <sz val="12.0"/>
      <color rgb="FF0563C1"/>
      <name val="Times New Roman"/>
    </font>
    <font>
      <u/>
      <sz val="12.0"/>
      <color rgb="FF0000FF"/>
      <name val="Times New Roman"/>
    </font>
    <font>
      <sz val="12.0"/>
      <color rgb="FF333333"/>
      <name val="Times New Roman"/>
    </font>
    <font>
      <sz val="12.0"/>
      <color rgb="FF2F2F2F"/>
      <name val="Times New Roman"/>
    </font>
    <font>
      <sz val="12.0"/>
      <color rgb="FF0563C1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sz val="12.0"/>
      <color rgb="FF535353"/>
      <name val="Times New Roman"/>
    </font>
    <font>
      <u/>
      <sz val="12.0"/>
      <color rgb="FF0563C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BFBFB"/>
        <bgColor rgb="FFFBFBF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1" fillId="3" fontId="4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wrapText="0"/>
    </xf>
    <xf borderId="0" fillId="0" fontId="2" numFmtId="164" xfId="0" applyAlignment="1" applyFont="1" applyNumberFormat="1">
      <alignment horizontal="center" readingOrder="0"/>
    </xf>
    <xf borderId="1" fillId="0" fontId="10" numFmtId="0" xfId="0" applyAlignment="1" applyBorder="1" applyFont="1">
      <alignment horizontal="center" readingOrder="0"/>
    </xf>
    <xf borderId="1" fillId="0" fontId="11" numFmtId="164" xfId="0" applyAlignment="1" applyBorder="1" applyFont="1" applyNumberFormat="1">
      <alignment horizontal="center" readingOrder="0"/>
    </xf>
    <xf borderId="0" fillId="2" fontId="1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0" fillId="2" fontId="13" numFmtId="0" xfId="0" applyAlignment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 vertical="top"/>
    </xf>
    <xf borderId="1" fillId="3" fontId="2" numFmtId="0" xfId="0" applyAlignment="1" applyBorder="1" applyFont="1">
      <alignment horizontal="center" readingOrder="0" vertical="bottom"/>
    </xf>
    <xf borderId="2" fillId="3" fontId="2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/>
    </xf>
    <xf borderId="2" fillId="3" fontId="4" numFmtId="164" xfId="0" applyAlignment="1" applyBorder="1" applyFont="1" applyNumberFormat="1">
      <alignment horizontal="center" vertical="bottom"/>
    </xf>
    <xf borderId="0" fillId="0" fontId="15" numFmtId="0" xfId="0" applyAlignment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0" fillId="3" fontId="4" numFmtId="164" xfId="0" applyAlignment="1" applyFont="1" applyNumberFormat="1">
      <alignment horizontal="center" vertical="bottom"/>
    </xf>
    <xf borderId="1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vertical="bottom"/>
    </xf>
    <xf borderId="1" fillId="0" fontId="17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/>
    </xf>
    <xf borderId="3" fillId="3" fontId="2" numFmtId="0" xfId="0" applyAlignment="1" applyBorder="1" applyFont="1">
      <alignment horizontal="center" vertical="bottom"/>
    </xf>
    <xf borderId="4" fillId="3" fontId="4" numFmtId="164" xfId="0" applyAlignment="1" applyBorder="1" applyFont="1" applyNumberFormat="1">
      <alignment horizontal="center" vertical="bottom"/>
    </xf>
    <xf borderId="3" fillId="3" fontId="4" numFmtId="164" xfId="0" applyAlignment="1" applyBorder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1" fillId="0" fontId="19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0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rallax.com/product/32150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43.0"/>
    <col customWidth="1" min="3" max="3" width="9.0"/>
    <col customWidth="1" min="4" max="4" width="15.0"/>
    <col customWidth="1" min="5" max="5" width="13.86"/>
    <col customWidth="1" min="6" max="6" width="14.43"/>
    <col customWidth="1" min="7" max="7" width="20.71"/>
    <col customWidth="1" min="8" max="8" width="39.14"/>
    <col customWidth="1" min="9" max="9" width="10.29"/>
    <col customWidth="1" min="10" max="10" width="14.57"/>
    <col customWidth="1" min="11" max="11" width="10.86"/>
    <col customWidth="1" min="12" max="12" width="86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3" t="s">
        <v>12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>
        <v>1.0</v>
      </c>
      <c r="B2" s="6" t="s">
        <v>17</v>
      </c>
      <c r="C2" s="6">
        <v>3.0</v>
      </c>
      <c r="D2" s="6" t="s">
        <v>18</v>
      </c>
      <c r="E2" s="6" t="s">
        <v>19</v>
      </c>
      <c r="F2" s="9" t="str">
        <f>HYPERLINK("https://store.arduino.cc/usa/arduino-nano", "Arduino Link")</f>
        <v>Arduino Link</v>
      </c>
      <c r="G2" s="6">
        <v>7.0</v>
      </c>
      <c r="H2" s="10" t="s">
        <v>20</v>
      </c>
      <c r="I2" s="12">
        <v>22.0</v>
      </c>
      <c r="J2" s="13"/>
      <c r="K2" s="13">
        <f t="shared" ref="K2:K13" si="1">I2*C2+J2</f>
        <v>66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2.0</v>
      </c>
      <c r="B3" s="6" t="s">
        <v>21</v>
      </c>
      <c r="C3" s="6">
        <v>3.0</v>
      </c>
      <c r="D3" s="6" t="s">
        <v>18</v>
      </c>
      <c r="E3" s="6" t="s">
        <v>22</v>
      </c>
      <c r="F3" s="11" t="str">
        <f>hyperlink("https://www.pololu.com/product/2738", "Polou")</f>
        <v>Polou</v>
      </c>
      <c r="G3" s="6">
        <v>0.7</v>
      </c>
      <c r="H3" s="15" t="s">
        <v>27</v>
      </c>
      <c r="I3" s="12">
        <v>15.95</v>
      </c>
      <c r="J3" s="13"/>
      <c r="K3" s="13">
        <f t="shared" si="1"/>
        <v>47.85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3.0</v>
      </c>
      <c r="B4" s="6" t="s">
        <v>34</v>
      </c>
      <c r="C4" s="6">
        <v>3.0</v>
      </c>
      <c r="D4" s="6" t="s">
        <v>18</v>
      </c>
      <c r="E4" s="6" t="s">
        <v>35</v>
      </c>
      <c r="F4" s="9" t="str">
        <f>HYPERLINK("https://www.adafruit.com/product/3133", "Adafruit Link")</f>
        <v>Adafruit Link</v>
      </c>
      <c r="G4" s="6">
        <v>8.8</v>
      </c>
      <c r="H4" s="17" t="s">
        <v>36</v>
      </c>
      <c r="I4" s="12">
        <v>44.95</v>
      </c>
      <c r="J4" s="12">
        <v>3.95</v>
      </c>
      <c r="K4" s="13">
        <f t="shared" si="1"/>
        <v>138.8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v>4.0</v>
      </c>
      <c r="B5" s="6" t="s">
        <v>42</v>
      </c>
      <c r="C5" s="6">
        <v>3.0</v>
      </c>
      <c r="D5" s="6" t="s">
        <v>18</v>
      </c>
      <c r="E5" s="6" t="s">
        <v>35</v>
      </c>
      <c r="F5" s="9" t="str">
        <f>HYPERLINK("https://www.adafruit.com/product/380", "Adafruit Link")</f>
        <v>Adafruit Link</v>
      </c>
      <c r="G5" s="6">
        <v>1.2</v>
      </c>
      <c r="H5" s="6" t="s">
        <v>43</v>
      </c>
      <c r="I5" s="12">
        <v>0.95</v>
      </c>
      <c r="J5" s="19"/>
      <c r="K5" s="13">
        <f t="shared" si="1"/>
        <v>2.85</v>
      </c>
      <c r="L5" s="24" t="s">
        <v>45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v>5.0</v>
      </c>
      <c r="B6" s="6" t="s">
        <v>47</v>
      </c>
      <c r="C6" s="6">
        <v>6.0</v>
      </c>
      <c r="D6" s="6" t="s">
        <v>18</v>
      </c>
      <c r="E6" s="6" t="s">
        <v>35</v>
      </c>
      <c r="F6" s="26" t="str">
        <f>HYPERLINK("https://www.adafruit.com/product/964","Adafruit Link")</f>
        <v>Adafruit Link</v>
      </c>
      <c r="G6" s="6">
        <v>4.0</v>
      </c>
      <c r="H6" s="16" t="s">
        <v>52</v>
      </c>
      <c r="I6" s="12">
        <v>37.95</v>
      </c>
      <c r="J6" s="13"/>
      <c r="K6" s="13">
        <f t="shared" si="1"/>
        <v>227.7</v>
      </c>
      <c r="L6" s="24" t="s">
        <v>53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>
        <v>6.0</v>
      </c>
      <c r="B7" s="6" t="s">
        <v>54</v>
      </c>
      <c r="C7" s="6">
        <v>3.0</v>
      </c>
      <c r="D7" s="6" t="s">
        <v>18</v>
      </c>
      <c r="E7" s="6" t="s">
        <v>35</v>
      </c>
      <c r="F7" s="28" t="str">
        <f>HYPERLINK("https://www.adafruit.com/product/2750","Adafruit Link")</f>
        <v>Adafruit Link</v>
      </c>
      <c r="G7" s="6">
        <v>7.9</v>
      </c>
      <c r="H7" s="17" t="s">
        <v>56</v>
      </c>
      <c r="I7" s="12">
        <v>7.95</v>
      </c>
      <c r="J7" s="13"/>
      <c r="K7" s="13">
        <f t="shared" si="1"/>
        <v>23.85</v>
      </c>
      <c r="L7" s="24" t="s">
        <v>58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>
        <v>7.0</v>
      </c>
      <c r="B8" s="12" t="s">
        <v>59</v>
      </c>
      <c r="C8" s="6">
        <v>6.0</v>
      </c>
      <c r="D8" s="6" t="s">
        <v>18</v>
      </c>
      <c r="E8" s="6" t="s">
        <v>22</v>
      </c>
      <c r="F8" s="29" t="str">
        <f>HYPERLINK("https://www.pololu.com/product/2836","Polou")</f>
        <v>Polou</v>
      </c>
      <c r="G8" s="8">
        <v>0.5</v>
      </c>
      <c r="H8" s="30" t="s">
        <v>62</v>
      </c>
      <c r="I8" s="12">
        <v>5.95</v>
      </c>
      <c r="J8" s="13"/>
      <c r="K8" s="13">
        <f t="shared" si="1"/>
        <v>35.7</v>
      </c>
      <c r="L8" s="24" t="s">
        <v>65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v>8.0</v>
      </c>
      <c r="B9" s="6" t="s">
        <v>72</v>
      </c>
      <c r="C9" s="6">
        <v>1.0</v>
      </c>
      <c r="D9" s="6" t="s">
        <v>18</v>
      </c>
      <c r="E9" s="6" t="s">
        <v>35</v>
      </c>
      <c r="F9" s="9" t="str">
        <f>HYPERLINK("https://www.adafruit.com/product/259", "Adafruit Link")</f>
        <v>Adafruit Link</v>
      </c>
      <c r="G9" s="6" t="s">
        <v>73</v>
      </c>
      <c r="H9" s="6" t="s">
        <v>73</v>
      </c>
      <c r="I9" s="12">
        <v>12.5</v>
      </c>
      <c r="J9" s="13"/>
      <c r="K9" s="13">
        <f t="shared" si="1"/>
        <v>12.5</v>
      </c>
      <c r="L9" s="24" t="s">
        <v>74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9.0</v>
      </c>
      <c r="B10" s="8" t="s">
        <v>75</v>
      </c>
      <c r="C10" s="8">
        <v>3.0</v>
      </c>
      <c r="D10" s="8" t="s">
        <v>18</v>
      </c>
      <c r="E10" s="8" t="s">
        <v>76</v>
      </c>
      <c r="F10" s="11" t="str">
        <f>Hyperlink("https://www.sparkfun.com/products/11373","Sparkfun")</f>
        <v>Sparkfun</v>
      </c>
      <c r="G10" s="8">
        <v>4.5</v>
      </c>
      <c r="H10" s="8" t="s">
        <v>40</v>
      </c>
      <c r="I10" s="8">
        <v>10.95</v>
      </c>
      <c r="J10" s="14"/>
      <c r="K10" s="13">
        <f t="shared" si="1"/>
        <v>32.85</v>
      </c>
      <c r="L10" s="14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>
        <v>10.0</v>
      </c>
      <c r="B11" s="6" t="s">
        <v>82</v>
      </c>
      <c r="C11" s="6"/>
      <c r="D11" s="6"/>
      <c r="E11" s="6"/>
      <c r="F11" s="34"/>
      <c r="G11" s="19"/>
      <c r="H11" s="19"/>
      <c r="I11" s="13"/>
      <c r="J11" s="13"/>
      <c r="K11" s="13">
        <f t="shared" si="1"/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>
        <v>11.0</v>
      </c>
      <c r="B12" s="6" t="s">
        <v>86</v>
      </c>
      <c r="C12" s="19"/>
      <c r="D12" s="19"/>
      <c r="E12" s="19"/>
      <c r="F12" s="19"/>
      <c r="G12" s="19"/>
      <c r="H12" s="19"/>
      <c r="I12" s="13"/>
      <c r="J12" s="13"/>
      <c r="K12" s="13">
        <f t="shared" si="1"/>
        <v>0</v>
      </c>
      <c r="L12" s="24" t="s">
        <v>89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>
        <v>12.0</v>
      </c>
      <c r="B13" s="8" t="s">
        <v>84</v>
      </c>
      <c r="C13" s="14"/>
      <c r="D13" s="14"/>
      <c r="E13" s="14"/>
      <c r="F13" s="14"/>
      <c r="G13" s="14"/>
      <c r="H13" s="14"/>
      <c r="I13" s="14"/>
      <c r="J13" s="14"/>
      <c r="K13" s="13">
        <f t="shared" si="1"/>
        <v>0</v>
      </c>
      <c r="L13" s="7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6">
        <v>13.0</v>
      </c>
      <c r="B15" s="37" t="s">
        <v>46</v>
      </c>
      <c r="C15" s="37">
        <v>6.0</v>
      </c>
      <c r="D15" s="37" t="s">
        <v>18</v>
      </c>
      <c r="E15" s="37" t="s">
        <v>94</v>
      </c>
      <c r="F15" s="37" t="s">
        <v>94</v>
      </c>
      <c r="G15" s="37" t="s">
        <v>94</v>
      </c>
      <c r="H15" s="37" t="s">
        <v>94</v>
      </c>
      <c r="I15" s="39"/>
      <c r="J15" s="39"/>
      <c r="K15" s="39">
        <f t="shared" ref="K15:K16" si="2">I15*C15+J15</f>
        <v>0</v>
      </c>
      <c r="L15" s="4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36">
        <v>14.0</v>
      </c>
      <c r="B16" s="46" t="s">
        <v>100</v>
      </c>
      <c r="C16" s="46">
        <v>3.0</v>
      </c>
      <c r="D16" s="46" t="s">
        <v>18</v>
      </c>
      <c r="E16" s="48" t="s">
        <v>94</v>
      </c>
      <c r="F16" s="48" t="s">
        <v>94</v>
      </c>
      <c r="G16" s="48" t="s">
        <v>94</v>
      </c>
      <c r="H16" s="50" t="s">
        <v>94</v>
      </c>
      <c r="I16" s="51"/>
      <c r="J16" s="46"/>
      <c r="K16" s="52">
        <f t="shared" si="2"/>
        <v>0</v>
      </c>
      <c r="L16" s="5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"/>
      <c r="B17" s="4"/>
      <c r="C17" s="4"/>
      <c r="D17" s="4"/>
      <c r="E17" s="4"/>
      <c r="F17" s="4"/>
      <c r="G17" s="4"/>
      <c r="H17" s="4"/>
      <c r="I17" s="5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11</v>
      </c>
      <c r="B18" s="13">
        <f>sum(K2:K48)</f>
        <v>588.1</v>
      </c>
      <c r="C18" s="4"/>
      <c r="D18" s="4"/>
      <c r="E18" s="4"/>
      <c r="F18" s="4"/>
      <c r="G18" s="4"/>
      <c r="H18" s="24"/>
      <c r="I18" s="5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/>
      <c r="B19" s="4"/>
      <c r="C19" s="4"/>
      <c r="D19" s="4"/>
      <c r="E19" s="4"/>
      <c r="F19" s="4"/>
      <c r="G19" s="4"/>
      <c r="H19" s="4"/>
      <c r="I19" s="5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4" t="s">
        <v>112</v>
      </c>
      <c r="B20" s="4"/>
      <c r="C20" s="4"/>
      <c r="D20" s="4"/>
      <c r="E20" s="4"/>
      <c r="F20" s="4"/>
      <c r="G20" s="4"/>
      <c r="H20" s="4"/>
      <c r="I20" s="5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5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5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24"/>
      <c r="C23" s="4"/>
      <c r="D23" s="4"/>
      <c r="E23" s="4"/>
      <c r="F23" s="4"/>
      <c r="G23" s="4"/>
      <c r="H23" s="4"/>
      <c r="I23" s="5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5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5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5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5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5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5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5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5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5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5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5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5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5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5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5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5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5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5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5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5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5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5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5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5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5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5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5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5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5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5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5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5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5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5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5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5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5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5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5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5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5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5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5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5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5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5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5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5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5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5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5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5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5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5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5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5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5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5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5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5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5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5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5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5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5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5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5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5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5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5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5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5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5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5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5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5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5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5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5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5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5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5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5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5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5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5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5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5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5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5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5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5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5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5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5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5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5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5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5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5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5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5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5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5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5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5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5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5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5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5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5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5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5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5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5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5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5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5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5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5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5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5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5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5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5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5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5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5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5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5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5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5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5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5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5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5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5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5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5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5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5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5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5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5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5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5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5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5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5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5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5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5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5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5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5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5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5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5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5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5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5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5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5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5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5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5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5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5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5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5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5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5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5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5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5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5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5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5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5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5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5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5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5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5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5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5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5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5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5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5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5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5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5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5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5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5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5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5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5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5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55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55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5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55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55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5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55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55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5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55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55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55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55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55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55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55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55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55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55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55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55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55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55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55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55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55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55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55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55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5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55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55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55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55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55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55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55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55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55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55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55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55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55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55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55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55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55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55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55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55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55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55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5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55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5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55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55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5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5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55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55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5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55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55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55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5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5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55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5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55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55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55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5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55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5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5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5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55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55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55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55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55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55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55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55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55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55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55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55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55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55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55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55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55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55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55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55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55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55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55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55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55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55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55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55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55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55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55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55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55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55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55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55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55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55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55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55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55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55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55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55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55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55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55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55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55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55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55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55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55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55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55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55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55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55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55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55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55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55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55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55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55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55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5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5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55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55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55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55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5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5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5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55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55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55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55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55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55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55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55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5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55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55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55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55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55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55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55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55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55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55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55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55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55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55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55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55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55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55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55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55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55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55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55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55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55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55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55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55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55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55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55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55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55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5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5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55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55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55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55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55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55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55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55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55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55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55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5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55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55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55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55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55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55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55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55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55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55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55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55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55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55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55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55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5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5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5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55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55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55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55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55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55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55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55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55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55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55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55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55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55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55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55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55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55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55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55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55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55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55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55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55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55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55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55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55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55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55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55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55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55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55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55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55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55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55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55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5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55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55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55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55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55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55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55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55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55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55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55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55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55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55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55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55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55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55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5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55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55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55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55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55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55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55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55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55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55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55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55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5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5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5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55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55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55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55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55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55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55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55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55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55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55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55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55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55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55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55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55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55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55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55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55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55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55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55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55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55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55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55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55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55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55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55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55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55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55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55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55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55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55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55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55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55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55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55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5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55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55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55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55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55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55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55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55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55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55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55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55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55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55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55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55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55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55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55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55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55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55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55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55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55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5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55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5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5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5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55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55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55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55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55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55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55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55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55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55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55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55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55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55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55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55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55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55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55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55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55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55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55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55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55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55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55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55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55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55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55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55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55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55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55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55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55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55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55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55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55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55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55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55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55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55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55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55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55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55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55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55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55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55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55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55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55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55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55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55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55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55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55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55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55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55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55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55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55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55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55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55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5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5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5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55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55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55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55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55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55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55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55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55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55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55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55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55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55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55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55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55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55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55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55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55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55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55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55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55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55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55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55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55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55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55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55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55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55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55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55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55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55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55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55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55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55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55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55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55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55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55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55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55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55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55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55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55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55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55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55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55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55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55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55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55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55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55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5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55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55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55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55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55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55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55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55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5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5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5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55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55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55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55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55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55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55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55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55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55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55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55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55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55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55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55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55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55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55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55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55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55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55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55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55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55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55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55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55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55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55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5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5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5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5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5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5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5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5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5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5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5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5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5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5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5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5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5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5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5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5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5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5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5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5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5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5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5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5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5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5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5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5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5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5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5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5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5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5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5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5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5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5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5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5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5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5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5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5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5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5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5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5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5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5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5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5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5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5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5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5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5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5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5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5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5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5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5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5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5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5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5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5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5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5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5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5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5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5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5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5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5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5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5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5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5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5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5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5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5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5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5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5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5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5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5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5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5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5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5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5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5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5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5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5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5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5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5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5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5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5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5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5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5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5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5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5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5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5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5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5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5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5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5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5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5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5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5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55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55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55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55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55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55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55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55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55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55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55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55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55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55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55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55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55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55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55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55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55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55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55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55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55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55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55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55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55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55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55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55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55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55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55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55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55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55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55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55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55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55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55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55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55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55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55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55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55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55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55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55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5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5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5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5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5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5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5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5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5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5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5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5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5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5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5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5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5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5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5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5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5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5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5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5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5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5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5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5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5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5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5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5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5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5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5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5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5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5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45.43"/>
    <col customWidth="1" min="5" max="5" width="20.71"/>
    <col customWidth="1" min="6" max="6" width="16.0"/>
    <col customWidth="1" min="7" max="8" width="51.0"/>
  </cols>
  <sheetData>
    <row r="1">
      <c r="A1" s="5" t="s">
        <v>1</v>
      </c>
      <c r="B1" s="5" t="s">
        <v>2</v>
      </c>
      <c r="C1" s="5" t="s">
        <v>13</v>
      </c>
      <c r="D1" s="5" t="s">
        <v>14</v>
      </c>
      <c r="E1" s="5" t="s">
        <v>7</v>
      </c>
      <c r="F1" s="5" t="s">
        <v>15</v>
      </c>
      <c r="G1" s="5" t="s">
        <v>16</v>
      </c>
      <c r="H1" s="5" t="s">
        <v>12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8" t="s">
        <v>17</v>
      </c>
      <c r="C2" s="8">
        <v>1.0</v>
      </c>
      <c r="D2" s="11" t="str">
        <f>HYPERLINK("https://store.arduino.cc/usa/arduino-nano", "Arduino Link")</f>
        <v>Arduino Link</v>
      </c>
      <c r="E2" s="8">
        <v>7.0</v>
      </c>
      <c r="F2" s="14">
        <f t="shared" ref="F2:F11" si="1">E2*C2</f>
        <v>7</v>
      </c>
      <c r="G2" s="10" t="s">
        <v>20</v>
      </c>
      <c r="H2" s="1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2.0</v>
      </c>
      <c r="B3" s="8" t="s">
        <v>21</v>
      </c>
      <c r="C3" s="8">
        <v>1.0</v>
      </c>
      <c r="D3" s="11" t="str">
        <f>hyperlink("https://www.pololu.com/product/2738", "Polou")</f>
        <v>Polou</v>
      </c>
      <c r="E3" s="8">
        <v>0.7</v>
      </c>
      <c r="F3" s="14">
        <f t="shared" si="1"/>
        <v>0.7</v>
      </c>
      <c r="G3" s="15" t="s">
        <v>27</v>
      </c>
      <c r="H3" s="1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3.0</v>
      </c>
      <c r="B4" s="8" t="s">
        <v>34</v>
      </c>
      <c r="C4" s="8">
        <v>1.0</v>
      </c>
      <c r="D4" s="11" t="str">
        <f>HYPERLINK("https://www.adafruit.com/product/3133", "Adafruit Link")</f>
        <v>Adafruit Link</v>
      </c>
      <c r="E4" s="8">
        <v>8.8</v>
      </c>
      <c r="F4" s="14">
        <f t="shared" si="1"/>
        <v>8.8</v>
      </c>
      <c r="G4" s="17" t="s">
        <v>36</v>
      </c>
      <c r="H4" s="1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4.0</v>
      </c>
      <c r="B5" s="8" t="s">
        <v>42</v>
      </c>
      <c r="C5" s="8">
        <v>1.0</v>
      </c>
      <c r="D5" s="11" t="str">
        <f>HYPERLINK("https://www.adafruit.com/product/380", "Adafruit Link")</f>
        <v>Adafruit Link</v>
      </c>
      <c r="E5" s="8">
        <v>1.2</v>
      </c>
      <c r="F5" s="14">
        <f t="shared" si="1"/>
        <v>1.2</v>
      </c>
      <c r="G5" s="6" t="s">
        <v>43</v>
      </c>
      <c r="H5" s="1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0">
        <v>5.0</v>
      </c>
      <c r="B6" s="20" t="s">
        <v>46</v>
      </c>
      <c r="C6" s="20">
        <v>2.0</v>
      </c>
      <c r="D6" s="21"/>
      <c r="E6" s="20"/>
      <c r="F6" s="23">
        <f t="shared" si="1"/>
        <v>0</v>
      </c>
      <c r="G6" s="20"/>
      <c r="H6" s="2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6.0</v>
      </c>
      <c r="B7" s="8" t="s">
        <v>47</v>
      </c>
      <c r="C7" s="8">
        <v>1.0</v>
      </c>
      <c r="D7" s="26" t="s">
        <v>48</v>
      </c>
      <c r="E7" s="8">
        <v>4.0</v>
      </c>
      <c r="F7" s="14">
        <f t="shared" si="1"/>
        <v>4</v>
      </c>
      <c r="G7" s="16" t="s">
        <v>52</v>
      </c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7.0</v>
      </c>
      <c r="B8" s="8" t="s">
        <v>57</v>
      </c>
      <c r="C8" s="8">
        <v>1.0</v>
      </c>
      <c r="D8" s="25" t="str">
        <f>HYPERLINK("https://www.adafruit.com/product/2750","Adafruit Link")</f>
        <v>Adafruit Link</v>
      </c>
      <c r="E8" s="8">
        <v>7.9</v>
      </c>
      <c r="F8" s="14">
        <f t="shared" si="1"/>
        <v>7.9</v>
      </c>
      <c r="G8" s="30" t="s">
        <v>62</v>
      </c>
      <c r="H8" s="8" t="s">
        <v>64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0">
        <v>8.0</v>
      </c>
      <c r="B9" s="20" t="s">
        <v>66</v>
      </c>
      <c r="C9" s="20">
        <v>1.0</v>
      </c>
      <c r="D9" s="23"/>
      <c r="E9" s="23"/>
      <c r="F9" s="23">
        <f t="shared" si="1"/>
        <v>0</v>
      </c>
      <c r="G9" s="23"/>
      <c r="H9" s="20" t="s">
        <v>67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9.0</v>
      </c>
      <c r="B10" s="32" t="s">
        <v>68</v>
      </c>
      <c r="C10" s="8">
        <v>2.0</v>
      </c>
      <c r="D10" s="29" t="str">
        <f>HYPERLINK("https://www.pololu.com/product/2836","Polou")</f>
        <v>Polou</v>
      </c>
      <c r="E10" s="8">
        <v>0.5</v>
      </c>
      <c r="F10" s="14">
        <f t="shared" si="1"/>
        <v>1</v>
      </c>
      <c r="G10" s="16" t="s">
        <v>78</v>
      </c>
      <c r="H10" s="8" t="s">
        <v>79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>
        <v>11.0</v>
      </c>
      <c r="B11" s="8" t="s">
        <v>82</v>
      </c>
      <c r="C11" s="14"/>
      <c r="D11" s="14"/>
      <c r="E11" s="14"/>
      <c r="F11" s="14">
        <f t="shared" si="1"/>
        <v>0</v>
      </c>
      <c r="G11" s="14"/>
      <c r="H11" s="1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>
        <v>12.0</v>
      </c>
      <c r="B12" s="8" t="s">
        <v>84</v>
      </c>
      <c r="C12" s="14"/>
      <c r="D12" s="14"/>
      <c r="E12" s="14"/>
      <c r="F12" s="14"/>
      <c r="G12" s="14"/>
      <c r="H12" s="1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>
        <v>13.0</v>
      </c>
      <c r="B13" s="8" t="s">
        <v>86</v>
      </c>
      <c r="C13" s="14"/>
      <c r="D13" s="14"/>
      <c r="E13" s="14"/>
      <c r="F13" s="14"/>
      <c r="G13" s="14"/>
      <c r="H13" s="1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14.0</v>
      </c>
      <c r="B14" s="8"/>
      <c r="C14" s="8"/>
      <c r="D14" s="14"/>
      <c r="E14" s="8"/>
      <c r="F14" s="14"/>
      <c r="G14" s="14"/>
      <c r="H14" s="1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 t="s">
        <v>88</v>
      </c>
      <c r="B17" s="14">
        <f>sum(F2:F14)</f>
        <v>30.6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 t="s">
        <v>90</v>
      </c>
      <c r="B18" s="14">
        <f>B17*0.035274</f>
        <v>1.0793844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3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8" t="s">
        <v>95</v>
      </c>
      <c r="B22" s="40" t="s">
        <v>96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hyperlinks>
    <hyperlink r:id="rId1" ref="B2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53.29"/>
    <col customWidth="1" min="3" max="3" width="12.86"/>
    <col customWidth="1" min="4" max="4" width="31.71"/>
    <col customWidth="1" min="5" max="5" width="27.0"/>
    <col customWidth="1" min="6" max="6" width="27.71"/>
    <col customWidth="1" min="7" max="7" width="16.0"/>
    <col customWidth="1" min="8" max="8" width="21.71"/>
    <col customWidth="1" min="9" max="9" width="22.29"/>
    <col customWidth="1" min="10" max="10" width="19.57"/>
    <col customWidth="1" min="11" max="11" width="7.29"/>
  </cols>
  <sheetData>
    <row r="1">
      <c r="A1" s="5" t="s">
        <v>23</v>
      </c>
      <c r="B1" s="5" t="s">
        <v>2</v>
      </c>
      <c r="C1" s="5" t="s">
        <v>24</v>
      </c>
      <c r="D1" s="1" t="s">
        <v>25</v>
      </c>
      <c r="E1" s="1" t="s">
        <v>26</v>
      </c>
      <c r="F1" s="1" t="s">
        <v>28</v>
      </c>
      <c r="G1" s="1" t="s">
        <v>15</v>
      </c>
      <c r="H1" s="1" t="s">
        <v>29</v>
      </c>
      <c r="I1" s="1" t="s">
        <v>30</v>
      </c>
      <c r="J1" s="1" t="s">
        <v>31</v>
      </c>
      <c r="K1" s="2" t="s">
        <v>32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1.0</v>
      </c>
      <c r="B2" s="8" t="s">
        <v>33</v>
      </c>
      <c r="C2" s="11" t="str">
        <f>HYPERLINK("https://www.pololu.com/product/1053", "Polou")</f>
        <v>Polou</v>
      </c>
      <c r="D2" s="16"/>
      <c r="E2" s="16" t="s">
        <v>37</v>
      </c>
      <c r="F2" s="17" t="s">
        <v>38</v>
      </c>
      <c r="G2" s="6">
        <v>3.7</v>
      </c>
      <c r="H2" s="6" t="s">
        <v>39</v>
      </c>
      <c r="I2" s="6" t="s">
        <v>40</v>
      </c>
      <c r="J2" s="18" t="s">
        <v>41</v>
      </c>
      <c r="K2" s="12">
        <v>4.95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>
        <v>2.0</v>
      </c>
      <c r="B3" s="22" t="s">
        <v>44</v>
      </c>
      <c r="C3" s="25" t="str">
        <f>HYPERLINK("https://store.flitetest.com/flite-test-es9051-5g-digital-servo-flt-3031/p785287?gclid=CjwKCAjwgabeBRBuEiwACD4R5maekEk1-zAlgV7V57KYRxFAXj0aerA-Xgiz3vqcF3euby7e_0lCWRoCYVgQAvD_BwE","FliteTest")</f>
        <v>FliteTest</v>
      </c>
      <c r="D3" s="15"/>
      <c r="E3" s="15" t="s">
        <v>49</v>
      </c>
      <c r="F3" s="6" t="s">
        <v>40</v>
      </c>
      <c r="G3" s="6">
        <v>4.1</v>
      </c>
      <c r="H3" s="6" t="s">
        <v>50</v>
      </c>
      <c r="I3" s="6" t="s">
        <v>40</v>
      </c>
      <c r="J3" s="27" t="s">
        <v>51</v>
      </c>
      <c r="K3" s="12">
        <v>5.99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>
        <v>3.0</v>
      </c>
      <c r="B4" s="8" t="s">
        <v>55</v>
      </c>
      <c r="C4" s="11" t="str">
        <f>HYPERLINK("https://hitecrcd.com/products/servos/micro-and-mini-servos/analog-micro-and-mini-servos/hs-35hd-ultra-nano-servo/product", "Hitech Servo")</f>
        <v>Hitech Servo</v>
      </c>
      <c r="D4" s="15"/>
      <c r="E4" s="15" t="s">
        <v>49</v>
      </c>
      <c r="F4" s="6" t="s">
        <v>40</v>
      </c>
      <c r="G4" s="6">
        <v>4.5</v>
      </c>
      <c r="H4" s="6" t="s">
        <v>39</v>
      </c>
      <c r="I4" s="6" t="s">
        <v>60</v>
      </c>
      <c r="J4" s="6" t="s">
        <v>61</v>
      </c>
      <c r="K4" s="1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8">
        <v>4.0</v>
      </c>
      <c r="B5" s="8" t="s">
        <v>63</v>
      </c>
      <c r="C5" s="11" t="str">
        <f>HYPERLINK("https://hobbyking.com/en_us/turnigytm-tgy-ts531a-analog-nano-servo-0-5kg-0-12sec-3-7g.html?countrycode=US&amp;gclid=CjwKCAjwpKveBRAwEiwAo4Pqm4aN3ZEDmxRKYvb_9v5WMlzTQW13sBb_dNIPfRB-Rb_5u3_S0gDtURoCPRoQAvD_BwE&amp;gclsrc=aw.ds", "Hobby King")</f>
        <v>Hobby King</v>
      </c>
      <c r="D5" s="31"/>
      <c r="E5" s="31" t="s">
        <v>69</v>
      </c>
      <c r="F5" s="31" t="s">
        <v>70</v>
      </c>
      <c r="G5" s="6">
        <v>3.7</v>
      </c>
      <c r="H5" s="6" t="s">
        <v>39</v>
      </c>
      <c r="I5" s="6" t="s">
        <v>40</v>
      </c>
      <c r="J5" s="6" t="s">
        <v>71</v>
      </c>
      <c r="K5" s="12">
        <v>4.23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>
        <v>5.0</v>
      </c>
      <c r="B6" s="8" t="s">
        <v>77</v>
      </c>
      <c r="C6" s="11" t="str">
        <f>hyperlink("https://hobbyking.com/en_us/turnigytm-tgy-d1290p-high-speed-micro-servo-0-35kg-0-07s-2-9g.html", "Hobby King")</f>
        <v>Hobby King</v>
      </c>
      <c r="D6" s="31"/>
      <c r="E6" s="31" t="s">
        <v>80</v>
      </c>
      <c r="F6" s="31" t="s">
        <v>81</v>
      </c>
      <c r="G6" s="6">
        <v>2.9</v>
      </c>
      <c r="H6" s="6" t="s">
        <v>39</v>
      </c>
      <c r="I6" s="6" t="s">
        <v>40</v>
      </c>
      <c r="J6" s="31" t="s">
        <v>83</v>
      </c>
      <c r="K6" s="12">
        <v>7.44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>
        <v>6.0</v>
      </c>
      <c r="B7" s="33" t="s">
        <v>85</v>
      </c>
      <c r="C7" s="11" t="str">
        <f>hyperlink("http://microflight.com/radio-systems/actuators-and-servos/blue-arrow-2-5g-servo.html", "Microflight")</f>
        <v>Microflight</v>
      </c>
      <c r="D7" s="19"/>
      <c r="E7" s="35" t="s">
        <v>87</v>
      </c>
      <c r="F7" s="6" t="s">
        <v>40</v>
      </c>
      <c r="G7" s="6">
        <v>2.5</v>
      </c>
      <c r="H7" s="6" t="s">
        <v>39</v>
      </c>
      <c r="I7" s="6" t="s">
        <v>91</v>
      </c>
      <c r="J7" s="35" t="s">
        <v>92</v>
      </c>
      <c r="K7" s="12">
        <v>18.99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>
        <v>7.0</v>
      </c>
      <c r="B8" s="8" t="s">
        <v>93</v>
      </c>
      <c r="C8" s="11" t="str">
        <f>hyperlink("https://hobbyking.com/en_us/turnigytm-tg9e-eco-micro-servo-1-5kg-0-10sec-9g.html", "Hobby King")</f>
        <v>Hobby King</v>
      </c>
      <c r="D8" s="41" t="str">
        <f>HYPERLINK("https://www.instructables.com/id/Complete-Guide-to-Building-Your-First-DIY-RC-Foamb/","Foam RC Plane")</f>
        <v>Foam RC Plane</v>
      </c>
      <c r="E8" s="35" t="s">
        <v>97</v>
      </c>
      <c r="F8" s="6" t="s">
        <v>40</v>
      </c>
      <c r="G8" s="6">
        <v>10.1</v>
      </c>
      <c r="H8" s="6" t="s">
        <v>39</v>
      </c>
      <c r="I8" s="6" t="s">
        <v>40</v>
      </c>
      <c r="J8" s="31" t="s">
        <v>98</v>
      </c>
      <c r="K8" s="12">
        <v>2.74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8">
        <v>8.0</v>
      </c>
      <c r="B9" s="43" t="s">
        <v>99</v>
      </c>
      <c r="C9" s="45" t="str">
        <f>HYPERLINK("https://hobbyking.com/en_us/hxt900-micro-servo-1-6kg-0-12sec-9g.html","Hobby King")</f>
        <v>Hobby King</v>
      </c>
      <c r="D9" s="47" t="str">
        <f>HYPERLINK("https://www.instructables.com/id/How-to-Build-Your-First-RC-Plane-for-Under-100-Tra/","RC plane under $100")</f>
        <v>RC plane under $100</v>
      </c>
      <c r="E9" s="35" t="s">
        <v>101</v>
      </c>
      <c r="F9" s="6" t="s">
        <v>40</v>
      </c>
      <c r="G9" s="6">
        <v>9.8</v>
      </c>
      <c r="H9" s="6" t="s">
        <v>102</v>
      </c>
      <c r="I9" s="6" t="s">
        <v>40</v>
      </c>
      <c r="J9" s="31" t="s">
        <v>103</v>
      </c>
      <c r="K9" s="12">
        <v>3.05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8">
        <v>9.0</v>
      </c>
      <c r="B10" s="49" t="s">
        <v>104</v>
      </c>
      <c r="C10" s="9" t="str">
        <f>hyperlink("https://hobbyking.com/en_us/bms-306dmax-digital-micro-servo-extra-strong-1-6kg-13sec-7-1g.html", "Hobby King")</f>
        <v>Hobby King</v>
      </c>
      <c r="D10" s="19"/>
      <c r="E10" s="35" t="s">
        <v>101</v>
      </c>
      <c r="F10" s="35" t="s">
        <v>105</v>
      </c>
      <c r="G10" s="6">
        <v>7.1</v>
      </c>
      <c r="H10" s="6" t="s">
        <v>39</v>
      </c>
      <c r="I10" s="6" t="s">
        <v>40</v>
      </c>
      <c r="J10" s="31" t="s">
        <v>106</v>
      </c>
      <c r="K10" s="12">
        <v>14.0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8">
        <v>10.0</v>
      </c>
      <c r="B11" s="6" t="s">
        <v>107</v>
      </c>
      <c r="C11" s="11" t="str">
        <f>hyperlink("https://www.dfrobot.com/product-121.html?gclid=CjwKCAjwvNXeBRAjEiwAjqYhFlikOqID8pjIP3DPO-lWY_nAhy-xvKEEsnrcrB8RyfrhnPTi9JhYihoCVHoQAvD_BwE", "DFRobot")</f>
        <v>DFRobot</v>
      </c>
      <c r="D11" s="19"/>
      <c r="E11" s="35" t="s">
        <v>108</v>
      </c>
      <c r="F11" s="35" t="s">
        <v>109</v>
      </c>
      <c r="G11" s="6">
        <v>14.7</v>
      </c>
      <c r="H11" s="6" t="s">
        <v>39</v>
      </c>
      <c r="I11" s="6" t="s">
        <v>40</v>
      </c>
      <c r="J11" s="54" t="s">
        <v>110</v>
      </c>
      <c r="K11" s="12">
        <v>6.9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7"/>
      <c r="C12" s="7"/>
      <c r="D12" s="4"/>
      <c r="E12" s="4"/>
      <c r="F12" s="4"/>
      <c r="G12" s="4"/>
      <c r="H12" s="4"/>
      <c r="I12" s="4"/>
      <c r="J12" s="4"/>
      <c r="K12" s="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7"/>
      <c r="C13" s="7"/>
      <c r="D13" s="7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4"/>
      <c r="E16" s="4"/>
      <c r="F16" s="4"/>
      <c r="G16" s="4"/>
      <c r="H16" s="4"/>
      <c r="I16" s="4"/>
      <c r="J16" s="4"/>
      <c r="K16" s="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38" t="s">
        <v>111</v>
      </c>
      <c r="C17" s="7"/>
      <c r="D17" s="4"/>
      <c r="E17" s="4"/>
      <c r="F17" s="4"/>
      <c r="G17" s="4"/>
      <c r="H17" s="4"/>
      <c r="I17" s="4"/>
      <c r="J17" s="4"/>
      <c r="K17" s="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56" t="str">
        <f>hyperlink("https://www.hackster.io/53982/autonomous-high-altitude-glider-055aa3", "Autonomous High Altitude Glider")</f>
        <v>Autonomous High Altitude Glider</v>
      </c>
      <c r="C18" s="7"/>
      <c r="D18" s="4"/>
      <c r="E18" s="4"/>
      <c r="F18" s="4"/>
      <c r="G18" s="4"/>
      <c r="H18" s="4"/>
      <c r="I18" s="4"/>
      <c r="J18" s="4"/>
      <c r="K18" s="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1.43"/>
    <col customWidth="1" min="3" max="3" width="13.43"/>
    <col customWidth="1" min="4" max="4" width="16.0"/>
    <col customWidth="1" min="5" max="5" width="21.71"/>
    <col customWidth="1" min="6" max="6" width="22.29"/>
    <col customWidth="1" min="7" max="7" width="17.86"/>
    <col customWidth="1" min="8" max="8" width="7.29"/>
    <col customWidth="1" min="9" max="9" width="41.57"/>
  </cols>
  <sheetData>
    <row r="1">
      <c r="A1" s="5" t="s">
        <v>23</v>
      </c>
      <c r="B1" s="5" t="s">
        <v>2</v>
      </c>
      <c r="C1" s="5" t="s">
        <v>24</v>
      </c>
      <c r="D1" s="1" t="s">
        <v>15</v>
      </c>
      <c r="E1" s="1" t="s">
        <v>29</v>
      </c>
      <c r="F1" s="1" t="s">
        <v>30</v>
      </c>
      <c r="G1" s="1" t="s">
        <v>31</v>
      </c>
      <c r="H1" s="1" t="s">
        <v>32</v>
      </c>
      <c r="I1" s="57" t="s">
        <v>12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8">
        <v>1.0</v>
      </c>
      <c r="B2" s="6" t="s">
        <v>35</v>
      </c>
      <c r="C2" s="28" t="str">
        <f>HYPERLINK("https://www.adafruit.com/product/2019","Adafruit Link")</f>
        <v>Adafruit Link</v>
      </c>
      <c r="D2" s="6">
        <v>1.3</v>
      </c>
      <c r="E2" s="8" t="s">
        <v>113</v>
      </c>
      <c r="F2" s="8">
        <v>0.65</v>
      </c>
      <c r="G2" s="15" t="s">
        <v>114</v>
      </c>
      <c r="H2" s="12">
        <v>17.95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8">
        <v>2.0</v>
      </c>
      <c r="B3" s="8" t="s">
        <v>115</v>
      </c>
      <c r="C3" s="11" t="str">
        <f>hyperlink("https://www.pololu.com/product/2738", "Polou")</f>
        <v>Polou</v>
      </c>
      <c r="D3" s="8">
        <v>0.7</v>
      </c>
      <c r="E3" s="8" t="s">
        <v>116</v>
      </c>
      <c r="F3" s="8">
        <v>5.0</v>
      </c>
      <c r="G3" s="8" t="s">
        <v>27</v>
      </c>
      <c r="H3" s="32">
        <v>15.95</v>
      </c>
      <c r="I3" s="59" t="s">
        <v>117</v>
      </c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7"/>
      <c r="B4" s="38"/>
      <c r="C4" s="7"/>
      <c r="D4" s="7"/>
      <c r="E4" s="7"/>
      <c r="F4" s="7"/>
      <c r="G4" s="7"/>
      <c r="H4" s="7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drawing r:id="rId1"/>
</worksheet>
</file>