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rs\Desktop\Notebook\Física\FÍSICA I\Laboratorio\Velocidad del Sonido\"/>
    </mc:Choice>
  </mc:AlternateContent>
  <xr:revisionPtr revIDLastSave="0" documentId="13_ncr:1_{3BF10947-19D9-43B6-A974-EC131D407D97}" xr6:coauthVersionLast="47" xr6:coauthVersionMax="47" xr10:uidLastSave="{00000000-0000-0000-0000-000000000000}"/>
  <bookViews>
    <workbookView xWindow="-90" yWindow="-90" windowWidth="19380" windowHeight="11460" activeTab="2" xr2:uid="{3FDBD1A4-5CBD-4942-BFE3-EB0333A4BF59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3" l="1"/>
  <c r="H26" i="3" l="1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H32" i="3"/>
  <c r="I32" i="3"/>
  <c r="H33" i="3"/>
  <c r="H34" i="3"/>
  <c r="H35" i="3"/>
  <c r="H36" i="3"/>
  <c r="J25" i="3"/>
  <c r="I25" i="3"/>
  <c r="H25" i="3"/>
  <c r="B40" i="1"/>
  <c r="E24" i="1"/>
  <c r="F17" i="1"/>
  <c r="L7" i="1"/>
  <c r="L8" i="1"/>
  <c r="L9" i="1"/>
  <c r="L10" i="1"/>
  <c r="L11" i="1"/>
  <c r="L6" i="1"/>
  <c r="I7" i="1"/>
  <c r="I8" i="1"/>
  <c r="I9" i="1"/>
  <c r="I10" i="1"/>
  <c r="I11" i="1"/>
  <c r="I12" i="1"/>
  <c r="I13" i="1"/>
  <c r="I6" i="1"/>
  <c r="F7" i="1"/>
  <c r="F8" i="1"/>
  <c r="F9" i="1"/>
  <c r="F10" i="1"/>
  <c r="F11" i="1"/>
  <c r="F12" i="1"/>
  <c r="F13" i="1"/>
  <c r="F14" i="1"/>
  <c r="F15" i="1"/>
  <c r="F16" i="1"/>
  <c r="F6" i="1"/>
  <c r="E7" i="1"/>
  <c r="H6" i="1" l="1"/>
  <c r="K7" i="1"/>
  <c r="K8" i="1"/>
  <c r="K9" i="1"/>
  <c r="K10" i="1"/>
  <c r="K11" i="1"/>
  <c r="K6" i="1"/>
  <c r="H7" i="1"/>
  <c r="H8" i="1"/>
  <c r="H9" i="1"/>
  <c r="H10" i="1"/>
  <c r="H11" i="1"/>
  <c r="H12" i="1"/>
  <c r="H13" i="1"/>
  <c r="E6" i="1"/>
  <c r="E8" i="1"/>
  <c r="E9" i="1"/>
  <c r="E10" i="1"/>
  <c r="E11" i="1"/>
  <c r="E12" i="1"/>
  <c r="E13" i="1"/>
  <c r="E14" i="1"/>
  <c r="E15" i="1"/>
  <c r="E16" i="1"/>
  <c r="E17" i="1"/>
  <c r="C7" i="1"/>
  <c r="C8" i="1"/>
  <c r="D26" i="1" s="1"/>
  <c r="C9" i="1"/>
  <c r="B27" i="1" s="1"/>
  <c r="C10" i="1"/>
  <c r="D28" i="1" s="1"/>
  <c r="C11" i="1"/>
  <c r="D29" i="1" s="1"/>
  <c r="C12" i="1"/>
  <c r="D30" i="1" s="1"/>
  <c r="C13" i="1"/>
  <c r="D31" i="1" s="1"/>
  <c r="C14" i="1"/>
  <c r="B32" i="1" s="1"/>
  <c r="C15" i="1"/>
  <c r="B33" i="1" s="1"/>
  <c r="C16" i="1"/>
  <c r="B34" i="1" s="1"/>
  <c r="C17" i="1"/>
  <c r="B35" i="1" s="1"/>
  <c r="C6" i="1"/>
  <c r="D24" i="1" s="1"/>
  <c r="F25" i="1" l="1"/>
  <c r="B25" i="1"/>
  <c r="F29" i="1"/>
  <c r="B29" i="1"/>
  <c r="B31" i="1"/>
  <c r="B30" i="1"/>
  <c r="D25" i="1"/>
  <c r="F28" i="1"/>
  <c r="F27" i="1"/>
  <c r="B28" i="1"/>
  <c r="B24" i="1"/>
  <c r="F26" i="1"/>
  <c r="B26" i="1"/>
  <c r="D27" i="1"/>
  <c r="F24" i="1"/>
  <c r="L18" i="1" l="1"/>
  <c r="G25" i="1" s="1"/>
  <c r="I18" i="1"/>
  <c r="E27" i="1" s="1"/>
  <c r="F18" i="1"/>
  <c r="C30" i="1" s="1"/>
  <c r="C25" i="1" l="1"/>
  <c r="E25" i="1"/>
  <c r="C28" i="1"/>
  <c r="C24" i="1"/>
  <c r="G28" i="1"/>
  <c r="C29" i="1"/>
  <c r="G26" i="1"/>
  <c r="C31" i="1"/>
  <c r="G24" i="1"/>
  <c r="M18" i="1"/>
  <c r="P21" i="1" s="1"/>
  <c r="C32" i="1"/>
  <c r="C34" i="1"/>
  <c r="C27" i="1"/>
  <c r="C33" i="1"/>
  <c r="C35" i="1"/>
  <c r="G27" i="1"/>
  <c r="G29" i="1"/>
  <c r="E30" i="1"/>
  <c r="E29" i="1"/>
  <c r="E28" i="1"/>
  <c r="E26" i="1"/>
  <c r="E31" i="1"/>
  <c r="C26" i="1"/>
  <c r="C36" i="1" l="1"/>
  <c r="H36" i="1"/>
  <c r="E36" i="1"/>
  <c r="P20" i="1"/>
  <c r="G36" i="1"/>
  <c r="Q20" i="1" l="1"/>
  <c r="B41" i="1"/>
  <c r="Q21" i="1" s="1"/>
</calcChain>
</file>

<file path=xl/sharedStrings.xml><?xml version="1.0" encoding="utf-8"?>
<sst xmlns="http://schemas.openxmlformats.org/spreadsheetml/2006/main" count="70" uniqueCount="44">
  <si>
    <t>k</t>
  </si>
  <si>
    <t>2k+1</t>
  </si>
  <si>
    <t>Lef ± ∆Lef (m)</t>
  </si>
  <si>
    <t>pendiente=v/(4f)</t>
  </si>
  <si>
    <t>precisión regla:  ±0.5 mm</t>
  </si>
  <si>
    <t>Masa Molar aire: 29.96 ±0.01 g/mol</t>
  </si>
  <si>
    <t>L (m)</t>
  </si>
  <si>
    <t>v (m/s)</t>
  </si>
  <si>
    <t>Orden (k)</t>
  </si>
  <si>
    <r>
      <t>Frecuencia (</t>
    </r>
    <r>
      <rPr>
        <sz val="11"/>
        <color theme="1"/>
        <rFont val="Times New Roman"/>
        <family val="1"/>
      </rPr>
      <t>ν</t>
    </r>
    <r>
      <rPr>
        <sz val="11"/>
        <color theme="1"/>
        <rFont val="Calibri"/>
        <family val="2"/>
        <scheme val="minor"/>
      </rPr>
      <t>)</t>
    </r>
  </si>
  <si>
    <t>TENER EN CUENTA CIFRAS SIGNIFICATIVAS PARA INDICAR EL ERROR O DIFRA DUDOSA DE LA VELOCIDAD DEL SONIDO</t>
  </si>
  <si>
    <t>Promedio</t>
  </si>
  <si>
    <t>γ</t>
  </si>
  <si>
    <t>propagación de errores</t>
  </si>
  <si>
    <t>Frecuencia</t>
  </si>
  <si>
    <t>2000.0 Hz</t>
  </si>
  <si>
    <t>1500.0 Hz</t>
  </si>
  <si>
    <t>1000.0 Hz</t>
  </si>
  <si>
    <t>σ</t>
  </si>
  <si>
    <t>(v-vm)2</t>
  </si>
  <si>
    <t>RESULTADOS</t>
  </si>
  <si>
    <t>Media</t>
  </si>
  <si>
    <t>Error</t>
  </si>
  <si>
    <t>Dato</t>
  </si>
  <si>
    <t>Desv. Típica</t>
  </si>
  <si>
    <t>1500  Hz</t>
  </si>
  <si>
    <t>1000 Hz</t>
  </si>
  <si>
    <t>2000  Hz</t>
  </si>
  <si>
    <t>precisión oscilador: ±5 Hz (+-0.5)(PERO SABEMOS QUE SON 1000 PORQUE LAS LÍNEAS EN ESAS CIFRAS SON EXACTAS)</t>
  </si>
  <si>
    <t>T: 298.15  K</t>
  </si>
  <si>
    <t>Orden</t>
  </si>
  <si>
    <t>$L$ (m)</t>
  </si>
  <si>
    <t>$L_{Ef}$ (m)</t>
  </si>
  <si>
    <t>$v$ (m/s)</t>
  </si>
  <si>
    <t>Frecuencia ($\nu$)</t>
  </si>
  <si>
    <t>\textsc{Resultados}</t>
  </si>
  <si>
    <t>$v$</t>
  </si>
  <si>
    <t>$\sigma$</t>
  </si>
  <si>
    <t>Valor</t>
  </si>
  <si>
    <t>$\Delta x$</t>
  </si>
  <si>
    <t>$\gamma$</t>
  </si>
  <si>
    <t>$\pm4.1$</t>
  </si>
  <si>
    <t>$\pm13.63$</t>
  </si>
  <si>
    <t>$\pm0.035$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</si>
</sst>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theme="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rgb="FF3F3F3F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/>
      </left>
      <right/>
      <top/>
      <bottom style="thin">
        <color rgb="FF3F3F3F"/>
      </bottom>
      <diagonal/>
    </border>
    <border>
      <left style="thin">
        <color theme="0"/>
      </left>
      <right/>
      <top/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2" borderId="3" applyNumberFormat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89">
    <xf numFmtId="0" fontId="0" fillId="0" borderId="0" xfId="0"/>
    <xf numFmtId="0" fontId="0" fillId="3" borderId="2" xfId="2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2" xfId="3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2" xfId="0" applyNumberFormat="1" applyBorder="1"/>
    <xf numFmtId="11" fontId="0" fillId="0" borderId="0" xfId="0" applyNumberFormat="1"/>
    <xf numFmtId="11" fontId="0" fillId="5" borderId="2" xfId="0" applyNumberFormat="1" applyFill="1" applyBorder="1"/>
    <xf numFmtId="0" fontId="0" fillId="5" borderId="2" xfId="0" applyFill="1" applyBorder="1"/>
    <xf numFmtId="0" fontId="0" fillId="3" borderId="5" xfId="2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6" xfId="3" applyBorder="1"/>
    <xf numFmtId="0" fontId="1" fillId="4" borderId="4" xfId="3" applyBorder="1"/>
    <xf numFmtId="0" fontId="1" fillId="4" borderId="2" xfId="3" applyBorder="1"/>
    <xf numFmtId="0" fontId="0" fillId="5" borderId="5" xfId="0" applyFill="1" applyBorder="1"/>
    <xf numFmtId="11" fontId="0" fillId="0" borderId="6" xfId="0" applyNumberFormat="1" applyBorder="1"/>
    <xf numFmtId="11" fontId="0" fillId="5" borderId="8" xfId="0" applyNumberFormat="1" applyFill="1" applyBorder="1"/>
    <xf numFmtId="11" fontId="0" fillId="5" borderId="5" xfId="0" applyNumberFormat="1" applyFill="1" applyBorder="1"/>
    <xf numFmtId="11" fontId="0" fillId="5" borderId="7" xfId="0" applyNumberFormat="1" applyFill="1" applyBorder="1"/>
    <xf numFmtId="0" fontId="0" fillId="5" borderId="9" xfId="0" applyFill="1" applyBorder="1"/>
    <xf numFmtId="11" fontId="2" fillId="2" borderId="1" xfId="1" applyNumberFormat="1"/>
    <xf numFmtId="11" fontId="3" fillId="2" borderId="3" xfId="4" applyNumberFormat="1"/>
    <xf numFmtId="0" fontId="1" fillId="3" borderId="2" xfId="2" applyBorder="1"/>
    <xf numFmtId="0" fontId="1" fillId="3" borderId="5" xfId="2" applyBorder="1"/>
    <xf numFmtId="11" fontId="0" fillId="0" borderId="5" xfId="0" applyNumberFormat="1" applyBorder="1"/>
    <xf numFmtId="0" fontId="1" fillId="4" borderId="10" xfId="3" applyBorder="1"/>
    <xf numFmtId="0" fontId="0" fillId="5" borderId="8" xfId="0" applyFill="1" applyBorder="1"/>
    <xf numFmtId="0" fontId="0" fillId="5" borderId="11" xfId="0" applyFill="1" applyBorder="1"/>
    <xf numFmtId="11" fontId="2" fillId="2" borderId="12" xfId="1" applyNumberFormat="1" applyBorder="1"/>
    <xf numFmtId="0" fontId="0" fillId="5" borderId="7" xfId="0" applyFill="1" applyBorder="1"/>
    <xf numFmtId="0" fontId="0" fillId="5" borderId="13" xfId="0" applyFill="1" applyBorder="1"/>
    <xf numFmtId="11" fontId="3" fillId="2" borderId="2" xfId="4" applyNumberFormat="1" applyBorder="1"/>
    <xf numFmtId="0" fontId="1" fillId="4" borderId="10" xfId="3" applyBorder="1" applyAlignment="1">
      <alignment horizontal="center"/>
    </xf>
    <xf numFmtId="0" fontId="1" fillId="8" borderId="2" xfId="7" applyBorder="1" applyAlignment="1">
      <alignment horizontal="center"/>
    </xf>
    <xf numFmtId="0" fontId="1" fillId="7" borderId="2" xfId="6" applyBorder="1" applyAlignment="1">
      <alignment horizontal="center"/>
    </xf>
    <xf numFmtId="11" fontId="3" fillId="2" borderId="2" xfId="4" applyNumberFormat="1" applyBorder="1" applyAlignment="1">
      <alignment horizontal="center"/>
    </xf>
    <xf numFmtId="2" fontId="3" fillId="2" borderId="2" xfId="4" applyNumberFormat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1" fillId="8" borderId="0" xfId="7" applyBorder="1" applyAlignment="1">
      <alignment horizontal="center"/>
    </xf>
    <xf numFmtId="0" fontId="1" fillId="4" borderId="5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5" fillId="6" borderId="2" xfId="5" applyBorder="1" applyAlignment="1">
      <alignment horizontal="center"/>
    </xf>
    <xf numFmtId="0" fontId="1" fillId="4" borderId="5" xfId="3" applyBorder="1" applyAlignment="1">
      <alignment horizontal="center"/>
    </xf>
    <xf numFmtId="0" fontId="2" fillId="2" borderId="5" xfId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164" fontId="0" fillId="5" borderId="7" xfId="0" applyNumberFormat="1" applyFill="1" applyBorder="1"/>
    <xf numFmtId="164" fontId="3" fillId="2" borderId="3" xfId="4" applyNumberFormat="1"/>
    <xf numFmtId="0" fontId="0" fillId="4" borderId="2" xfId="3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4" xfId="3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2" fillId="2" borderId="1" xfId="1" applyNumberFormat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164" fontId="3" fillId="2" borderId="1" xfId="4" applyNumberFormat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2" borderId="1" xfId="1" applyAlignment="1">
      <alignment horizontal="center" vertical="center"/>
    </xf>
    <xf numFmtId="0" fontId="1" fillId="4" borderId="16" xfId="3" applyBorder="1" applyAlignment="1">
      <alignment horizontal="center" vertical="top"/>
    </xf>
    <xf numFmtId="0" fontId="1" fillId="4" borderId="15" xfId="3" applyBorder="1" applyAlignment="1">
      <alignment horizontal="center" vertical="top"/>
    </xf>
    <xf numFmtId="164" fontId="3" fillId="2" borderId="2" xfId="4" applyNumberFormat="1" applyBorder="1"/>
    <xf numFmtId="164" fontId="1" fillId="3" borderId="8" xfId="2" applyNumberFormat="1" applyBorder="1" applyAlignment="1">
      <alignment horizontal="center"/>
    </xf>
    <xf numFmtId="164" fontId="1" fillId="3" borderId="11" xfId="2" applyNumberFormat="1" applyBorder="1" applyAlignment="1">
      <alignment horizontal="center"/>
    </xf>
    <xf numFmtId="164" fontId="1" fillId="3" borderId="5" xfId="2" applyNumberFormat="1" applyBorder="1" applyAlignment="1">
      <alignment horizontal="center"/>
    </xf>
    <xf numFmtId="164" fontId="0" fillId="5" borderId="9" xfId="0" applyNumberFormat="1" applyFill="1" applyBorder="1"/>
    <xf numFmtId="0" fontId="1" fillId="3" borderId="2" xfId="2" applyBorder="1" applyAlignment="1"/>
  </cellXfs>
  <cellStyles count="8">
    <cellStyle name="20% - Accent3" xfId="2" builtinId="38"/>
    <cellStyle name="40% - Accent2" xfId="6" builtinId="35"/>
    <cellStyle name="60% - Accent2" xfId="7" builtinId="36"/>
    <cellStyle name="60% - Accent3" xfId="3" builtinId="40"/>
    <cellStyle name="Accent2" xfId="5" builtinId="33"/>
    <cellStyle name="Calculation" xfId="4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6C55-E880-4C7D-A7E4-30AD12EF56D8}">
  <dimension ref="A3:R41"/>
  <sheetViews>
    <sheetView zoomScale="95" workbookViewId="0">
      <selection activeCell="M18" sqref="M18"/>
    </sheetView>
  </sheetViews>
  <sheetFormatPr defaultRowHeight="14.75" x14ac:dyDescent="0.75"/>
  <sheetData>
    <row r="3" spans="1:15" x14ac:dyDescent="0.75">
      <c r="A3" s="12"/>
      <c r="B3" s="40" t="s">
        <v>8</v>
      </c>
      <c r="C3" s="41"/>
      <c r="D3" s="43" t="s">
        <v>9</v>
      </c>
      <c r="E3" s="44"/>
      <c r="F3" s="44"/>
      <c r="G3" s="44"/>
      <c r="H3" s="44"/>
      <c r="I3" s="44"/>
      <c r="J3" s="44"/>
      <c r="K3" s="44"/>
      <c r="L3" s="44"/>
    </row>
    <row r="4" spans="1:15" x14ac:dyDescent="0.75">
      <c r="A4" s="13"/>
      <c r="B4" s="40"/>
      <c r="C4" s="41"/>
      <c r="D4" s="42" t="s">
        <v>27</v>
      </c>
      <c r="E4" s="42"/>
      <c r="F4" s="42"/>
      <c r="G4" s="42" t="s">
        <v>25</v>
      </c>
      <c r="H4" s="42"/>
      <c r="I4" s="42"/>
      <c r="J4" s="42" t="s">
        <v>26</v>
      </c>
      <c r="K4" s="42"/>
      <c r="L4" s="42"/>
    </row>
    <row r="5" spans="1:15" x14ac:dyDescent="0.75">
      <c r="A5" s="13"/>
      <c r="B5" s="10" t="s">
        <v>0</v>
      </c>
      <c r="C5" s="1" t="s">
        <v>1</v>
      </c>
      <c r="D5" s="2" t="s">
        <v>6</v>
      </c>
      <c r="E5" s="2" t="s">
        <v>2</v>
      </c>
      <c r="F5" s="2" t="s">
        <v>7</v>
      </c>
      <c r="G5" s="2" t="s">
        <v>6</v>
      </c>
      <c r="H5" s="2" t="s">
        <v>2</v>
      </c>
      <c r="I5" s="2" t="s">
        <v>7</v>
      </c>
      <c r="J5" s="2" t="s">
        <v>6</v>
      </c>
      <c r="K5" s="2" t="s">
        <v>2</v>
      </c>
      <c r="L5" s="2" t="s">
        <v>7</v>
      </c>
    </row>
    <row r="6" spans="1:15" x14ac:dyDescent="0.75">
      <c r="A6" s="13"/>
      <c r="B6" s="11">
        <v>0</v>
      </c>
      <c r="C6" s="3">
        <f>2*B6+1</f>
        <v>1</v>
      </c>
      <c r="D6" s="5">
        <v>3.6999999999999998E-2</v>
      </c>
      <c r="E6" s="6">
        <f>D6+0.6*0.0115</f>
        <v>4.3899999999999995E-2</v>
      </c>
      <c r="F6" s="6">
        <f>(4*E6*2000)/C6</f>
        <v>351.19999999999993</v>
      </c>
      <c r="G6" s="5">
        <v>5.0999999999999997E-2</v>
      </c>
      <c r="H6" s="6">
        <f t="shared" ref="H6:H13" si="0">G6+0.6*0.0115</f>
        <v>5.7899999999999993E-2</v>
      </c>
      <c r="I6" s="6">
        <f>(4*H6*1500)/C6</f>
        <v>347.4</v>
      </c>
      <c r="J6" s="5">
        <v>8.4000000000000005E-2</v>
      </c>
      <c r="K6" s="6">
        <f>J6+0.6*0.0115</f>
        <v>9.0900000000000009E-2</v>
      </c>
      <c r="L6" s="6">
        <f>(4*K6*1000)/C6</f>
        <v>363.6</v>
      </c>
      <c r="O6" t="s">
        <v>3</v>
      </c>
    </row>
    <row r="7" spans="1:15" x14ac:dyDescent="0.75">
      <c r="A7" s="13"/>
      <c r="B7" s="11">
        <v>1</v>
      </c>
      <c r="C7" s="3">
        <f t="shared" ref="C7:C17" si="1">2*B7+1</f>
        <v>3</v>
      </c>
      <c r="D7" s="5">
        <v>0.129</v>
      </c>
      <c r="E7" s="6">
        <f>D7+0.6*0.0115</f>
        <v>0.13589999999999999</v>
      </c>
      <c r="F7" s="6">
        <f t="shared" ref="F7:F17" si="2">(4*E7*2000)/C7</f>
        <v>362.40000000000003</v>
      </c>
      <c r="G7" s="5">
        <v>0.16400000000000001</v>
      </c>
      <c r="H7" s="6">
        <f t="shared" si="0"/>
        <v>0.1709</v>
      </c>
      <c r="I7" s="6">
        <f t="shared" ref="I7:I13" si="3">(4*H7*1500)/C7</f>
        <v>341.8</v>
      </c>
      <c r="J7" s="5">
        <v>0.25600000000000001</v>
      </c>
      <c r="K7" s="6">
        <f t="shared" ref="K7:K11" si="4">J7+0.6*0.0115</f>
        <v>0.26290000000000002</v>
      </c>
      <c r="L7" s="6">
        <f t="shared" ref="L7:L11" si="5">(4*K7*1000)/C7</f>
        <v>350.53333333333336</v>
      </c>
      <c r="O7" t="s">
        <v>4</v>
      </c>
    </row>
    <row r="8" spans="1:15" x14ac:dyDescent="0.75">
      <c r="A8" s="13"/>
      <c r="B8" s="11">
        <v>2</v>
      </c>
      <c r="C8" s="3">
        <f t="shared" si="1"/>
        <v>5</v>
      </c>
      <c r="D8" s="5">
        <v>0.218</v>
      </c>
      <c r="E8" s="6">
        <f t="shared" ref="E8:E17" si="6">D8+0.6*0.0115</f>
        <v>0.22489999999999999</v>
      </c>
      <c r="F8" s="6">
        <f t="shared" si="2"/>
        <v>359.84</v>
      </c>
      <c r="G8" s="5">
        <v>0.28100000000000003</v>
      </c>
      <c r="H8" s="6">
        <f t="shared" si="0"/>
        <v>0.28790000000000004</v>
      </c>
      <c r="I8" s="6">
        <f t="shared" si="3"/>
        <v>345.48000000000008</v>
      </c>
      <c r="J8" s="5">
        <v>0.43</v>
      </c>
      <c r="K8" s="6">
        <f t="shared" si="4"/>
        <v>0.43690000000000001</v>
      </c>
      <c r="L8" s="6">
        <f t="shared" si="5"/>
        <v>349.52000000000004</v>
      </c>
      <c r="O8" t="s">
        <v>28</v>
      </c>
    </row>
    <row r="9" spans="1:15" x14ac:dyDescent="0.75">
      <c r="A9" s="13"/>
      <c r="B9" s="11">
        <v>3</v>
      </c>
      <c r="C9" s="3">
        <f t="shared" si="1"/>
        <v>7</v>
      </c>
      <c r="D9" s="5">
        <v>0.307</v>
      </c>
      <c r="E9" s="6">
        <f t="shared" si="6"/>
        <v>0.31390000000000001</v>
      </c>
      <c r="F9" s="6">
        <f t="shared" si="2"/>
        <v>358.74285714285719</v>
      </c>
      <c r="G9" s="5">
        <v>0.39700000000000002</v>
      </c>
      <c r="H9" s="6">
        <f t="shared" si="0"/>
        <v>0.40390000000000004</v>
      </c>
      <c r="I9" s="6">
        <f t="shared" si="3"/>
        <v>346.2</v>
      </c>
      <c r="J9" s="5">
        <v>0.60499999999999998</v>
      </c>
      <c r="K9" s="6">
        <f t="shared" si="4"/>
        <v>0.6119</v>
      </c>
      <c r="L9" s="6">
        <f t="shared" si="5"/>
        <v>349.65714285714284</v>
      </c>
    </row>
    <row r="10" spans="1:15" x14ac:dyDescent="0.75">
      <c r="A10" s="13"/>
      <c r="B10" s="11">
        <v>4</v>
      </c>
      <c r="C10" s="3">
        <f t="shared" si="1"/>
        <v>9</v>
      </c>
      <c r="D10" s="5">
        <v>0.4</v>
      </c>
      <c r="E10" s="6">
        <f t="shared" si="6"/>
        <v>0.40690000000000004</v>
      </c>
      <c r="F10" s="6">
        <f t="shared" si="2"/>
        <v>361.68888888888893</v>
      </c>
      <c r="G10" s="5">
        <v>0.503</v>
      </c>
      <c r="H10" s="6">
        <f t="shared" si="0"/>
        <v>0.50990000000000002</v>
      </c>
      <c r="I10" s="6">
        <f t="shared" si="3"/>
        <v>339.93333333333334</v>
      </c>
      <c r="J10" s="5">
        <v>0.749</v>
      </c>
      <c r="K10" s="6">
        <f t="shared" si="4"/>
        <v>0.75590000000000002</v>
      </c>
      <c r="L10" s="6">
        <f t="shared" si="5"/>
        <v>335.95555555555552</v>
      </c>
    </row>
    <row r="11" spans="1:15" x14ac:dyDescent="0.75">
      <c r="A11" s="13"/>
      <c r="B11" s="11">
        <v>5</v>
      </c>
      <c r="C11" s="3">
        <f t="shared" si="1"/>
        <v>11</v>
      </c>
      <c r="D11" s="5">
        <v>0.48799999999999999</v>
      </c>
      <c r="E11" s="6">
        <f t="shared" si="6"/>
        <v>0.49490000000000001</v>
      </c>
      <c r="F11" s="6">
        <f t="shared" si="2"/>
        <v>359.92727272727274</v>
      </c>
      <c r="G11" s="5">
        <v>0.63500000000000001</v>
      </c>
      <c r="H11" s="6">
        <f t="shared" si="0"/>
        <v>0.64190000000000003</v>
      </c>
      <c r="I11" s="6">
        <f t="shared" si="3"/>
        <v>350.12727272727273</v>
      </c>
      <c r="J11" s="5">
        <v>0.9</v>
      </c>
      <c r="K11" s="6">
        <f t="shared" si="4"/>
        <v>0.90690000000000004</v>
      </c>
      <c r="L11" s="6">
        <f t="shared" si="5"/>
        <v>329.78181818181821</v>
      </c>
      <c r="O11" t="s">
        <v>29</v>
      </c>
    </row>
    <row r="12" spans="1:15" x14ac:dyDescent="0.75">
      <c r="A12" s="13"/>
      <c r="B12" s="11">
        <v>6</v>
      </c>
      <c r="C12" s="3">
        <f t="shared" si="1"/>
        <v>13</v>
      </c>
      <c r="D12" s="5">
        <v>0.57199999999999995</v>
      </c>
      <c r="E12" s="6">
        <f t="shared" si="6"/>
        <v>0.57889999999999997</v>
      </c>
      <c r="F12" s="6">
        <f t="shared" si="2"/>
        <v>356.24615384615385</v>
      </c>
      <c r="G12" s="5">
        <v>0.76200000000000001</v>
      </c>
      <c r="H12" s="6">
        <f t="shared" si="0"/>
        <v>0.76890000000000003</v>
      </c>
      <c r="I12" s="6">
        <f t="shared" si="3"/>
        <v>354.87692307692311</v>
      </c>
      <c r="J12" s="8"/>
      <c r="K12" s="17"/>
      <c r="L12" s="20"/>
      <c r="O12" t="s">
        <v>5</v>
      </c>
    </row>
    <row r="13" spans="1:15" x14ac:dyDescent="0.75">
      <c r="A13" s="13"/>
      <c r="B13" s="11">
        <v>7</v>
      </c>
      <c r="C13" s="3">
        <f t="shared" si="1"/>
        <v>15</v>
      </c>
      <c r="D13" s="5">
        <v>0.65700000000000003</v>
      </c>
      <c r="E13" s="6">
        <f t="shared" si="6"/>
        <v>0.66390000000000005</v>
      </c>
      <c r="F13" s="6">
        <f t="shared" si="2"/>
        <v>354.08000000000004</v>
      </c>
      <c r="G13" s="5">
        <v>0.84799999999999998</v>
      </c>
      <c r="H13" s="6">
        <f t="shared" si="0"/>
        <v>0.85489999999999999</v>
      </c>
      <c r="I13" s="6">
        <f t="shared" si="3"/>
        <v>341.96</v>
      </c>
      <c r="J13" s="8"/>
      <c r="K13" s="17"/>
      <c r="L13" s="20"/>
    </row>
    <row r="14" spans="1:15" x14ac:dyDescent="0.75">
      <c r="A14" s="13"/>
      <c r="B14" s="11">
        <v>8</v>
      </c>
      <c r="C14" s="3">
        <f t="shared" si="1"/>
        <v>17</v>
      </c>
      <c r="D14" s="5">
        <v>0.70499999999999996</v>
      </c>
      <c r="E14" s="6">
        <f t="shared" si="6"/>
        <v>0.71189999999999998</v>
      </c>
      <c r="F14" s="6">
        <f t="shared" si="2"/>
        <v>335.01176470588234</v>
      </c>
      <c r="G14" s="8"/>
      <c r="H14" s="17"/>
      <c r="I14" s="19"/>
      <c r="J14" s="18"/>
      <c r="K14" s="17"/>
      <c r="L14" s="20"/>
      <c r="O14" t="s">
        <v>10</v>
      </c>
    </row>
    <row r="15" spans="1:15" x14ac:dyDescent="0.75">
      <c r="A15" s="13"/>
      <c r="B15" s="11">
        <v>9</v>
      </c>
      <c r="C15" s="3">
        <f t="shared" si="1"/>
        <v>19</v>
      </c>
      <c r="D15" s="5">
        <v>0.75</v>
      </c>
      <c r="E15" s="6">
        <f t="shared" si="6"/>
        <v>0.75690000000000002</v>
      </c>
      <c r="F15" s="6">
        <f t="shared" si="2"/>
        <v>318.69473684210527</v>
      </c>
      <c r="G15" s="8"/>
      <c r="H15" s="17"/>
      <c r="I15" s="19"/>
      <c r="J15" s="18"/>
      <c r="K15" s="17"/>
      <c r="L15" s="20"/>
      <c r="O15" t="s">
        <v>13</v>
      </c>
    </row>
    <row r="16" spans="1:15" x14ac:dyDescent="0.75">
      <c r="A16" s="13"/>
      <c r="B16" s="11">
        <v>10</v>
      </c>
      <c r="C16" s="3">
        <f t="shared" si="1"/>
        <v>21</v>
      </c>
      <c r="D16" s="5">
        <v>0.83199999999999996</v>
      </c>
      <c r="E16" s="6">
        <f t="shared" si="6"/>
        <v>0.83889999999999998</v>
      </c>
      <c r="F16" s="6">
        <f t="shared" si="2"/>
        <v>319.5809523809524</v>
      </c>
      <c r="G16" s="8"/>
      <c r="H16" s="17"/>
      <c r="I16" s="19"/>
      <c r="J16" s="18"/>
      <c r="K16" s="17"/>
      <c r="L16" s="20"/>
    </row>
    <row r="17" spans="1:18" x14ac:dyDescent="0.75">
      <c r="A17" s="13"/>
      <c r="B17" s="11">
        <v>11</v>
      </c>
      <c r="C17" s="3">
        <f t="shared" si="1"/>
        <v>23</v>
      </c>
      <c r="D17" s="5">
        <v>0.9</v>
      </c>
      <c r="E17" s="6">
        <f t="shared" si="6"/>
        <v>0.90690000000000004</v>
      </c>
      <c r="F17" s="6">
        <f>(4*E17*2000)/C17</f>
        <v>315.4434782608696</v>
      </c>
      <c r="G17" s="8"/>
      <c r="H17" s="17"/>
      <c r="I17" s="19"/>
      <c r="J17" s="18"/>
      <c r="K17" s="17"/>
      <c r="L17" s="20"/>
    </row>
    <row r="18" spans="1:18" x14ac:dyDescent="0.75">
      <c r="A18" s="14" t="s">
        <v>11</v>
      </c>
      <c r="B18" s="15"/>
      <c r="C18" s="9"/>
      <c r="D18" s="9"/>
      <c r="E18" s="9"/>
      <c r="F18" s="21">
        <f>AVERAGE(F6:F17)</f>
        <v>346.07134206624852</v>
      </c>
      <c r="G18" s="9"/>
      <c r="H18" s="9"/>
      <c r="I18" s="21">
        <f>AVERAGE(I6:I13)</f>
        <v>345.97219114219115</v>
      </c>
      <c r="J18" s="9"/>
      <c r="K18" s="9"/>
      <c r="L18" s="21">
        <f>AVERAGE(L6:L11)</f>
        <v>346.50797498797505</v>
      </c>
      <c r="M18" s="22">
        <f>AVERAGE(F18,I18,L18)</f>
        <v>346.18383606547155</v>
      </c>
      <c r="O18" s="45" t="s">
        <v>20</v>
      </c>
      <c r="P18" s="45"/>
      <c r="Q18" s="45"/>
    </row>
    <row r="19" spans="1:18" x14ac:dyDescent="0.75">
      <c r="M19" s="7"/>
      <c r="O19" s="34" t="s">
        <v>23</v>
      </c>
      <c r="P19" s="34" t="s">
        <v>21</v>
      </c>
      <c r="Q19" s="34" t="s">
        <v>24</v>
      </c>
      <c r="R19" s="39" t="s">
        <v>22</v>
      </c>
    </row>
    <row r="20" spans="1:18" x14ac:dyDescent="0.75">
      <c r="O20" s="35" t="s">
        <v>7</v>
      </c>
      <c r="P20" s="36">
        <f>M18</f>
        <v>346.18383606547155</v>
      </c>
      <c r="Q20" s="36">
        <f>H36</f>
        <v>13.366927657473527</v>
      </c>
    </row>
    <row r="21" spans="1:18" x14ac:dyDescent="0.75">
      <c r="A21" s="12"/>
      <c r="B21" s="46" t="s">
        <v>14</v>
      </c>
      <c r="C21" s="44"/>
      <c r="D21" s="44"/>
      <c r="E21" s="44"/>
      <c r="F21" s="44"/>
      <c r="G21" s="44"/>
      <c r="O21" s="35" t="s">
        <v>12</v>
      </c>
      <c r="P21" s="37">
        <f>B40</f>
        <v>1.4484734770100967</v>
      </c>
      <c r="Q21" s="36">
        <f>B41</f>
        <v>3.8650102221494821E-2</v>
      </c>
    </row>
    <row r="22" spans="1:18" x14ac:dyDescent="0.75">
      <c r="A22" s="13"/>
      <c r="B22" s="47" t="s">
        <v>15</v>
      </c>
      <c r="C22" s="42"/>
      <c r="D22" s="42" t="s">
        <v>16</v>
      </c>
      <c r="E22" s="42"/>
      <c r="F22" s="42" t="s">
        <v>17</v>
      </c>
      <c r="G22" s="42"/>
    </row>
    <row r="23" spans="1:18" x14ac:dyDescent="0.75">
      <c r="A23" s="13"/>
      <c r="B23" s="24" t="s">
        <v>7</v>
      </c>
      <c r="C23" s="23" t="s">
        <v>19</v>
      </c>
      <c r="D23" s="23" t="s">
        <v>7</v>
      </c>
      <c r="E23" s="23" t="s">
        <v>19</v>
      </c>
      <c r="F23" s="23" t="s">
        <v>7</v>
      </c>
      <c r="G23" s="23" t="s">
        <v>19</v>
      </c>
    </row>
    <row r="24" spans="1:18" x14ac:dyDescent="0.75">
      <c r="A24" s="13"/>
      <c r="B24" s="25">
        <f>F6</f>
        <v>351.19999999999993</v>
      </c>
      <c r="C24" s="6">
        <f>(B24-F$18)^2</f>
        <v>26.30313220143131</v>
      </c>
      <c r="D24" s="6">
        <f>I6</f>
        <v>347.4</v>
      </c>
      <c r="E24" s="6">
        <f>(D24-I18)^2</f>
        <v>2.0386381344373481</v>
      </c>
      <c r="F24" s="6">
        <f>L6</f>
        <v>363.6</v>
      </c>
      <c r="G24" s="6">
        <f>(F24-L$18)^2</f>
        <v>292.1373190116874</v>
      </c>
    </row>
    <row r="25" spans="1:18" x14ac:dyDescent="0.75">
      <c r="A25" s="13"/>
      <c r="B25" s="25">
        <f t="shared" ref="B25:B35" si="7">F7</f>
        <v>362.40000000000003</v>
      </c>
      <c r="C25" s="6">
        <f t="shared" ref="C25:C35" si="8">(B25-F$18)^2</f>
        <v>266.62506991746631</v>
      </c>
      <c r="D25" s="6">
        <f t="shared" ref="D25:D31" si="9">I7</f>
        <v>341.8</v>
      </c>
      <c r="E25" s="6">
        <f t="shared" ref="E25:E31" si="10">(D25-I$18)^2</f>
        <v>17.407178926978197</v>
      </c>
      <c r="F25" s="6">
        <f t="shared" ref="F25:F29" si="11">L7</f>
        <v>350.53333333333336</v>
      </c>
      <c r="G25" s="6">
        <f>(F25-L$18)^2</f>
        <v>16.203509808545817</v>
      </c>
    </row>
    <row r="26" spans="1:18" x14ac:dyDescent="0.75">
      <c r="A26" s="13"/>
      <c r="B26" s="25">
        <f t="shared" si="7"/>
        <v>359.84</v>
      </c>
      <c r="C26" s="6">
        <f t="shared" si="8"/>
        <v>189.57594129665691</v>
      </c>
      <c r="D26" s="6">
        <f t="shared" si="9"/>
        <v>345.48000000000008</v>
      </c>
      <c r="E26" s="6">
        <f t="shared" si="10"/>
        <v>0.24225212045135497</v>
      </c>
      <c r="F26" s="6">
        <f t="shared" si="11"/>
        <v>349.52000000000004</v>
      </c>
      <c r="G26" s="6">
        <f>(F26-L$18)^2</f>
        <v>9.0722946730641532</v>
      </c>
    </row>
    <row r="27" spans="1:18" x14ac:dyDescent="0.75">
      <c r="A27" s="13"/>
      <c r="B27" s="25">
        <f t="shared" si="7"/>
        <v>358.74285714285719</v>
      </c>
      <c r="C27" s="6">
        <f t="shared" si="8"/>
        <v>160.56729433672083</v>
      </c>
      <c r="D27" s="6">
        <f t="shared" si="9"/>
        <v>346.2</v>
      </c>
      <c r="E27" s="6">
        <f t="shared" si="10"/>
        <v>5.189687569616766E-2</v>
      </c>
      <c r="F27" s="6">
        <f t="shared" si="11"/>
        <v>349.65714285714284</v>
      </c>
      <c r="G27" s="6">
        <f>(F27-L$18)^2</f>
        <v>9.9172582681988466</v>
      </c>
    </row>
    <row r="28" spans="1:18" x14ac:dyDescent="0.75">
      <c r="A28" s="13"/>
      <c r="B28" s="25">
        <f t="shared" si="7"/>
        <v>361.68888888888893</v>
      </c>
      <c r="C28" s="6">
        <f t="shared" si="8"/>
        <v>243.90776875736546</v>
      </c>
      <c r="D28" s="6">
        <f t="shared" si="9"/>
        <v>339.93333333333334</v>
      </c>
      <c r="E28" s="6">
        <f t="shared" si="10"/>
        <v>36.467803635602984</v>
      </c>
      <c r="F28" s="6">
        <f t="shared" si="11"/>
        <v>335.95555555555552</v>
      </c>
      <c r="G28" s="6">
        <f>(F28-L$18)^2</f>
        <v>111.35355587770523</v>
      </c>
    </row>
    <row r="29" spans="1:18" x14ac:dyDescent="0.75">
      <c r="A29" s="13"/>
      <c r="B29" s="25">
        <f t="shared" si="7"/>
        <v>359.92727272727274</v>
      </c>
      <c r="C29" s="6">
        <f t="shared" si="8"/>
        <v>191.986814483111</v>
      </c>
      <c r="D29" s="6">
        <f t="shared" si="9"/>
        <v>350.12727272727273</v>
      </c>
      <c r="E29" s="6">
        <f t="shared" si="10"/>
        <v>17.264702978684017</v>
      </c>
      <c r="F29" s="6">
        <f t="shared" si="11"/>
        <v>329.78181818181821</v>
      </c>
      <c r="G29" s="6">
        <f>(F29-L$18)^2</f>
        <v>279.76432150414666</v>
      </c>
    </row>
    <row r="30" spans="1:18" x14ac:dyDescent="0.75">
      <c r="A30" s="13"/>
      <c r="B30" s="25">
        <f t="shared" si="7"/>
        <v>356.24615384615385</v>
      </c>
      <c r="C30" s="6">
        <f t="shared" si="8"/>
        <v>103.52679475650019</v>
      </c>
      <c r="D30" s="6">
        <f t="shared" si="9"/>
        <v>354.87692307692311</v>
      </c>
      <c r="E30" s="6">
        <f t="shared" si="10"/>
        <v>79.294250829435114</v>
      </c>
      <c r="F30" s="27"/>
      <c r="G30" s="31"/>
    </row>
    <row r="31" spans="1:18" x14ac:dyDescent="0.75">
      <c r="A31" s="13"/>
      <c r="B31" s="25">
        <f t="shared" si="7"/>
        <v>354.08000000000004</v>
      </c>
      <c r="C31" s="6">
        <f t="shared" si="8"/>
        <v>64.138601899841191</v>
      </c>
      <c r="D31" s="6">
        <f t="shared" si="9"/>
        <v>341.96</v>
      </c>
      <c r="E31" s="16">
        <f t="shared" si="10"/>
        <v>16.097677761477289</v>
      </c>
      <c r="F31" s="27"/>
      <c r="G31" s="31"/>
    </row>
    <row r="32" spans="1:18" x14ac:dyDescent="0.75">
      <c r="A32" s="13"/>
      <c r="B32" s="25">
        <f t="shared" si="7"/>
        <v>335.01176470588234</v>
      </c>
      <c r="C32" s="6">
        <f t="shared" si="8"/>
        <v>122.3142513899241</v>
      </c>
      <c r="D32" s="27"/>
      <c r="E32" s="30"/>
      <c r="F32" s="28"/>
      <c r="G32" s="31"/>
    </row>
    <row r="33" spans="1:9" x14ac:dyDescent="0.75">
      <c r="A33" s="13"/>
      <c r="B33" s="25">
        <f t="shared" si="7"/>
        <v>318.69473684210527</v>
      </c>
      <c r="C33" s="6">
        <f t="shared" si="8"/>
        <v>749.47851359858737</v>
      </c>
      <c r="D33" s="27"/>
      <c r="E33" s="30"/>
      <c r="F33" s="28"/>
      <c r="G33" s="31"/>
    </row>
    <row r="34" spans="1:9" x14ac:dyDescent="0.75">
      <c r="A34" s="13"/>
      <c r="B34" s="25">
        <f t="shared" si="7"/>
        <v>319.5809523809524</v>
      </c>
      <c r="C34" s="6">
        <f t="shared" si="8"/>
        <v>701.74074567884315</v>
      </c>
      <c r="D34" s="27"/>
      <c r="E34" s="30"/>
      <c r="F34" s="28"/>
      <c r="G34" s="31"/>
    </row>
    <row r="35" spans="1:9" x14ac:dyDescent="0.75">
      <c r="A35" s="26"/>
      <c r="B35" s="25">
        <f t="shared" si="7"/>
        <v>315.4434782608696</v>
      </c>
      <c r="C35" s="6">
        <f t="shared" si="8"/>
        <v>938.06604128084018</v>
      </c>
      <c r="D35" s="27"/>
      <c r="E35" s="30"/>
      <c r="F35" s="28"/>
      <c r="G35" s="31"/>
    </row>
    <row r="36" spans="1:9" x14ac:dyDescent="0.75">
      <c r="A36" s="33" t="s">
        <v>18</v>
      </c>
      <c r="B36" s="8"/>
      <c r="C36" s="21">
        <f>((SUM(C24:C35))/12)^(1/2)</f>
        <v>17.697059477017852</v>
      </c>
      <c r="D36" s="9"/>
      <c r="E36" s="29">
        <f>((SUM(E24:E31))/8)^(1/2)</f>
        <v>4.5943498079538205</v>
      </c>
      <c r="F36" s="9"/>
      <c r="G36" s="21">
        <f>((SUM(G24:G29))/6)^(1/2)</f>
        <v>10.942640290345441</v>
      </c>
      <c r="H36" s="22">
        <f>((SUM(C24:C35,E24:E31,G24:G29))/26)^(1/2)</f>
        <v>13.366927657473527</v>
      </c>
      <c r="I36" s="7"/>
    </row>
    <row r="37" spans="1:9" x14ac:dyDescent="0.75">
      <c r="B37" s="7"/>
    </row>
    <row r="38" spans="1:9" x14ac:dyDescent="0.75">
      <c r="B38" s="7"/>
    </row>
    <row r="39" spans="1:9" x14ac:dyDescent="0.75">
      <c r="B39" s="7"/>
    </row>
    <row r="40" spans="1:9" x14ac:dyDescent="0.75">
      <c r="A40" s="4" t="s">
        <v>12</v>
      </c>
      <c r="B40" s="83">
        <f>(0.02996*M18^2)/(8.314*298.15)</f>
        <v>1.4484734770100967</v>
      </c>
    </row>
    <row r="41" spans="1:9" x14ac:dyDescent="0.75">
      <c r="A41" s="4" t="s">
        <v>18</v>
      </c>
      <c r="B41" s="32">
        <f>((0.00001/0.02996)^2+(H36/M18)^2+(0.5/298)^2)^(1/2)</f>
        <v>3.8650102221494821E-2</v>
      </c>
    </row>
  </sheetData>
  <mergeCells count="10">
    <mergeCell ref="O18:Q18"/>
    <mergeCell ref="B21:G21"/>
    <mergeCell ref="B22:C22"/>
    <mergeCell ref="D22:E22"/>
    <mergeCell ref="F22:G22"/>
    <mergeCell ref="B3:C4"/>
    <mergeCell ref="D4:F4"/>
    <mergeCell ref="G4:I4"/>
    <mergeCell ref="J4:L4"/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C888-C457-4599-B519-55446AFECAA5}">
  <sheetPr>
    <pageSetUpPr fitToPage="1"/>
  </sheetPr>
  <dimension ref="D5:O40"/>
  <sheetViews>
    <sheetView topLeftCell="F14" workbookViewId="0">
      <selection activeCell="H41" sqref="H41"/>
    </sheetView>
  </sheetViews>
  <sheetFormatPr defaultRowHeight="14.75" x14ac:dyDescent="0.75"/>
  <cols>
    <col min="8" max="8" width="21.31640625" bestFit="1" customWidth="1"/>
    <col min="9" max="10" width="24.31640625" bestFit="1" customWidth="1"/>
  </cols>
  <sheetData>
    <row r="5" spans="4:15" x14ac:dyDescent="0.75">
      <c r="D5" s="81"/>
      <c r="E5" s="82"/>
      <c r="F5" s="53" t="s">
        <v>34</v>
      </c>
      <c r="G5" s="41"/>
      <c r="H5" s="41"/>
      <c r="I5" s="41"/>
      <c r="J5" s="41"/>
      <c r="K5" s="41"/>
      <c r="L5" s="41"/>
      <c r="M5" s="41"/>
      <c r="N5" s="41"/>
      <c r="O5" s="60"/>
    </row>
    <row r="6" spans="4:15" x14ac:dyDescent="0.75">
      <c r="D6" s="61"/>
      <c r="E6" s="80" t="s">
        <v>30</v>
      </c>
      <c r="F6" s="54" t="s">
        <v>27</v>
      </c>
      <c r="G6" s="54"/>
      <c r="H6" s="54"/>
      <c r="I6" s="54" t="s">
        <v>25</v>
      </c>
      <c r="J6" s="54"/>
      <c r="K6" s="54"/>
      <c r="L6" s="54" t="s">
        <v>26</v>
      </c>
      <c r="M6" s="54"/>
      <c r="N6" s="54"/>
      <c r="O6" s="60"/>
    </row>
    <row r="7" spans="4:15" x14ac:dyDescent="0.75">
      <c r="D7" s="61"/>
      <c r="E7" s="55" t="s">
        <v>0</v>
      </c>
      <c r="F7" s="56" t="s">
        <v>31</v>
      </c>
      <c r="G7" s="56" t="s">
        <v>32</v>
      </c>
      <c r="H7" s="56" t="s">
        <v>33</v>
      </c>
      <c r="I7" s="57" t="s">
        <v>31</v>
      </c>
      <c r="J7" s="57" t="s">
        <v>32</v>
      </c>
      <c r="K7" s="56" t="s">
        <v>33</v>
      </c>
      <c r="L7" s="57" t="s">
        <v>31</v>
      </c>
      <c r="M7" s="57" t="s">
        <v>32</v>
      </c>
      <c r="N7" s="57" t="s">
        <v>33</v>
      </c>
      <c r="O7" s="60"/>
    </row>
    <row r="8" spans="4:15" x14ac:dyDescent="0.75">
      <c r="D8" s="61"/>
      <c r="E8" s="58">
        <v>0</v>
      </c>
      <c r="F8" s="59">
        <v>3.6999999999999998E-2</v>
      </c>
      <c r="G8" s="59">
        <v>4.3899999999999995E-2</v>
      </c>
      <c r="H8" s="59">
        <v>351.2</v>
      </c>
      <c r="I8" s="59">
        <v>5.0999999999999997E-2</v>
      </c>
      <c r="J8" s="59">
        <v>5.7899999999999993E-2</v>
      </c>
      <c r="K8" s="59">
        <v>347.4</v>
      </c>
      <c r="L8" s="59">
        <v>8.4000000000000005E-2</v>
      </c>
      <c r="M8" s="59">
        <v>9.0900000000000009E-2</v>
      </c>
      <c r="N8" s="59">
        <v>363.6</v>
      </c>
      <c r="O8" s="62"/>
    </row>
    <row r="9" spans="4:15" x14ac:dyDescent="0.75">
      <c r="D9" s="61"/>
      <c r="E9" s="58">
        <v>1</v>
      </c>
      <c r="F9" s="59">
        <v>0.129</v>
      </c>
      <c r="G9" s="59">
        <v>0.13589999999999999</v>
      </c>
      <c r="H9" s="59">
        <v>362.40000000000003</v>
      </c>
      <c r="I9" s="59">
        <v>0.16400000000000001</v>
      </c>
      <c r="J9" s="59">
        <v>0.1709</v>
      </c>
      <c r="K9" s="59">
        <v>341.8</v>
      </c>
      <c r="L9" s="59">
        <v>0.25600000000000001</v>
      </c>
      <c r="M9" s="59">
        <v>0.26290000000000002</v>
      </c>
      <c r="N9" s="59">
        <v>350.53333333333336</v>
      </c>
      <c r="O9" s="62"/>
    </row>
    <row r="10" spans="4:15" x14ac:dyDescent="0.75">
      <c r="D10" s="61"/>
      <c r="E10" s="58">
        <v>2</v>
      </c>
      <c r="F10" s="59">
        <v>0.218</v>
      </c>
      <c r="G10" s="59">
        <v>0.22489999999999999</v>
      </c>
      <c r="H10" s="59">
        <v>359.84</v>
      </c>
      <c r="I10" s="59">
        <v>0.28100000000000003</v>
      </c>
      <c r="J10" s="59">
        <v>0.28790000000000004</v>
      </c>
      <c r="K10" s="59">
        <v>345.48000000000008</v>
      </c>
      <c r="L10" s="59">
        <v>0.43</v>
      </c>
      <c r="M10" s="59">
        <v>0.43690000000000001</v>
      </c>
      <c r="N10" s="59">
        <v>349.52000000000004</v>
      </c>
      <c r="O10" s="62"/>
    </row>
    <row r="11" spans="4:15" x14ac:dyDescent="0.75">
      <c r="D11" s="61"/>
      <c r="E11" s="58">
        <v>3</v>
      </c>
      <c r="F11" s="59">
        <v>0.307</v>
      </c>
      <c r="G11" s="59">
        <v>0.31390000000000001</v>
      </c>
      <c r="H11" s="59">
        <v>358.74285714285719</v>
      </c>
      <c r="I11" s="59">
        <v>0.39700000000000002</v>
      </c>
      <c r="J11" s="59">
        <v>0.40390000000000004</v>
      </c>
      <c r="K11" s="59">
        <v>346.2</v>
      </c>
      <c r="L11" s="59">
        <v>0.60499999999999998</v>
      </c>
      <c r="M11" s="59">
        <v>0.6119</v>
      </c>
      <c r="N11" s="59">
        <v>349.65714285714284</v>
      </c>
      <c r="O11" s="62"/>
    </row>
    <row r="12" spans="4:15" x14ac:dyDescent="0.75">
      <c r="D12" s="61"/>
      <c r="E12" s="58">
        <v>4</v>
      </c>
      <c r="F12" s="59">
        <v>0.4</v>
      </c>
      <c r="G12" s="59">
        <v>0.40690000000000004</v>
      </c>
      <c r="H12" s="59">
        <v>361.68888888888893</v>
      </c>
      <c r="I12" s="59">
        <v>0.503</v>
      </c>
      <c r="J12" s="59">
        <v>0.50990000000000002</v>
      </c>
      <c r="K12" s="59">
        <v>339.93333333333334</v>
      </c>
      <c r="L12" s="59">
        <v>0.749</v>
      </c>
      <c r="M12" s="59">
        <v>0.75590000000000002</v>
      </c>
      <c r="N12" s="59">
        <v>335.95555555555552</v>
      </c>
      <c r="O12" s="62"/>
    </row>
    <row r="13" spans="4:15" x14ac:dyDescent="0.75">
      <c r="D13" s="61"/>
      <c r="E13" s="58">
        <v>5</v>
      </c>
      <c r="F13" s="59">
        <v>0.48799999999999999</v>
      </c>
      <c r="G13" s="59">
        <v>0.49490000000000001</v>
      </c>
      <c r="H13" s="59">
        <v>359.92727272727274</v>
      </c>
      <c r="I13" s="59">
        <v>0.63500000000000001</v>
      </c>
      <c r="J13" s="59">
        <v>0.64190000000000003</v>
      </c>
      <c r="K13" s="59">
        <v>350.12727272727273</v>
      </c>
      <c r="L13" s="59">
        <v>0.9</v>
      </c>
      <c r="M13" s="59">
        <v>0.90690000000000004</v>
      </c>
      <c r="N13" s="63">
        <v>329.78181818181821</v>
      </c>
      <c r="O13" s="62"/>
    </row>
    <row r="14" spans="4:15" x14ac:dyDescent="0.75">
      <c r="D14" s="61"/>
      <c r="E14" s="58">
        <v>6</v>
      </c>
      <c r="F14" s="59">
        <v>0.57199999999999995</v>
      </c>
      <c r="G14" s="59">
        <v>0.57889999999999997</v>
      </c>
      <c r="H14" s="59">
        <v>356.24615384615385</v>
      </c>
      <c r="I14" s="59">
        <v>0.76200000000000001</v>
      </c>
      <c r="J14" s="59">
        <v>0.76890000000000003</v>
      </c>
      <c r="K14" s="59">
        <v>354.87692307692311</v>
      </c>
      <c r="L14" s="70"/>
      <c r="M14" s="70"/>
      <c r="N14" s="78"/>
      <c r="O14" s="62"/>
    </row>
    <row r="15" spans="4:15" x14ac:dyDescent="0.75">
      <c r="D15" s="61"/>
      <c r="E15" s="58">
        <v>7</v>
      </c>
      <c r="F15" s="59">
        <v>0.65700000000000003</v>
      </c>
      <c r="G15" s="59">
        <v>0.66390000000000005</v>
      </c>
      <c r="H15" s="59">
        <v>354.08000000000004</v>
      </c>
      <c r="I15" s="59">
        <v>0.84799999999999998</v>
      </c>
      <c r="J15" s="59">
        <v>0.85489999999999999</v>
      </c>
      <c r="K15" s="63">
        <v>341.96</v>
      </c>
      <c r="L15" s="69"/>
      <c r="M15" s="69"/>
      <c r="N15" s="78"/>
      <c r="O15" s="62"/>
    </row>
    <row r="16" spans="4:15" x14ac:dyDescent="0.75">
      <c r="D16" s="61"/>
      <c r="E16" s="58">
        <v>8</v>
      </c>
      <c r="F16" s="59">
        <v>0.70499999999999996</v>
      </c>
      <c r="G16" s="59">
        <v>0.71189999999999998</v>
      </c>
      <c r="H16" s="59">
        <v>335.01176470588234</v>
      </c>
      <c r="I16" s="68"/>
      <c r="J16" s="68"/>
      <c r="K16" s="76"/>
      <c r="L16" s="69"/>
      <c r="M16" s="69"/>
      <c r="N16" s="78"/>
      <c r="O16" s="62"/>
    </row>
    <row r="17" spans="4:15" x14ac:dyDescent="0.75">
      <c r="D17" s="61"/>
      <c r="E17" s="58">
        <v>9</v>
      </c>
      <c r="F17" s="59">
        <v>0.75</v>
      </c>
      <c r="G17" s="59">
        <v>0.75690000000000002</v>
      </c>
      <c r="H17" s="59">
        <v>318.69473684210527</v>
      </c>
      <c r="I17" s="68"/>
      <c r="J17" s="68"/>
      <c r="K17" s="76"/>
      <c r="L17" s="69"/>
      <c r="M17" s="69"/>
      <c r="N17" s="78"/>
      <c r="O17" s="62"/>
    </row>
    <row r="18" spans="4:15" x14ac:dyDescent="0.75">
      <c r="D18" s="61"/>
      <c r="E18" s="58">
        <v>10</v>
      </c>
      <c r="F18" s="59">
        <v>0.83199999999999996</v>
      </c>
      <c r="G18" s="59">
        <v>0.83889999999999998</v>
      </c>
      <c r="H18" s="59">
        <v>319.5809523809524</v>
      </c>
      <c r="I18" s="68"/>
      <c r="J18" s="68"/>
      <c r="K18" s="76"/>
      <c r="L18" s="69"/>
      <c r="M18" s="69"/>
      <c r="N18" s="78"/>
      <c r="O18" s="62"/>
    </row>
    <row r="19" spans="4:15" x14ac:dyDescent="0.75">
      <c r="D19" s="61"/>
      <c r="E19" s="58">
        <v>11</v>
      </c>
      <c r="F19" s="59">
        <v>0.9</v>
      </c>
      <c r="G19" s="59">
        <v>0.90690000000000004</v>
      </c>
      <c r="H19" s="59">
        <v>315.4434782608696</v>
      </c>
      <c r="I19" s="68"/>
      <c r="J19" s="68"/>
      <c r="K19" s="77"/>
      <c r="L19" s="71"/>
      <c r="M19" s="71"/>
      <c r="N19" s="79"/>
      <c r="O19" s="62"/>
    </row>
    <row r="20" spans="4:15" x14ac:dyDescent="0.75">
      <c r="D20" s="38" t="s">
        <v>11</v>
      </c>
      <c r="E20" s="64"/>
      <c r="F20" s="65"/>
      <c r="G20" s="66"/>
      <c r="H20" s="67">
        <v>346.07134206624852</v>
      </c>
      <c r="I20" s="72"/>
      <c r="J20" s="73"/>
      <c r="K20" s="74">
        <v>345.97219114219115</v>
      </c>
      <c r="L20" s="72"/>
      <c r="M20" s="73"/>
      <c r="N20" s="74">
        <v>346.50797498797505</v>
      </c>
      <c r="O20" s="75">
        <v>346.18383606547155</v>
      </c>
    </row>
    <row r="23" spans="4:15" x14ac:dyDescent="0.75">
      <c r="D23" s="52">
        <v>346.18383606547155</v>
      </c>
      <c r="E23" s="50"/>
      <c r="F23" s="50"/>
    </row>
    <row r="24" spans="4:15" x14ac:dyDescent="0.75">
      <c r="D24" s="84" t="s">
        <v>7</v>
      </c>
      <c r="E24" s="85"/>
      <c r="F24" s="86"/>
    </row>
    <row r="25" spans="4:15" x14ac:dyDescent="0.75">
      <c r="D25" s="49">
        <v>351.19999999999993</v>
      </c>
      <c r="E25" s="49">
        <v>347.4</v>
      </c>
      <c r="F25" s="49">
        <v>363.6</v>
      </c>
      <c r="H25" s="50">
        <f>(D25-D$23)^2</f>
        <v>25.161900618063225</v>
      </c>
      <c r="I25" s="50">
        <f>(E25-D$23)^2</f>
        <v>1.4790547156476574</v>
      </c>
      <c r="J25" s="50">
        <f>(F25-D$23)^2</f>
        <v>303.32276619437022</v>
      </c>
    </row>
    <row r="26" spans="4:15" x14ac:dyDescent="0.75">
      <c r="D26" s="49">
        <v>362.40000000000003</v>
      </c>
      <c r="E26" s="49">
        <v>341.8</v>
      </c>
      <c r="F26" s="49">
        <v>350.53333333333336</v>
      </c>
      <c r="H26" s="50">
        <f t="shared" ref="H26:H36" si="0">(D26-D$23)^2</f>
        <v>262.96397275150224</v>
      </c>
      <c r="I26" s="50">
        <f t="shared" ref="I26:I36" si="1">(E26-D$23)^2</f>
        <v>19.218018648929007</v>
      </c>
      <c r="J26" s="50">
        <f t="shared" ref="J26:J36" si="2">(F26-D$23)^2</f>
        <v>18.918126483137321</v>
      </c>
    </row>
    <row r="27" spans="4:15" x14ac:dyDescent="0.75">
      <c r="D27" s="49">
        <v>359.84</v>
      </c>
      <c r="E27" s="49">
        <v>345.48000000000008</v>
      </c>
      <c r="F27" s="49">
        <v>349.52000000000004</v>
      </c>
      <c r="H27" s="50">
        <f t="shared" si="0"/>
        <v>186.49081340671478</v>
      </c>
      <c r="I27" s="50">
        <f t="shared" si="1"/>
        <v>0.49538520705837058</v>
      </c>
      <c r="J27" s="50">
        <f t="shared" si="2"/>
        <v>11.129989798048586</v>
      </c>
    </row>
    <row r="28" spans="4:15" x14ac:dyDescent="0.75">
      <c r="D28" s="49">
        <v>358.74285714285719</v>
      </c>
      <c r="E28" s="49">
        <v>346.2</v>
      </c>
      <c r="F28" s="49">
        <v>349.65714285714284</v>
      </c>
      <c r="H28" s="50">
        <f t="shared" si="0"/>
        <v>157.72901042221667</v>
      </c>
      <c r="I28" s="50">
        <f t="shared" si="1"/>
        <v>2.61272779439555E-4</v>
      </c>
      <c r="J28" s="50">
        <f t="shared" si="2"/>
        <v>12.063860069069918</v>
      </c>
    </row>
    <row r="29" spans="4:15" x14ac:dyDescent="0.75">
      <c r="D29" s="49">
        <v>361.68888888888893</v>
      </c>
      <c r="E29" s="49">
        <v>339.93333333333334</v>
      </c>
      <c r="F29" s="49">
        <v>335.95555555555552</v>
      </c>
      <c r="H29" s="50">
        <f t="shared" si="0"/>
        <v>240.40666305696303</v>
      </c>
      <c r="I29" s="50">
        <f t="shared" si="1"/>
        <v>39.068784404467301</v>
      </c>
      <c r="J29" s="50">
        <f t="shared" si="2"/>
        <v>104.61772218952818</v>
      </c>
    </row>
    <row r="30" spans="4:15" x14ac:dyDescent="0.75">
      <c r="D30" s="49">
        <v>359.92727272727274</v>
      </c>
      <c r="E30" s="49">
        <v>350.12727272727273</v>
      </c>
      <c r="F30" s="49">
        <v>329.78181818181821</v>
      </c>
      <c r="H30" s="50">
        <f t="shared" si="0"/>
        <v>188.88205127694087</v>
      </c>
      <c r="I30" s="50">
        <f t="shared" si="1"/>
        <v>15.550692705637573</v>
      </c>
      <c r="J30" s="50">
        <f t="shared" si="2"/>
        <v>269.0261906556841</v>
      </c>
    </row>
    <row r="31" spans="4:15" x14ac:dyDescent="0.75">
      <c r="D31" s="49">
        <v>356.24615384615385</v>
      </c>
      <c r="E31" s="49">
        <v>354.87692307692311</v>
      </c>
      <c r="F31" s="87"/>
      <c r="H31" s="50">
        <f t="shared" si="0"/>
        <v>101.25023911943501</v>
      </c>
      <c r="I31" s="50">
        <f t="shared" si="1"/>
        <v>75.569761788667691</v>
      </c>
      <c r="J31" s="50"/>
    </row>
    <row r="32" spans="4:15" x14ac:dyDescent="0.75">
      <c r="D32" s="49">
        <v>354.08000000000004</v>
      </c>
      <c r="E32" s="49">
        <v>341.96</v>
      </c>
      <c r="F32" s="87"/>
      <c r="H32" s="50">
        <f t="shared" si="0"/>
        <v>62.349404880948413</v>
      </c>
      <c r="I32" s="50">
        <f t="shared" si="1"/>
        <v>17.840791107978383</v>
      </c>
      <c r="J32" s="50"/>
    </row>
    <row r="33" spans="4:10" x14ac:dyDescent="0.75">
      <c r="D33" s="49">
        <v>335.01176470588234</v>
      </c>
      <c r="E33" s="51"/>
      <c r="F33" s="87"/>
      <c r="H33" s="50">
        <f t="shared" si="0"/>
        <v>124.81517846375351</v>
      </c>
      <c r="I33" s="50"/>
      <c r="J33" s="50"/>
    </row>
    <row r="34" spans="4:10" x14ac:dyDescent="0.75">
      <c r="D34" s="49">
        <v>318.69473684210527</v>
      </c>
      <c r="E34" s="51"/>
      <c r="F34" s="87"/>
      <c r="H34" s="50">
        <f t="shared" si="0"/>
        <v>755.65057611207669</v>
      </c>
      <c r="I34" s="50"/>
      <c r="J34" s="50"/>
    </row>
    <row r="35" spans="4:10" x14ac:dyDescent="0.75">
      <c r="D35" s="49">
        <v>319.5809523809524</v>
      </c>
      <c r="E35" s="51"/>
      <c r="F35" s="87"/>
      <c r="H35" s="50">
        <f t="shared" si="0"/>
        <v>707.71342033205553</v>
      </c>
      <c r="I35" s="50"/>
      <c r="J35" s="50"/>
    </row>
    <row r="36" spans="4:10" x14ac:dyDescent="0.75">
      <c r="D36" s="49">
        <v>315.4434782608696</v>
      </c>
      <c r="E36" s="51"/>
      <c r="F36" s="87"/>
      <c r="H36" s="50">
        <f t="shared" si="0"/>
        <v>944.96959795495241</v>
      </c>
      <c r="I36" s="50"/>
      <c r="J36" s="50"/>
    </row>
    <row r="40" spans="4:10" x14ac:dyDescent="0.75">
      <c r="H40">
        <f>SQRT(SUM(H25:J36)/25)</f>
        <v>13.633318354144931</v>
      </c>
    </row>
  </sheetData>
  <mergeCells count="10">
    <mergeCell ref="D5:E5"/>
    <mergeCell ref="D24:F24"/>
    <mergeCell ref="F5:N5"/>
    <mergeCell ref="F6:H6"/>
    <mergeCell ref="I6:K6"/>
    <mergeCell ref="L6:N6"/>
    <mergeCell ref="I16:J19"/>
    <mergeCell ref="K16:K19"/>
    <mergeCell ref="L14:M19"/>
    <mergeCell ref="N14:N19"/>
  </mergeCells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674F-FE67-49A9-B05A-0056FE16F1EF}">
  <dimension ref="A1:D4"/>
  <sheetViews>
    <sheetView tabSelected="1" workbookViewId="0">
      <selection sqref="A1:D4"/>
    </sheetView>
  </sheetViews>
  <sheetFormatPr defaultRowHeight="14.75" x14ac:dyDescent="0.75"/>
  <sheetData>
    <row r="1" spans="1:4" x14ac:dyDescent="0.75">
      <c r="A1" s="44" t="s">
        <v>35</v>
      </c>
      <c r="B1" s="44"/>
      <c r="C1" s="44"/>
      <c r="D1" s="44"/>
    </row>
    <row r="2" spans="1:4" x14ac:dyDescent="0.75">
      <c r="A2" s="88"/>
      <c r="B2" s="88" t="s">
        <v>38</v>
      </c>
      <c r="C2" s="88" t="s">
        <v>39</v>
      </c>
      <c r="D2" s="88" t="s">
        <v>37</v>
      </c>
    </row>
    <row r="3" spans="1:4" x14ac:dyDescent="0.75">
      <c r="A3" s="88" t="s">
        <v>36</v>
      </c>
      <c r="B3" s="48">
        <v>346.2</v>
      </c>
      <c r="C3" s="48" t="s">
        <v>41</v>
      </c>
      <c r="D3" s="48" t="s">
        <v>42</v>
      </c>
    </row>
    <row r="4" spans="1:4" x14ac:dyDescent="0.75">
      <c r="A4" s="88" t="s">
        <v>40</v>
      </c>
      <c r="B4" s="48">
        <v>1.448</v>
      </c>
      <c r="C4" s="48" t="s">
        <v>43</v>
      </c>
      <c r="D4" s="4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cp:lastPrinted>2023-10-22T10:00:59Z</cp:lastPrinted>
  <dcterms:created xsi:type="dcterms:W3CDTF">2023-09-15T07:36:57Z</dcterms:created>
  <dcterms:modified xsi:type="dcterms:W3CDTF">2023-10-22T16:08:46Z</dcterms:modified>
</cp:coreProperties>
</file>