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jers\Desktop\Notebook\Física\FÍSICA II\Laboratorio\Corriente y Resistencia Eléctrica\"/>
    </mc:Choice>
  </mc:AlternateContent>
  <xr:revisionPtr revIDLastSave="0" documentId="13_ncr:1_{D3B8E30A-8C01-417E-A8F8-74D3656C310B}" xr6:coauthVersionLast="47" xr6:coauthVersionMax="47" xr10:uidLastSave="{00000000-0000-0000-0000-000000000000}"/>
  <bookViews>
    <workbookView xWindow="-90" yWindow="-90" windowWidth="19380" windowHeight="11460" xr2:uid="{F03A21A3-2046-4D80-AD40-0FA404872E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6" i="1" l="1" a="1"/>
  <c r="E126" i="1" s="1"/>
  <c r="D122" i="1"/>
  <c r="I6" i="1"/>
  <c r="AG4" i="1"/>
  <c r="O92" i="1"/>
  <c r="O93" i="1"/>
  <c r="O94" i="1"/>
  <c r="O95" i="1"/>
  <c r="O96" i="1"/>
  <c r="O97" i="1"/>
  <c r="O98" i="1"/>
  <c r="O99" i="1"/>
  <c r="O100" i="1"/>
  <c r="O101" i="1"/>
  <c r="O102" i="1"/>
  <c r="O103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O91" i="1"/>
  <c r="G91" i="1"/>
  <c r="H26" i="1"/>
  <c r="I26" i="1" s="1"/>
  <c r="I44" i="1" s="1"/>
  <c r="O75" i="1"/>
  <c r="O76" i="1"/>
  <c r="O77" i="1"/>
  <c r="O78" i="1"/>
  <c r="O79" i="1"/>
  <c r="O80" i="1"/>
  <c r="O81" i="1"/>
  <c r="O82" i="1"/>
  <c r="O83" i="1"/>
  <c r="O84" i="1"/>
  <c r="O85" i="1"/>
  <c r="O86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O74" i="1"/>
  <c r="K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74" i="1"/>
  <c r="AG5" i="1"/>
  <c r="AG6" i="1"/>
  <c r="AG7" i="1"/>
  <c r="AG8" i="1"/>
  <c r="AG9" i="1"/>
  <c r="AG10" i="1"/>
  <c r="AG11" i="1"/>
  <c r="AG12" i="1"/>
  <c r="AG13" i="1"/>
  <c r="AG14" i="1"/>
  <c r="AG15" i="1"/>
  <c r="AG16" i="1"/>
  <c r="AD4" i="1"/>
  <c r="K4" i="1"/>
  <c r="H27" i="1"/>
  <c r="I27" i="1" s="1"/>
  <c r="I45" i="1" s="1"/>
  <c r="H28" i="1"/>
  <c r="I28" i="1" s="1"/>
  <c r="I46" i="1" s="1"/>
  <c r="H29" i="1"/>
  <c r="I29" i="1" s="1"/>
  <c r="I47" i="1" s="1"/>
  <c r="H30" i="1"/>
  <c r="I30" i="1" s="1"/>
  <c r="I48" i="1" s="1"/>
  <c r="H31" i="1"/>
  <c r="I31" i="1" s="1"/>
  <c r="I49" i="1" s="1"/>
  <c r="H32" i="1"/>
  <c r="I32" i="1" s="1"/>
  <c r="I50" i="1" s="1"/>
  <c r="H33" i="1"/>
  <c r="I33" i="1" s="1"/>
  <c r="I51" i="1" s="1"/>
  <c r="H34" i="1"/>
  <c r="I34" i="1" s="1"/>
  <c r="I52" i="1" s="1"/>
  <c r="H35" i="1"/>
  <c r="I35" i="1" s="1"/>
  <c r="I53" i="1" s="1"/>
  <c r="H36" i="1"/>
  <c r="I36" i="1" s="1"/>
  <c r="I54" i="1" s="1"/>
  <c r="H37" i="1"/>
  <c r="I37" i="1" s="1"/>
  <c r="I55" i="1" s="1"/>
  <c r="H38" i="1"/>
  <c r="I38" i="1" s="1"/>
  <c r="I56" i="1" s="1"/>
  <c r="H39" i="1"/>
  <c r="I39" i="1" s="1"/>
  <c r="I57" i="1" s="1"/>
  <c r="H25" i="1"/>
  <c r="I25" i="1" s="1"/>
  <c r="I43" i="1" s="1"/>
  <c r="H122" i="1"/>
  <c r="O43" i="1"/>
  <c r="O44" i="1"/>
  <c r="O45" i="1"/>
  <c r="O46" i="1"/>
  <c r="O47" i="1"/>
  <c r="O48" i="1"/>
  <c r="O49" i="1"/>
  <c r="O50" i="1"/>
  <c r="O51" i="1"/>
  <c r="O52" i="1"/>
  <c r="O53" i="1"/>
  <c r="O54" i="1"/>
  <c r="O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42" i="1"/>
  <c r="N25" i="1"/>
  <c r="N43" i="1" s="1"/>
  <c r="N26" i="1"/>
  <c r="AF6" i="1" s="1"/>
  <c r="N27" i="1"/>
  <c r="N45" i="1" s="1"/>
  <c r="N28" i="1"/>
  <c r="AF8" i="1" s="1"/>
  <c r="N29" i="1"/>
  <c r="N47" i="1" s="1"/>
  <c r="N30" i="1"/>
  <c r="AF10" i="1" s="1"/>
  <c r="N31" i="1"/>
  <c r="AF11" i="1" s="1"/>
  <c r="N32" i="1"/>
  <c r="AF12" i="1" s="1"/>
  <c r="N33" i="1"/>
  <c r="N51" i="1" s="1"/>
  <c r="N34" i="1"/>
  <c r="AF14" i="1" s="1"/>
  <c r="N35" i="1"/>
  <c r="N53" i="1" s="1"/>
  <c r="N36" i="1"/>
  <c r="AF16" i="1" s="1"/>
  <c r="N24" i="1"/>
  <c r="N42" i="1" s="1"/>
  <c r="I24" i="1"/>
  <c r="I42" i="1" s="1"/>
  <c r="D25" i="1"/>
  <c r="D43" i="1" s="1"/>
  <c r="D26" i="1"/>
  <c r="D44" i="1" s="1"/>
  <c r="D27" i="1"/>
  <c r="D45" i="1" s="1"/>
  <c r="D28" i="1"/>
  <c r="D46" i="1" s="1"/>
  <c r="D29" i="1"/>
  <c r="D47" i="1" s="1"/>
  <c r="D30" i="1"/>
  <c r="D48" i="1" s="1"/>
  <c r="D31" i="1"/>
  <c r="D49" i="1" s="1"/>
  <c r="D32" i="1"/>
  <c r="D50" i="1" s="1"/>
  <c r="D33" i="1"/>
  <c r="D51" i="1" s="1"/>
  <c r="D34" i="1"/>
  <c r="D52" i="1" s="1"/>
  <c r="D35" i="1"/>
  <c r="D53" i="1" s="1"/>
  <c r="D36" i="1"/>
  <c r="D54" i="1" s="1"/>
  <c r="D37" i="1"/>
  <c r="D55" i="1" s="1"/>
  <c r="D38" i="1"/>
  <c r="D56" i="1" s="1"/>
  <c r="D39" i="1"/>
  <c r="D57" i="1" s="1"/>
  <c r="D24" i="1"/>
  <c r="D42" i="1" s="1"/>
  <c r="N5" i="1"/>
  <c r="N6" i="1"/>
  <c r="N7" i="1"/>
  <c r="N8" i="1"/>
  <c r="N9" i="1"/>
  <c r="N10" i="1"/>
  <c r="N11" i="1"/>
  <c r="N12" i="1"/>
  <c r="N13" i="1"/>
  <c r="N14" i="1"/>
  <c r="N15" i="1"/>
  <c r="N16" i="1"/>
  <c r="N4" i="1"/>
  <c r="I19" i="1"/>
  <c r="K19" i="1" s="1"/>
  <c r="I18" i="1"/>
  <c r="AD18" i="1" s="1"/>
  <c r="I17" i="1"/>
  <c r="AD17" i="1" s="1"/>
  <c r="I16" i="1"/>
  <c r="K16" i="1" s="1"/>
  <c r="I15" i="1"/>
  <c r="K15" i="1" s="1"/>
  <c r="I14" i="1"/>
  <c r="AD14" i="1" s="1"/>
  <c r="I13" i="1"/>
  <c r="AD13" i="1" s="1"/>
  <c r="I12" i="1"/>
  <c r="AD12" i="1" s="1"/>
  <c r="I11" i="1"/>
  <c r="K11" i="1" s="1"/>
  <c r="I10" i="1"/>
  <c r="AD10" i="1" s="1"/>
  <c r="I9" i="1"/>
  <c r="AD9" i="1" s="1"/>
  <c r="I8" i="1"/>
  <c r="AD8" i="1" s="1"/>
  <c r="I7" i="1"/>
  <c r="AD7" i="1" s="1"/>
  <c r="AD6" i="1"/>
  <c r="I5" i="1"/>
  <c r="AD5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4" i="1"/>
  <c r="N48" i="1" l="1"/>
  <c r="AF4" i="1"/>
  <c r="K8" i="1"/>
  <c r="K9" i="1"/>
  <c r="E114" i="1" a="1"/>
  <c r="E114" i="1" s="1"/>
  <c r="N54" i="1"/>
  <c r="AF9" i="1"/>
  <c r="AD16" i="1"/>
  <c r="N52" i="1"/>
  <c r="K12" i="1"/>
  <c r="K13" i="1"/>
  <c r="N44" i="1"/>
  <c r="K17" i="1"/>
  <c r="K5" i="1"/>
  <c r="N50" i="1"/>
  <c r="N46" i="1"/>
  <c r="AD15" i="1"/>
  <c r="K6" i="1"/>
  <c r="K14" i="1"/>
  <c r="AF15" i="1"/>
  <c r="AF7" i="1"/>
  <c r="N49" i="1"/>
  <c r="K7" i="1"/>
  <c r="AD11" i="1"/>
  <c r="AF5" i="1"/>
  <c r="AD19" i="1"/>
  <c r="K10" i="1"/>
  <c r="K18" i="1"/>
  <c r="AF13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<sst xmlns="http://schemas.openxmlformats.org/spreadsheetml/2006/main" count="110" uniqueCount="44">
  <si>
    <t>Vf</t>
  </si>
  <si>
    <t>Vri</t>
  </si>
  <si>
    <t>I</t>
  </si>
  <si>
    <t>Vd</t>
  </si>
  <si>
    <t>RESISTENCIA OHMICA</t>
  </si>
  <si>
    <t>DIODO</t>
  </si>
  <si>
    <t>FILAMENTO</t>
  </si>
  <si>
    <t>POTENCIAL INVERTIDO (b)</t>
  </si>
  <si>
    <r>
      <t xml:space="preserve">470 +-1 </t>
    </r>
    <r>
      <rPr>
        <sz val="11"/>
        <color theme="1"/>
        <rFont val="Times New Roman"/>
        <family val="1"/>
      </rPr>
      <t>Ω</t>
    </r>
  </si>
  <si>
    <t>10.0 +-3Ω</t>
  </si>
  <si>
    <t>PONER NEGATIVO</t>
  </si>
  <si>
    <t>APARTADO b</t>
  </si>
  <si>
    <t># NO PASABA VOLTAJE POR DIODO EN INVERSO</t>
  </si>
  <si>
    <t>ln(I)</t>
  </si>
  <si>
    <t># RESTRINGE UNA DIRECCIÓN</t>
  </si>
  <si>
    <t>ln I resistencia</t>
  </si>
  <si>
    <t>ln I diodo</t>
  </si>
  <si>
    <t>ln I filamento</t>
  </si>
  <si>
    <t>vd</t>
  </si>
  <si>
    <t>NO HACE FALTA</t>
  </si>
  <si>
    <t># Diodo Cumple Ohm, es una recta (LINEALMENTE PROPORCIONAL)</t>
  </si>
  <si>
    <t># USAR PARA DEDUCIR "TIPO DE FORMULA QUE SIGUE"</t>
  </si>
  <si>
    <t># No es una recta, probar con logarítmica</t>
  </si>
  <si>
    <t>ln vd</t>
  </si>
  <si>
    <t># Es una recta, es del "segundo" tipo</t>
  </si>
  <si>
    <t>RESISTENCIA OBTENIDA= 101.01 OHMIOS +-5% (comparar con bandas)</t>
  </si>
  <si>
    <r>
      <t>±Δ</t>
    </r>
    <r>
      <rPr>
        <sz val="7.8"/>
        <color theme="1"/>
        <rFont val="Aptos Narrow"/>
        <family val="2"/>
      </rPr>
      <t>I</t>
    </r>
  </si>
  <si>
    <t>RESISTENCIA OHMICA (Ri = 470 ±1 Ω)</t>
  </si>
  <si>
    <t>DIODO (Ri = 470 ±1 Ω)</t>
  </si>
  <si>
    <t>FILAMENTO (Ri = 10 ±3 Ω)</t>
  </si>
  <si>
    <t>ri=</t>
  </si>
  <si>
    <t>ERR VOLTM</t>
  </si>
  <si>
    <t>POTENCIAL INVERTIDO</t>
  </si>
  <si>
    <t>-</t>
  </si>
  <si>
    <t>se ha usado estimacion lineal</t>
  </si>
  <si>
    <t>pendiente</t>
  </si>
  <si>
    <t>error pendiente</t>
  </si>
  <si>
    <t>APARTADO b)</t>
  </si>
  <si>
    <t>APARTADO a)</t>
  </si>
  <si>
    <t>APARTADO c)</t>
  </si>
  <si>
    <t>comparar dispositivos</t>
  </si>
  <si>
    <t># Hacer a mano. Para sacar la pendiente y ver la resistencia que supone, no tener el cuenta el cero</t>
  </si>
  <si>
    <t># Para sacar la pendiente y ver la resistencia que supone, no tener el cuenta el cero</t>
  </si>
  <si>
    <t># Hacer a mano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</si>
</sst>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1"/>
      <color theme="2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1"/>
      <name val="Aptos Narrow"/>
      <family val="2"/>
    </font>
    <font>
      <sz val="7.8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0" xfId="0" applyFont="1"/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a)</a:t>
            </a:r>
            <a:r>
              <a:rPr lang="en-US"/>
              <a:t> Resistencia</a:t>
            </a:r>
            <a:r>
              <a:rPr lang="en-US" baseline="0"/>
              <a:t> Óhmica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Sheet1!$E$4:$E$19</c:f>
              <c:numCache>
                <c:formatCode>General</c:formatCode>
                <c:ptCount val="16"/>
                <c:pt idx="0">
                  <c:v>1.9E-3</c:v>
                </c:pt>
                <c:pt idx="1">
                  <c:v>0.17299999999999999</c:v>
                </c:pt>
                <c:pt idx="2">
                  <c:v>0.34799999999999998</c:v>
                </c:pt>
                <c:pt idx="3">
                  <c:v>0.52400000000000002</c:v>
                </c:pt>
                <c:pt idx="4">
                  <c:v>0.71299999999999997</c:v>
                </c:pt>
                <c:pt idx="5">
                  <c:v>0.873</c:v>
                </c:pt>
                <c:pt idx="6">
                  <c:v>1.0589999999999999</c:v>
                </c:pt>
                <c:pt idx="7">
                  <c:v>1.228</c:v>
                </c:pt>
                <c:pt idx="8">
                  <c:v>1.419</c:v>
                </c:pt>
                <c:pt idx="9">
                  <c:v>1.58</c:v>
                </c:pt>
                <c:pt idx="10">
                  <c:v>1.756</c:v>
                </c:pt>
                <c:pt idx="11">
                  <c:v>1.9259999999999999</c:v>
                </c:pt>
                <c:pt idx="12">
                  <c:v>2.1080000000000001</c:v>
                </c:pt>
                <c:pt idx="13">
                  <c:v>2.2770000000000001</c:v>
                </c:pt>
                <c:pt idx="14">
                  <c:v>2.4540000000000002</c:v>
                </c:pt>
                <c:pt idx="15">
                  <c:v>2.6240000000000001</c:v>
                </c:pt>
              </c:numCache>
            </c:numRef>
          </c:xVal>
          <c:yVal>
            <c:numRef>
              <c:f>Sheet1!$D$4:$D$19</c:f>
              <c:numCache>
                <c:formatCode>General</c:formatCode>
                <c:ptCount val="16"/>
                <c:pt idx="0">
                  <c:v>2.0000000000000002E-5</c:v>
                </c:pt>
                <c:pt idx="1">
                  <c:v>1.7659574468085106E-3</c:v>
                </c:pt>
                <c:pt idx="2">
                  <c:v>3.6042553191489362E-3</c:v>
                </c:pt>
                <c:pt idx="3">
                  <c:v>5.3021276595744682E-3</c:v>
                </c:pt>
                <c:pt idx="4">
                  <c:v>6.9361702127659569E-3</c:v>
                </c:pt>
                <c:pt idx="5">
                  <c:v>8.6595744680851069E-3</c:v>
                </c:pt>
                <c:pt idx="6">
                  <c:v>1.0340425531914894E-2</c:v>
                </c:pt>
                <c:pt idx="7">
                  <c:v>1.2063829787234042E-2</c:v>
                </c:pt>
                <c:pt idx="8">
                  <c:v>1.3808510638297872E-2</c:v>
                </c:pt>
                <c:pt idx="9">
                  <c:v>1.5744680851063831E-2</c:v>
                </c:pt>
                <c:pt idx="10">
                  <c:v>1.7404255319148937E-2</c:v>
                </c:pt>
                <c:pt idx="11">
                  <c:v>1.9212765957446806E-2</c:v>
                </c:pt>
                <c:pt idx="12">
                  <c:v>2.0936170212765958E-2</c:v>
                </c:pt>
                <c:pt idx="13">
                  <c:v>2.2617021276595747E-2</c:v>
                </c:pt>
                <c:pt idx="14">
                  <c:v>2.4191489361702127E-2</c:v>
                </c:pt>
                <c:pt idx="15">
                  <c:v>2.5978723404255322E-2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4-42EB-B1F1-D26FE7296866}"/>
            </c:ext>
          </c:extLst>
        </c:ser>
        <c:ser>
          <c:idx val="1"/>
          <c:order val="1"/>
          <c:tx>
            <c:v>Inverso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180490095157999"/>
                  <c:y val="-0.45900677069712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Sheet1!$E$42:$E$57</c:f>
              <c:numCache>
                <c:formatCode>General</c:formatCode>
                <c:ptCount val="16"/>
                <c:pt idx="0">
                  <c:v>-1.2999999999999999E-3</c:v>
                </c:pt>
                <c:pt idx="1">
                  <c:v>-0.183</c:v>
                </c:pt>
                <c:pt idx="2">
                  <c:v>-0.35799999999999998</c:v>
                </c:pt>
                <c:pt idx="3">
                  <c:v>-0.51900000000000002</c:v>
                </c:pt>
                <c:pt idx="4">
                  <c:v>-0.70199999999999996</c:v>
                </c:pt>
                <c:pt idx="5">
                  <c:v>-0.86899999999999999</c:v>
                </c:pt>
                <c:pt idx="6">
                  <c:v>-1.0569999999999999</c:v>
                </c:pt>
                <c:pt idx="7">
                  <c:v>-1.2390000000000001</c:v>
                </c:pt>
                <c:pt idx="8">
                  <c:v>-1.4019999999999999</c:v>
                </c:pt>
                <c:pt idx="9">
                  <c:v>-1.579</c:v>
                </c:pt>
                <c:pt idx="10">
                  <c:v>-1.762</c:v>
                </c:pt>
                <c:pt idx="11">
                  <c:v>-1.9279999999999999</c:v>
                </c:pt>
                <c:pt idx="12">
                  <c:v>-2.1019999999999999</c:v>
                </c:pt>
                <c:pt idx="13">
                  <c:v>-2.2789999999999999</c:v>
                </c:pt>
                <c:pt idx="14">
                  <c:v>-2.464</c:v>
                </c:pt>
                <c:pt idx="15">
                  <c:v>-2.6389999999999998</c:v>
                </c:pt>
              </c:numCache>
            </c:numRef>
          </c:xVal>
          <c:yVal>
            <c:numRef>
              <c:f>Sheet1!$D$42:$D$57</c:f>
              <c:numCache>
                <c:formatCode>General</c:formatCode>
                <c:ptCount val="16"/>
                <c:pt idx="0">
                  <c:v>-3.1914893617021275E-5</c:v>
                </c:pt>
                <c:pt idx="1">
                  <c:v>-1.75531914893617E-3</c:v>
                </c:pt>
                <c:pt idx="2">
                  <c:v>-3.4978723404255319E-3</c:v>
                </c:pt>
                <c:pt idx="3">
                  <c:v>-5.3E-3</c:v>
                </c:pt>
                <c:pt idx="4">
                  <c:v>-6.8936170212765963E-3</c:v>
                </c:pt>
                <c:pt idx="5">
                  <c:v>-8.5957446808510637E-3</c:v>
                </c:pt>
                <c:pt idx="6">
                  <c:v>-1.0404255319148936E-2</c:v>
                </c:pt>
                <c:pt idx="7">
                  <c:v>-1.2170212765957446E-2</c:v>
                </c:pt>
                <c:pt idx="8">
                  <c:v>-1.3851063829787234E-2</c:v>
                </c:pt>
                <c:pt idx="9">
                  <c:v>-1.5638297872340425E-2</c:v>
                </c:pt>
                <c:pt idx="10">
                  <c:v>-1.7404255319148937E-2</c:v>
                </c:pt>
                <c:pt idx="11">
                  <c:v>-1.9085106382978726E-2</c:v>
                </c:pt>
                <c:pt idx="12">
                  <c:v>-2.0829787234042552E-2</c:v>
                </c:pt>
                <c:pt idx="13">
                  <c:v>-2.259574468085106E-2</c:v>
                </c:pt>
                <c:pt idx="14">
                  <c:v>-2.423404255319149E-2</c:v>
                </c:pt>
                <c:pt idx="15">
                  <c:v>-2.6021276595744682E-2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B4-42EB-B1F1-D26FE7296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524880"/>
        <c:axId val="1220525360"/>
      </c:scatterChart>
      <c:valAx>
        <c:axId val="122052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525360"/>
        <c:crosses val="autoZero"/>
        <c:crossBetween val="midCat"/>
      </c:valAx>
      <c:valAx>
        <c:axId val="12205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52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c)</a:t>
            </a:r>
            <a:r>
              <a:rPr lang="en-US"/>
              <a:t> Filamento</a:t>
            </a:r>
            <a:r>
              <a:rPr lang="en-US" baseline="0"/>
              <a:t> Metálico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25304022868286E-2"/>
          <c:y val="0.19486120939191262"/>
          <c:w val="0.87114129483814529"/>
          <c:h val="0.7212580198308544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Sheet1!$O$4:$O$16</c:f>
              <c:numCache>
                <c:formatCode>General</c:formatCode>
                <c:ptCount val="13"/>
                <c:pt idx="0">
                  <c:v>4.5999999999999999E-3</c:v>
                </c:pt>
                <c:pt idx="1">
                  <c:v>0.80600000000000005</c:v>
                </c:pt>
                <c:pt idx="2">
                  <c:v>1.7</c:v>
                </c:pt>
                <c:pt idx="3">
                  <c:v>2.5619999999999998</c:v>
                </c:pt>
                <c:pt idx="4">
                  <c:v>3.57</c:v>
                </c:pt>
                <c:pt idx="5">
                  <c:v>4.49</c:v>
                </c:pt>
                <c:pt idx="6">
                  <c:v>5.39</c:v>
                </c:pt>
                <c:pt idx="7">
                  <c:v>6.32</c:v>
                </c:pt>
                <c:pt idx="8">
                  <c:v>7.25</c:v>
                </c:pt>
                <c:pt idx="9">
                  <c:v>8.2100000000000009</c:v>
                </c:pt>
                <c:pt idx="10">
                  <c:v>9.09</c:v>
                </c:pt>
                <c:pt idx="11">
                  <c:v>10.1</c:v>
                </c:pt>
                <c:pt idx="12">
                  <c:v>10.99</c:v>
                </c:pt>
              </c:numCache>
            </c:numRef>
          </c:xVal>
          <c:yVal>
            <c:numRef>
              <c:f>Sheet1!$N$4:$N$16</c:f>
              <c:numCache>
                <c:formatCode>General</c:formatCode>
                <c:ptCount val="13"/>
                <c:pt idx="0">
                  <c:v>4.6000000000000001E-4</c:v>
                </c:pt>
                <c:pt idx="1">
                  <c:v>2.2100000000000002E-2</c:v>
                </c:pt>
                <c:pt idx="2">
                  <c:v>3.0199999999999998E-2</c:v>
                </c:pt>
                <c:pt idx="3">
                  <c:v>3.7699999999999997E-2</c:v>
                </c:pt>
                <c:pt idx="4">
                  <c:v>4.4600000000000001E-2</c:v>
                </c:pt>
                <c:pt idx="5">
                  <c:v>5.1000000000000004E-2</c:v>
                </c:pt>
                <c:pt idx="6">
                  <c:v>5.6899999999999992E-2</c:v>
                </c:pt>
                <c:pt idx="7">
                  <c:v>6.2399999999999997E-2</c:v>
                </c:pt>
                <c:pt idx="8">
                  <c:v>6.770000000000001E-2</c:v>
                </c:pt>
                <c:pt idx="9">
                  <c:v>7.2700000000000001E-2</c:v>
                </c:pt>
                <c:pt idx="10">
                  <c:v>7.7600000000000002E-2</c:v>
                </c:pt>
                <c:pt idx="11">
                  <c:v>8.2400000000000001E-2</c:v>
                </c:pt>
                <c:pt idx="12">
                  <c:v>8.6800000000000002E-2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0-4A66-9893-9E80BD105A81}"/>
            </c:ext>
          </c:extLst>
        </c:ser>
        <c:ser>
          <c:idx val="1"/>
          <c:order val="1"/>
          <c:tx>
            <c:v>Inverso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Sheet1!$O$42:$O$54</c:f>
              <c:numCache>
                <c:formatCode>General</c:formatCode>
                <c:ptCount val="13"/>
                <c:pt idx="0">
                  <c:v>-8.5000000000000006E-3</c:v>
                </c:pt>
                <c:pt idx="1">
                  <c:v>-0.81899999999999995</c:v>
                </c:pt>
                <c:pt idx="2">
                  <c:v>-1.663</c:v>
                </c:pt>
                <c:pt idx="3">
                  <c:v>-2.585</c:v>
                </c:pt>
                <c:pt idx="4">
                  <c:v>-3.51</c:v>
                </c:pt>
                <c:pt idx="5">
                  <c:v>-4.3899999999999997</c:v>
                </c:pt>
                <c:pt idx="6">
                  <c:v>-5.37</c:v>
                </c:pt>
                <c:pt idx="7">
                  <c:v>-6.29</c:v>
                </c:pt>
                <c:pt idx="8">
                  <c:v>-7.22</c:v>
                </c:pt>
                <c:pt idx="9">
                  <c:v>-8.1999999999999993</c:v>
                </c:pt>
                <c:pt idx="10">
                  <c:v>-9.18</c:v>
                </c:pt>
                <c:pt idx="11">
                  <c:v>-10.130000000000001</c:v>
                </c:pt>
                <c:pt idx="12">
                  <c:v>-11.01</c:v>
                </c:pt>
              </c:numCache>
            </c:numRef>
          </c:xVal>
          <c:yVal>
            <c:numRef>
              <c:f>Sheet1!$N$42:$N$54</c:f>
              <c:numCache>
                <c:formatCode>General</c:formatCode>
                <c:ptCount val="13"/>
                <c:pt idx="0">
                  <c:v>-3.5999999999999997E-4</c:v>
                </c:pt>
                <c:pt idx="1">
                  <c:v>-2.095E-2</c:v>
                </c:pt>
                <c:pt idx="2">
                  <c:v>-2.9599999999999998E-2</c:v>
                </c:pt>
                <c:pt idx="3">
                  <c:v>-3.6999999999999998E-2</c:v>
                </c:pt>
                <c:pt idx="4">
                  <c:v>-4.4400000000000002E-2</c:v>
                </c:pt>
                <c:pt idx="5">
                  <c:v>-5.0299999999999997E-2</c:v>
                </c:pt>
                <c:pt idx="6">
                  <c:v>-5.6100000000000004E-2</c:v>
                </c:pt>
                <c:pt idx="7">
                  <c:v>-6.2E-2</c:v>
                </c:pt>
                <c:pt idx="8">
                  <c:v>-6.720000000000001E-2</c:v>
                </c:pt>
                <c:pt idx="9">
                  <c:v>-7.2700000000000001E-2</c:v>
                </c:pt>
                <c:pt idx="10">
                  <c:v>-7.7700000000000005E-2</c:v>
                </c:pt>
                <c:pt idx="11">
                  <c:v>-8.199999999999999E-2</c:v>
                </c:pt>
                <c:pt idx="12">
                  <c:v>-8.6599999999999996E-2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20-4A66-9893-9E80BD105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746799"/>
        <c:axId val="1222022751"/>
      </c:scatterChart>
      <c:valAx>
        <c:axId val="10267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022751"/>
        <c:crosses val="autoZero"/>
        <c:crossBetween val="midCat"/>
      </c:valAx>
      <c:valAx>
        <c:axId val="122202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4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b)</a:t>
            </a:r>
            <a:r>
              <a:rPr lang="en-US"/>
              <a:t> Diodo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Sheet1!$J$4:$J$19</c:f>
              <c:numCache>
                <c:formatCode>General</c:formatCode>
                <c:ptCount val="16"/>
                <c:pt idx="0">
                  <c:v>2.0000000000000001E-4</c:v>
                </c:pt>
                <c:pt idx="1">
                  <c:v>0.51100000000000001</c:v>
                </c:pt>
                <c:pt idx="2">
                  <c:v>0.55600000000000005</c:v>
                </c:pt>
                <c:pt idx="3">
                  <c:v>0.57799999999999996</c:v>
                </c:pt>
                <c:pt idx="4">
                  <c:v>0.59299999999999997</c:v>
                </c:pt>
                <c:pt idx="5">
                  <c:v>0.60299999999999998</c:v>
                </c:pt>
                <c:pt idx="6">
                  <c:v>0.61199999999999999</c:v>
                </c:pt>
                <c:pt idx="7">
                  <c:v>0.61899999999999999</c:v>
                </c:pt>
                <c:pt idx="8">
                  <c:v>0.625</c:v>
                </c:pt>
                <c:pt idx="9">
                  <c:v>0.63</c:v>
                </c:pt>
                <c:pt idx="10">
                  <c:v>0.63400000000000001</c:v>
                </c:pt>
                <c:pt idx="11">
                  <c:v>0.63800000000000001</c:v>
                </c:pt>
                <c:pt idx="12">
                  <c:v>0.64200000000000002</c:v>
                </c:pt>
                <c:pt idx="13">
                  <c:v>0.64500000000000002</c:v>
                </c:pt>
                <c:pt idx="14">
                  <c:v>0.64800000000000002</c:v>
                </c:pt>
                <c:pt idx="15">
                  <c:v>0.65100000000000002</c:v>
                </c:pt>
              </c:numCache>
            </c:numRef>
          </c:xVal>
          <c:yVal>
            <c:numRef>
              <c:f>Sheet1!$I$4:$I$19</c:f>
              <c:numCache>
                <c:formatCode>General</c:formatCode>
                <c:ptCount val="16"/>
                <c:pt idx="0">
                  <c:v>1.0000000000000001E-5</c:v>
                </c:pt>
                <c:pt idx="1">
                  <c:v>9.9574468085106391E-4</c:v>
                </c:pt>
                <c:pt idx="2">
                  <c:v>3.0446808510638298E-3</c:v>
                </c:pt>
                <c:pt idx="3">
                  <c:v>5.3191489361702126E-3</c:v>
                </c:pt>
                <c:pt idx="4">
                  <c:v>7.2340425531914896E-3</c:v>
                </c:pt>
                <c:pt idx="5">
                  <c:v>9.1914893617021289E-3</c:v>
                </c:pt>
                <c:pt idx="6">
                  <c:v>1.129787234042553E-2</c:v>
                </c:pt>
                <c:pt idx="7">
                  <c:v>1.348936170212766E-2</c:v>
                </c:pt>
                <c:pt idx="8">
                  <c:v>1.5553191489361701E-2</c:v>
                </c:pt>
                <c:pt idx="9">
                  <c:v>1.7914893617021276E-2</c:v>
                </c:pt>
                <c:pt idx="10">
                  <c:v>1.9680851063829788E-2</c:v>
                </c:pt>
                <c:pt idx="11">
                  <c:v>2.1999999999999999E-2</c:v>
                </c:pt>
                <c:pt idx="12">
                  <c:v>2.3936170212765957E-2</c:v>
                </c:pt>
                <c:pt idx="13">
                  <c:v>2.6297872340425531E-2</c:v>
                </c:pt>
                <c:pt idx="14">
                  <c:v>2.8340425531914893E-2</c:v>
                </c:pt>
                <c:pt idx="15">
                  <c:v>3.0148936170212765E-2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E-4AE3-A689-D85F9F881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70543"/>
        <c:axId val="1263268143"/>
      </c:scatterChart>
      <c:valAx>
        <c:axId val="126327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68143"/>
        <c:crosses val="autoZero"/>
        <c:crossBetween val="midCat"/>
      </c:valAx>
      <c:valAx>
        <c:axId val="126326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7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c.2)</a:t>
            </a:r>
            <a:r>
              <a:rPr lang="en-US"/>
              <a:t> Semilogarítmica</a:t>
            </a:r>
            <a:r>
              <a:rPr lang="en-US" baseline="0"/>
              <a:t> Filamento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Sheet1!$AE$4:$AE$16</c:f>
              <c:numCache>
                <c:formatCode>General</c:formatCode>
                <c:ptCount val="13"/>
                <c:pt idx="0">
                  <c:v>4.5999999999999999E-3</c:v>
                </c:pt>
                <c:pt idx="1">
                  <c:v>0.80600000000000005</c:v>
                </c:pt>
                <c:pt idx="2">
                  <c:v>1.7</c:v>
                </c:pt>
                <c:pt idx="3">
                  <c:v>2.5619999999999998</c:v>
                </c:pt>
                <c:pt idx="4">
                  <c:v>3.57</c:v>
                </c:pt>
                <c:pt idx="5">
                  <c:v>4.49</c:v>
                </c:pt>
                <c:pt idx="6">
                  <c:v>5.39</c:v>
                </c:pt>
                <c:pt idx="7">
                  <c:v>6.32</c:v>
                </c:pt>
                <c:pt idx="8">
                  <c:v>7.25</c:v>
                </c:pt>
                <c:pt idx="9">
                  <c:v>8.2100000000000009</c:v>
                </c:pt>
                <c:pt idx="10">
                  <c:v>9.09</c:v>
                </c:pt>
                <c:pt idx="11">
                  <c:v>10.1</c:v>
                </c:pt>
                <c:pt idx="12">
                  <c:v>10.99</c:v>
                </c:pt>
              </c:numCache>
            </c:numRef>
          </c:xVal>
          <c:yVal>
            <c:numRef>
              <c:f>Sheet1!$AF$4:$AF$16</c:f>
              <c:numCache>
                <c:formatCode>General</c:formatCode>
                <c:ptCount val="13"/>
                <c:pt idx="0">
                  <c:v>-7.9294065265141187</c:v>
                </c:pt>
                <c:pt idx="1">
                  <c:v>-3.8656166326139902</c:v>
                </c:pt>
                <c:pt idx="2">
                  <c:v>-3.5199809176521226</c:v>
                </c:pt>
                <c:pt idx="3">
                  <c:v>-3.2968373663379125</c:v>
                </c:pt>
                <c:pt idx="4">
                  <c:v>-3.114515809543958</c:v>
                </c:pt>
                <c:pt idx="5">
                  <c:v>-2.9897502018764435</c:v>
                </c:pt>
                <c:pt idx="6">
                  <c:v>-2.8806194664534863</c:v>
                </c:pt>
                <c:pt idx="7">
                  <c:v>-2.7806208939370456</c:v>
                </c:pt>
                <c:pt idx="8">
                  <c:v>-2.7000820314530332</c:v>
                </c:pt>
                <c:pt idx="9">
                  <c:v>-2.6214138944426635</c:v>
                </c:pt>
                <c:pt idx="10">
                  <c:v>-2.5549000216085354</c:v>
                </c:pt>
                <c:pt idx="11">
                  <c:v>-2.5010360317178839</c:v>
                </c:pt>
                <c:pt idx="12">
                  <c:v>-2.4464554634137476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F-4453-BB78-6294A0A0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41040"/>
        <c:axId val="1340940560"/>
      </c:scatterChart>
      <c:valAx>
        <c:axId val="134094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40560"/>
        <c:crosses val="autoZero"/>
        <c:crossBetween val="midCat"/>
      </c:valAx>
      <c:valAx>
        <c:axId val="13409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4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c.3)</a:t>
            </a:r>
            <a:r>
              <a:rPr lang="en-US"/>
              <a:t> Logarítmica Filamento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Sheet1!$AG$4:$AG$16</c:f>
              <c:numCache>
                <c:formatCode>General</c:formatCode>
                <c:ptCount val="13"/>
                <c:pt idx="0">
                  <c:v>-5.3816989754870876</c:v>
                </c:pt>
                <c:pt idx="1">
                  <c:v>-0.21567153647550871</c:v>
                </c:pt>
                <c:pt idx="2">
                  <c:v>0.53062825106217038</c:v>
                </c:pt>
                <c:pt idx="3">
                  <c:v>0.94078820347454239</c:v>
                </c:pt>
                <c:pt idx="4">
                  <c:v>1.2725655957915476</c:v>
                </c:pt>
                <c:pt idx="5">
                  <c:v>1.501852701754163</c:v>
                </c:pt>
                <c:pt idx="6">
                  <c:v>1.6845453849209058</c:v>
                </c:pt>
                <c:pt idx="7">
                  <c:v>1.8437192081587661</c:v>
                </c:pt>
                <c:pt idx="8">
                  <c:v>1.9810014688665833</c:v>
                </c:pt>
                <c:pt idx="9">
                  <c:v>2.1053529234643369</c:v>
                </c:pt>
                <c:pt idx="10">
                  <c:v>2.2071749081893874</c:v>
                </c:pt>
                <c:pt idx="11">
                  <c:v>2.3125354238472138</c:v>
                </c:pt>
                <c:pt idx="12">
                  <c:v>2.3969857684155298</c:v>
                </c:pt>
              </c:numCache>
            </c:numRef>
          </c:xVal>
          <c:yVal>
            <c:numRef>
              <c:f>Sheet1!$AF$4:$AF$16</c:f>
              <c:numCache>
                <c:formatCode>General</c:formatCode>
                <c:ptCount val="13"/>
                <c:pt idx="0">
                  <c:v>-7.9294065265141187</c:v>
                </c:pt>
                <c:pt idx="1">
                  <c:v>-3.8656166326139902</c:v>
                </c:pt>
                <c:pt idx="2">
                  <c:v>-3.5199809176521226</c:v>
                </c:pt>
                <c:pt idx="3">
                  <c:v>-3.2968373663379125</c:v>
                </c:pt>
                <c:pt idx="4">
                  <c:v>-3.114515809543958</c:v>
                </c:pt>
                <c:pt idx="5">
                  <c:v>-2.9897502018764435</c:v>
                </c:pt>
                <c:pt idx="6">
                  <c:v>-2.8806194664534863</c:v>
                </c:pt>
                <c:pt idx="7">
                  <c:v>-2.7806208939370456</c:v>
                </c:pt>
                <c:pt idx="8">
                  <c:v>-2.7000820314530332</c:v>
                </c:pt>
                <c:pt idx="9">
                  <c:v>-2.6214138944426635</c:v>
                </c:pt>
                <c:pt idx="10">
                  <c:v>-2.5549000216085354</c:v>
                </c:pt>
                <c:pt idx="11">
                  <c:v>-2.5010360317178839</c:v>
                </c:pt>
                <c:pt idx="12">
                  <c:v>-2.4464554634137476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8-4493-B9D1-C5B61424C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377168"/>
        <c:axId val="1337364208"/>
      </c:scatterChart>
      <c:valAx>
        <c:axId val="133737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64208"/>
        <c:crosses val="autoZero"/>
        <c:crossBetween val="midCat"/>
      </c:valAx>
      <c:valAx>
        <c:axId val="13373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37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b.2)</a:t>
            </a:r>
            <a:r>
              <a:rPr lang="en-US"/>
              <a:t> Semilogarítmica</a:t>
            </a:r>
            <a:r>
              <a:rPr lang="en-US" baseline="0"/>
              <a:t> Diodo</a:t>
            </a:r>
            <a:endParaRPr lang="en-US"/>
          </a:p>
        </c:rich>
      </c:tx>
      <c:layout>
        <c:manualLayout>
          <c:xMode val="edge"/>
          <c:yMode val="edge"/>
          <c:x val="0.28639691941719986"/>
          <c:y val="2.314924870311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610714401169002E-2"/>
          <c:y val="0.1370874541678016"/>
          <c:w val="0.8552246281714786"/>
          <c:h val="0.7212580198308544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Sheet1!$J$4:$J$19</c:f>
              <c:numCache>
                <c:formatCode>General</c:formatCode>
                <c:ptCount val="16"/>
                <c:pt idx="0">
                  <c:v>2.0000000000000001E-4</c:v>
                </c:pt>
                <c:pt idx="1">
                  <c:v>0.51100000000000001</c:v>
                </c:pt>
                <c:pt idx="2">
                  <c:v>0.55600000000000005</c:v>
                </c:pt>
                <c:pt idx="3">
                  <c:v>0.57799999999999996</c:v>
                </c:pt>
                <c:pt idx="4">
                  <c:v>0.59299999999999997</c:v>
                </c:pt>
                <c:pt idx="5">
                  <c:v>0.60299999999999998</c:v>
                </c:pt>
                <c:pt idx="6">
                  <c:v>0.61199999999999999</c:v>
                </c:pt>
                <c:pt idx="7">
                  <c:v>0.61899999999999999</c:v>
                </c:pt>
                <c:pt idx="8">
                  <c:v>0.625</c:v>
                </c:pt>
                <c:pt idx="9">
                  <c:v>0.63</c:v>
                </c:pt>
                <c:pt idx="10">
                  <c:v>0.63400000000000001</c:v>
                </c:pt>
                <c:pt idx="11">
                  <c:v>0.63800000000000001</c:v>
                </c:pt>
                <c:pt idx="12">
                  <c:v>0.64200000000000002</c:v>
                </c:pt>
                <c:pt idx="13">
                  <c:v>0.64500000000000002</c:v>
                </c:pt>
                <c:pt idx="14">
                  <c:v>0.64800000000000002</c:v>
                </c:pt>
                <c:pt idx="15">
                  <c:v>0.65100000000000002</c:v>
                </c:pt>
              </c:numCache>
            </c:numRef>
          </c:xVal>
          <c:yVal>
            <c:numRef>
              <c:f>Sheet1!$K$4:$K$19</c:f>
              <c:numCache>
                <c:formatCode>General</c:formatCode>
                <c:ptCount val="16"/>
                <c:pt idx="0">
                  <c:v>-11.512925464970229</c:v>
                </c:pt>
                <c:pt idx="1">
                  <c:v>-6.9120196777685949</c:v>
                </c:pt>
                <c:pt idx="2">
                  <c:v>-5.7943591941297905</c:v>
                </c:pt>
                <c:pt idx="3">
                  <c:v>-5.2364419628299492</c:v>
                </c:pt>
                <c:pt idx="4">
                  <c:v>-4.9289572630819887</c:v>
                </c:pt>
                <c:pt idx="5">
                  <c:v>-4.6894772924480854</c:v>
                </c:pt>
                <c:pt idx="6">
                  <c:v>-4.4831408594502573</c:v>
                </c:pt>
                <c:pt idx="7">
                  <c:v>-4.3058539262549695</c:v>
                </c:pt>
                <c:pt idx="8">
                  <c:v>-4.1634894209424171</c:v>
                </c:pt>
                <c:pt idx="9">
                  <c:v>-4.0221228664498687</c:v>
                </c:pt>
                <c:pt idx="10">
                  <c:v>-3.9281091431797703</c:v>
                </c:pt>
                <c:pt idx="11">
                  <c:v>-3.8167128256238212</c:v>
                </c:pt>
                <c:pt idx="12">
                  <c:v>-3.7323645660536751</c:v>
                </c:pt>
                <c:pt idx="13">
                  <c:v>-3.6382672426745595</c:v>
                </c:pt>
                <c:pt idx="14">
                  <c:v>-3.5634660295918614</c:v>
                </c:pt>
                <c:pt idx="15">
                  <c:v>-3.5016056410015151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9-4F69-898A-1C88D4435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795583"/>
        <c:axId val="1262796063"/>
      </c:scatterChart>
      <c:valAx>
        <c:axId val="126279558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96063"/>
        <c:crosses val="autoZero"/>
        <c:crossBetween val="midCat"/>
      </c:valAx>
      <c:valAx>
        <c:axId val="126279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9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597995</xdr:colOff>
      <xdr:row>71</xdr:row>
      <xdr:rowOff>15178</xdr:rowOff>
    </xdr:from>
    <xdr:to>
      <xdr:col>24</xdr:col>
      <xdr:colOff>305976</xdr:colOff>
      <xdr:row>85</xdr:row>
      <xdr:rowOff>160710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123415-E261-8213-6400-34F34E0CB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549077</xdr:colOff>
      <xdr:row>70</xdr:row>
      <xdr:rowOff>116861</xdr:rowOff>
    </xdr:from>
    <xdr:to>
      <xdr:col>40</xdr:col>
      <xdr:colOff>254846</xdr:colOff>
      <xdr:row>85</xdr:row>
      <xdr:rowOff>54587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F75B7B-590B-FF1A-99DF-53767D45B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582679</xdr:colOff>
      <xdr:row>70</xdr:row>
      <xdr:rowOff>137641</xdr:rowOff>
    </xdr:from>
    <xdr:to>
      <xdr:col>32</xdr:col>
      <xdr:colOff>289327</xdr:colOff>
      <xdr:row>85</xdr:row>
      <xdr:rowOff>63587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54D8BF-FB9C-7715-54A8-230FCBA77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152043</xdr:colOff>
      <xdr:row>90</xdr:row>
      <xdr:rowOff>169927</xdr:rowOff>
    </xdr:from>
    <xdr:to>
      <xdr:col>40</xdr:col>
      <xdr:colOff>134155</xdr:colOff>
      <xdr:row>104</xdr:row>
      <xdr:rowOff>22357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5A7904-7C8F-43C8-5207-CD5536B907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228064</xdr:colOff>
      <xdr:row>106</xdr:row>
      <xdr:rowOff>174401</xdr:rowOff>
    </xdr:from>
    <xdr:to>
      <xdr:col>39</xdr:col>
      <xdr:colOff>555402</xdr:colOff>
      <xdr:row>120</xdr:row>
      <xdr:rowOff>160987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3369CA7-E6AA-9336-D89E-2B8A82A16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251475</xdr:colOff>
      <xdr:row>112</xdr:row>
      <xdr:rowOff>34721</xdr:rowOff>
    </xdr:from>
    <xdr:to>
      <xdr:col>10</xdr:col>
      <xdr:colOff>819439</xdr:colOff>
      <xdr:row>120</xdr:row>
      <xdr:rowOff>6473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BCFA9F-18D5-B229-72CE-FD33F2934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28710" y="20952368"/>
          <a:ext cx="3256521" cy="1465870"/>
        </a:xfrm>
        <a:prstGeom prst="rect">
          <a:avLst/>
        </a:prstGeom>
      </xdr:spPr>
    </xdr:pic>
    <xdr:clientData/>
  </xdr:twoCellAnchor>
  <xdr:twoCellAnchor editAs="oneCell">
    <xdr:from>
      <xdr:col>3</xdr:col>
      <xdr:colOff>464687</xdr:colOff>
      <xdr:row>65</xdr:row>
      <xdr:rowOff>79796</xdr:rowOff>
    </xdr:from>
    <xdr:to>
      <xdr:col>10</xdr:col>
      <xdr:colOff>571220</xdr:colOff>
      <xdr:row>70</xdr:row>
      <xdr:rowOff>26071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A17F14C-D488-01A3-BDB0-0405F1E58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8044" y="12462296"/>
          <a:ext cx="5168415" cy="898775"/>
        </a:xfrm>
        <a:prstGeom prst="rect">
          <a:avLst/>
        </a:prstGeom>
      </xdr:spPr>
    </xdr:pic>
    <xdr:clientData/>
  </xdr:twoCellAnchor>
  <xdr:twoCellAnchor>
    <xdr:from>
      <xdr:col>25</xdr:col>
      <xdr:colOff>22359</xdr:colOff>
      <xdr:row>90</xdr:row>
      <xdr:rowOff>53662</xdr:rowOff>
    </xdr:from>
    <xdr:to>
      <xdr:col>32</xdr:col>
      <xdr:colOff>272782</xdr:colOff>
      <xdr:row>103</xdr:row>
      <xdr:rowOff>134155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8C0196-3FDD-4583-A8AF-4376022F2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2702537-303A-448B-B9C8-524337237BF4}" name="Table7" displayName="Table7" ref="E73:H89" totalsRowShown="0" headerRowDxfId="20" dataDxfId="19">
  <autoFilter ref="E73:H89" xr:uid="{72702537-303A-448B-B9C8-524337237BF4}"/>
  <tableColumns count="4">
    <tableColumn id="1" xr3:uid="{A5E500AB-E14A-4090-A61B-6F54E838CDF7}" name="Vri" dataDxfId="18"/>
    <tableColumn id="2" xr3:uid="{E7816988-0336-4967-8F0B-45A700319FE0}" name="I" dataDxfId="17"/>
    <tableColumn id="3" xr3:uid="{73455280-29EC-4DCA-9584-25B218E19AE2}" name="±ΔI" dataDxfId="16">
      <calculatedColumnFormula>E74*(1/$A$72^2)*$B$72+(1/$A$72)*$B$74</calculatedColumnFormula>
    </tableColumn>
    <tableColumn id="4" xr3:uid="{BB1957C5-EE79-47D0-ABF0-FA316579579B}" name="Vd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DC40DBB-2308-40DD-802A-27156AC2CC25}" name="Table11" displayName="Table11" ref="I73:L89" totalsRowShown="0" headerRowDxfId="14" dataDxfId="13">
  <autoFilter ref="I73:L89" xr:uid="{3DC40DBB-2308-40DD-802A-27156AC2CC25}"/>
  <tableColumns count="4">
    <tableColumn id="1" xr3:uid="{3083352F-3FE8-4559-8815-8D115F869E93}" name="Vri" dataDxfId="12"/>
    <tableColumn id="2" xr3:uid="{F8101626-8AB6-4F4B-BC81-593A24671B3F}" name="I" dataDxfId="11"/>
    <tableColumn id="3" xr3:uid="{71464D21-A71C-405A-9486-8D0BC61B472C}" name="±ΔI" dataDxfId="10">
      <calculatedColumnFormula>I74*(1/$A$72^2)*$B$72+(1/$A$72)*$B$74</calculatedColumnFormula>
    </tableColumn>
    <tableColumn id="4" xr3:uid="{7E0FCE54-913A-4EC3-8623-7CC1EFFCBE64}" name="Vd" dataDxfId="9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2222B05-2F2D-4E5C-8729-429F3D4C9F1A}" name="Table13" displayName="Table13" ref="M73:P89" totalsRowShown="0" headerRowDxfId="8" dataDxfId="7">
  <autoFilter ref="M73:P89" xr:uid="{42222B05-2F2D-4E5C-8729-429F3D4C9F1A}"/>
  <tableColumns count="4">
    <tableColumn id="1" xr3:uid="{7CC3D266-3376-49CF-9846-95F39F879998}" name="Vri" dataDxfId="6"/>
    <tableColumn id="2" xr3:uid="{D2FEA5A7-E91A-45EE-9A1A-2E6EEA019E69}" name="I" dataDxfId="5"/>
    <tableColumn id="3" xr3:uid="{29E950A6-6A33-4EE9-B6ED-B7C6BF0FC0E7}" name="±ΔI" dataDxfId="4"/>
    <tableColumn id="4" xr3:uid="{0846967D-136D-45C9-AD1C-C5F9D1DA980B}" name="Vd" dataDxfId="3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CDC8537-C7A6-43A1-87F1-386BECB00848}" name="Table14" displayName="Table14" ref="D73:D89" totalsRowShown="0" headerRowDxfId="2" dataDxfId="1">
  <autoFilter ref="D73:D89" xr:uid="{DCDC8537-C7A6-43A1-87F1-386BECB00848}"/>
  <tableColumns count="1">
    <tableColumn id="1" xr3:uid="{C95222F7-E1EA-42DB-A73F-32546DAE1DB5}" name="Vf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3B87F-3AD2-4E4A-A0FE-DC259022DF97}">
  <dimension ref="A1:AI130"/>
  <sheetViews>
    <sheetView tabSelected="1" topLeftCell="O72" zoomScale="122" zoomScaleNormal="115" workbookViewId="0">
      <selection activeCell="C42" sqref="C42:C57"/>
    </sheetView>
  </sheetViews>
  <sheetFormatPr defaultRowHeight="14.75" x14ac:dyDescent="0.75"/>
  <cols>
    <col min="4" max="4" width="12.5" bestFit="1" customWidth="1"/>
    <col min="5" max="5" width="8.81640625" bestFit="1" customWidth="1"/>
    <col min="6" max="6" width="12.453125" bestFit="1" customWidth="1"/>
    <col min="7" max="7" width="12" bestFit="1" customWidth="1"/>
    <col min="8" max="8" width="8.81640625" bestFit="1" customWidth="1"/>
    <col min="9" max="10" width="8.86328125" bestFit="1" customWidth="1"/>
    <col min="11" max="11" width="11.953125" bestFit="1" customWidth="1"/>
    <col min="12" max="16" width="8.81640625" bestFit="1" customWidth="1"/>
  </cols>
  <sheetData>
    <row r="1" spans="1:33" x14ac:dyDescent="0.75">
      <c r="C1" t="s">
        <v>4</v>
      </c>
      <c r="I1" t="s">
        <v>5</v>
      </c>
      <c r="M1" t="s">
        <v>6</v>
      </c>
      <c r="AA1" t="s">
        <v>11</v>
      </c>
    </row>
    <row r="2" spans="1:33" x14ac:dyDescent="0.75">
      <c r="A2" t="s">
        <v>30</v>
      </c>
      <c r="B2">
        <v>470</v>
      </c>
      <c r="C2" t="s">
        <v>8</v>
      </c>
      <c r="H2" t="s">
        <v>8</v>
      </c>
      <c r="L2">
        <v>10</v>
      </c>
      <c r="M2" t="s">
        <v>9</v>
      </c>
    </row>
    <row r="3" spans="1:33" x14ac:dyDescent="0.75">
      <c r="B3" t="s">
        <v>0</v>
      </c>
      <c r="C3" t="s">
        <v>1</v>
      </c>
      <c r="D3" t="s">
        <v>2</v>
      </c>
      <c r="E3" t="s">
        <v>3</v>
      </c>
      <c r="G3" t="s">
        <v>0</v>
      </c>
      <c r="H3" t="s">
        <v>1</v>
      </c>
      <c r="I3" t="s">
        <v>2</v>
      </c>
      <c r="J3" t="s">
        <v>3</v>
      </c>
      <c r="K3" t="s">
        <v>13</v>
      </c>
      <c r="L3" t="s">
        <v>0</v>
      </c>
      <c r="M3" t="s">
        <v>1</v>
      </c>
      <c r="N3" t="s">
        <v>2</v>
      </c>
      <c r="O3" t="s">
        <v>3</v>
      </c>
      <c r="AA3" t="s">
        <v>18</v>
      </c>
      <c r="AB3" t="s">
        <v>15</v>
      </c>
      <c r="AC3" t="s">
        <v>18</v>
      </c>
      <c r="AD3" t="s">
        <v>16</v>
      </c>
      <c r="AE3" t="s">
        <v>18</v>
      </c>
      <c r="AF3" t="s">
        <v>17</v>
      </c>
      <c r="AG3" t="s">
        <v>23</v>
      </c>
    </row>
    <row r="4" spans="1:33" x14ac:dyDescent="0.75">
      <c r="B4">
        <v>0</v>
      </c>
      <c r="C4">
        <v>9.4000000000000004E-3</v>
      </c>
      <c r="D4">
        <f>C4/$B$2</f>
        <v>2.0000000000000002E-5</v>
      </c>
      <c r="E4">
        <v>1.9E-3</v>
      </c>
      <c r="G4">
        <v>0</v>
      </c>
      <c r="H4">
        <v>0</v>
      </c>
      <c r="I4">
        <v>1.0000000000000001E-5</v>
      </c>
      <c r="J4">
        <v>2.0000000000000001E-4</v>
      </c>
      <c r="K4">
        <f>LN(I4)</f>
        <v>-11.512925464970229</v>
      </c>
      <c r="L4">
        <v>0</v>
      </c>
      <c r="M4">
        <v>4.5999999999999999E-3</v>
      </c>
      <c r="N4">
        <f>M4/$L$2</f>
        <v>4.6000000000000001E-4</v>
      </c>
      <c r="O4">
        <v>4.5999999999999999E-3</v>
      </c>
      <c r="AA4">
        <v>1.9E-3</v>
      </c>
      <c r="AB4" t="s">
        <v>19</v>
      </c>
      <c r="AC4">
        <v>8.9999999999999993E-3</v>
      </c>
      <c r="AD4">
        <f t="shared" ref="AD4:AD19" si="0">LN(I4)</f>
        <v>-11.512925464970229</v>
      </c>
      <c r="AE4">
        <v>4.5999999999999999E-3</v>
      </c>
      <c r="AF4">
        <f t="shared" ref="AF4:AF16" si="1">LN(N24)</f>
        <v>-7.9294065265141187</v>
      </c>
      <c r="AG4">
        <f>LN(AE4)</f>
        <v>-5.3816989754870876</v>
      </c>
    </row>
    <row r="5" spans="1:33" x14ac:dyDescent="0.75">
      <c r="B5">
        <v>1</v>
      </c>
      <c r="C5">
        <v>0.83</v>
      </c>
      <c r="D5">
        <f t="shared" ref="D5:D19" si="2">C5/$B$2</f>
        <v>1.7659574468085106E-3</v>
      </c>
      <c r="E5">
        <v>0.17299999999999999</v>
      </c>
      <c r="G5">
        <v>1</v>
      </c>
      <c r="H5">
        <v>0.46800000000000003</v>
      </c>
      <c r="I5">
        <f t="shared" ref="I5:I19" si="3">H5/$B$2</f>
        <v>9.9574468085106391E-4</v>
      </c>
      <c r="J5">
        <v>0.51100000000000001</v>
      </c>
      <c r="K5">
        <f t="shared" ref="K5:K19" si="4">LN(I5)</f>
        <v>-6.9120196777685949</v>
      </c>
      <c r="L5">
        <v>1</v>
      </c>
      <c r="M5">
        <v>0.221</v>
      </c>
      <c r="N5">
        <f t="shared" ref="N5:N16" si="5">M5/$L$2</f>
        <v>2.2100000000000002E-2</v>
      </c>
      <c r="O5">
        <v>0.80600000000000005</v>
      </c>
      <c r="AA5">
        <v>0.17299999999999999</v>
      </c>
      <c r="AC5">
        <v>0.51100000000000001</v>
      </c>
      <c r="AD5">
        <f t="shared" si="0"/>
        <v>-6.9120196777685949</v>
      </c>
      <c r="AE5">
        <v>0.80600000000000005</v>
      </c>
      <c r="AF5">
        <f t="shared" si="1"/>
        <v>-3.8656166326139902</v>
      </c>
      <c r="AG5">
        <f t="shared" ref="AG5:AG16" si="6">LN(AE5)</f>
        <v>-0.21567153647550871</v>
      </c>
    </row>
    <row r="6" spans="1:33" x14ac:dyDescent="0.75">
      <c r="B6">
        <v>2</v>
      </c>
      <c r="C6">
        <v>1.694</v>
      </c>
      <c r="D6">
        <f t="shared" si="2"/>
        <v>3.6042553191489362E-3</v>
      </c>
      <c r="E6">
        <v>0.34799999999999998</v>
      </c>
      <c r="G6">
        <v>2</v>
      </c>
      <c r="H6">
        <v>1.431</v>
      </c>
      <c r="I6">
        <f>H6/$B$2</f>
        <v>3.0446808510638298E-3</v>
      </c>
      <c r="J6">
        <v>0.55600000000000005</v>
      </c>
      <c r="K6">
        <f t="shared" si="4"/>
        <v>-5.7943591941297905</v>
      </c>
      <c r="L6">
        <v>2</v>
      </c>
      <c r="M6">
        <v>0.30199999999999999</v>
      </c>
      <c r="N6">
        <f t="shared" si="5"/>
        <v>3.0199999999999998E-2</v>
      </c>
      <c r="O6">
        <v>1.7</v>
      </c>
      <c r="AA6">
        <v>0.34799999999999998</v>
      </c>
      <c r="AC6">
        <v>0.55600000000000005</v>
      </c>
      <c r="AD6">
        <f t="shared" si="0"/>
        <v>-5.7943591941297905</v>
      </c>
      <c r="AE6">
        <v>1.7</v>
      </c>
      <c r="AF6">
        <f t="shared" si="1"/>
        <v>-3.5199809176521226</v>
      </c>
      <c r="AG6">
        <f t="shared" si="6"/>
        <v>0.53062825106217038</v>
      </c>
    </row>
    <row r="7" spans="1:33" x14ac:dyDescent="0.75">
      <c r="B7">
        <v>3</v>
      </c>
      <c r="C7">
        <v>2.492</v>
      </c>
      <c r="D7">
        <f t="shared" si="2"/>
        <v>5.3021276595744682E-3</v>
      </c>
      <c r="E7">
        <v>0.52400000000000002</v>
      </c>
      <c r="G7">
        <v>3</v>
      </c>
      <c r="H7">
        <v>2.5</v>
      </c>
      <c r="I7">
        <f t="shared" si="3"/>
        <v>5.3191489361702126E-3</v>
      </c>
      <c r="J7">
        <v>0.57799999999999996</v>
      </c>
      <c r="K7">
        <f t="shared" si="4"/>
        <v>-5.2364419628299492</v>
      </c>
      <c r="L7">
        <v>3</v>
      </c>
      <c r="M7">
        <v>0.377</v>
      </c>
      <c r="N7">
        <f t="shared" si="5"/>
        <v>3.7699999999999997E-2</v>
      </c>
      <c r="O7">
        <v>2.5619999999999998</v>
      </c>
      <c r="AA7">
        <v>0.52400000000000002</v>
      </c>
      <c r="AC7">
        <v>0.57799999999999996</v>
      </c>
      <c r="AD7">
        <f t="shared" si="0"/>
        <v>-5.2364419628299492</v>
      </c>
      <c r="AE7">
        <v>2.5619999999999998</v>
      </c>
      <c r="AF7">
        <f t="shared" si="1"/>
        <v>-3.2968373663379125</v>
      </c>
      <c r="AG7">
        <f t="shared" si="6"/>
        <v>0.94078820347454239</v>
      </c>
    </row>
    <row r="8" spans="1:33" x14ac:dyDescent="0.75">
      <c r="B8">
        <v>4</v>
      </c>
      <c r="C8">
        <v>3.26</v>
      </c>
      <c r="D8">
        <f t="shared" si="2"/>
        <v>6.9361702127659569E-3</v>
      </c>
      <c r="E8">
        <v>0.71299999999999997</v>
      </c>
      <c r="G8">
        <v>4</v>
      </c>
      <c r="H8">
        <v>3.4</v>
      </c>
      <c r="I8">
        <f t="shared" si="3"/>
        <v>7.2340425531914896E-3</v>
      </c>
      <c r="J8">
        <v>0.59299999999999997</v>
      </c>
      <c r="K8">
        <f t="shared" si="4"/>
        <v>-4.9289572630819887</v>
      </c>
      <c r="L8">
        <v>4</v>
      </c>
      <c r="M8">
        <v>0.44600000000000001</v>
      </c>
      <c r="N8">
        <f t="shared" si="5"/>
        <v>4.4600000000000001E-2</v>
      </c>
      <c r="O8">
        <v>3.57</v>
      </c>
      <c r="AA8">
        <v>0.71299999999999997</v>
      </c>
      <c r="AC8">
        <v>0.59299999999999997</v>
      </c>
      <c r="AD8">
        <f t="shared" si="0"/>
        <v>-4.9289572630819887</v>
      </c>
      <c r="AE8">
        <v>3.57</v>
      </c>
      <c r="AF8">
        <f t="shared" si="1"/>
        <v>-3.114515809543958</v>
      </c>
      <c r="AG8">
        <f t="shared" si="6"/>
        <v>1.2725655957915476</v>
      </c>
    </row>
    <row r="9" spans="1:33" x14ac:dyDescent="0.75">
      <c r="B9">
        <v>5</v>
      </c>
      <c r="C9">
        <v>4.07</v>
      </c>
      <c r="D9">
        <f t="shared" si="2"/>
        <v>8.6595744680851069E-3</v>
      </c>
      <c r="E9">
        <v>0.873</v>
      </c>
      <c r="G9">
        <v>5</v>
      </c>
      <c r="H9">
        <v>4.32</v>
      </c>
      <c r="I9">
        <f t="shared" si="3"/>
        <v>9.1914893617021289E-3</v>
      </c>
      <c r="J9">
        <v>0.60299999999999998</v>
      </c>
      <c r="K9">
        <f t="shared" si="4"/>
        <v>-4.6894772924480854</v>
      </c>
      <c r="L9">
        <v>5</v>
      </c>
      <c r="M9">
        <v>0.51</v>
      </c>
      <c r="N9">
        <f t="shared" si="5"/>
        <v>5.1000000000000004E-2</v>
      </c>
      <c r="O9">
        <v>4.49</v>
      </c>
      <c r="AA9">
        <v>0.873</v>
      </c>
      <c r="AC9">
        <v>0.60299999999999998</v>
      </c>
      <c r="AD9">
        <f t="shared" si="0"/>
        <v>-4.6894772924480854</v>
      </c>
      <c r="AE9">
        <v>4.49</v>
      </c>
      <c r="AF9">
        <f t="shared" si="1"/>
        <v>-2.9897502018764435</v>
      </c>
      <c r="AG9">
        <f t="shared" si="6"/>
        <v>1.501852701754163</v>
      </c>
    </row>
    <row r="10" spans="1:33" x14ac:dyDescent="0.75">
      <c r="B10">
        <v>6</v>
      </c>
      <c r="C10">
        <v>4.8600000000000003</v>
      </c>
      <c r="D10">
        <f t="shared" si="2"/>
        <v>1.0340425531914894E-2</v>
      </c>
      <c r="E10">
        <v>1.0589999999999999</v>
      </c>
      <c r="G10">
        <v>6</v>
      </c>
      <c r="H10">
        <v>5.31</v>
      </c>
      <c r="I10">
        <f t="shared" si="3"/>
        <v>1.129787234042553E-2</v>
      </c>
      <c r="J10">
        <v>0.61199999999999999</v>
      </c>
      <c r="K10">
        <f t="shared" si="4"/>
        <v>-4.4831408594502573</v>
      </c>
      <c r="L10">
        <v>6</v>
      </c>
      <c r="M10">
        <v>0.56899999999999995</v>
      </c>
      <c r="N10">
        <f t="shared" si="5"/>
        <v>5.6899999999999992E-2</v>
      </c>
      <c r="O10">
        <v>5.39</v>
      </c>
      <c r="AA10">
        <v>1.0589999999999999</v>
      </c>
      <c r="AC10">
        <v>0.61199999999999999</v>
      </c>
      <c r="AD10">
        <f t="shared" si="0"/>
        <v>-4.4831408594502573</v>
      </c>
      <c r="AE10">
        <v>5.39</v>
      </c>
      <c r="AF10">
        <f t="shared" si="1"/>
        <v>-2.8806194664534863</v>
      </c>
      <c r="AG10">
        <f t="shared" si="6"/>
        <v>1.6845453849209058</v>
      </c>
    </row>
    <row r="11" spans="1:33" x14ac:dyDescent="0.75">
      <c r="B11">
        <v>7</v>
      </c>
      <c r="C11">
        <v>5.67</v>
      </c>
      <c r="D11">
        <f t="shared" si="2"/>
        <v>1.2063829787234042E-2</v>
      </c>
      <c r="E11">
        <v>1.228</v>
      </c>
      <c r="G11">
        <v>7</v>
      </c>
      <c r="H11">
        <v>6.34</v>
      </c>
      <c r="I11">
        <f t="shared" si="3"/>
        <v>1.348936170212766E-2</v>
      </c>
      <c r="J11">
        <v>0.61899999999999999</v>
      </c>
      <c r="K11">
        <f t="shared" si="4"/>
        <v>-4.3058539262549695</v>
      </c>
      <c r="L11">
        <v>7</v>
      </c>
      <c r="M11">
        <v>0.624</v>
      </c>
      <c r="N11">
        <f t="shared" si="5"/>
        <v>6.2399999999999997E-2</v>
      </c>
      <c r="O11">
        <v>6.32</v>
      </c>
      <c r="AA11">
        <v>1.228</v>
      </c>
      <c r="AC11">
        <v>0.61899999999999999</v>
      </c>
      <c r="AD11">
        <f t="shared" si="0"/>
        <v>-4.3058539262549695</v>
      </c>
      <c r="AE11">
        <v>6.32</v>
      </c>
      <c r="AF11">
        <f t="shared" si="1"/>
        <v>-2.7806208939370456</v>
      </c>
      <c r="AG11">
        <f t="shared" si="6"/>
        <v>1.8437192081587661</v>
      </c>
    </row>
    <row r="12" spans="1:33" x14ac:dyDescent="0.75">
      <c r="B12">
        <v>8</v>
      </c>
      <c r="C12">
        <v>6.49</v>
      </c>
      <c r="D12">
        <f t="shared" si="2"/>
        <v>1.3808510638297872E-2</v>
      </c>
      <c r="E12">
        <v>1.419</v>
      </c>
      <c r="G12">
        <v>8</v>
      </c>
      <c r="H12">
        <v>7.31</v>
      </c>
      <c r="I12">
        <f t="shared" si="3"/>
        <v>1.5553191489361701E-2</v>
      </c>
      <c r="J12">
        <v>0.625</v>
      </c>
      <c r="K12">
        <f t="shared" si="4"/>
        <v>-4.1634894209424171</v>
      </c>
      <c r="L12">
        <v>8</v>
      </c>
      <c r="M12">
        <v>0.67700000000000005</v>
      </c>
      <c r="N12">
        <f t="shared" si="5"/>
        <v>6.770000000000001E-2</v>
      </c>
      <c r="O12">
        <v>7.25</v>
      </c>
      <c r="AA12">
        <v>1.419</v>
      </c>
      <c r="AC12">
        <v>0.625</v>
      </c>
      <c r="AD12">
        <f t="shared" si="0"/>
        <v>-4.1634894209424171</v>
      </c>
      <c r="AE12">
        <v>7.25</v>
      </c>
      <c r="AF12">
        <f t="shared" si="1"/>
        <v>-2.7000820314530332</v>
      </c>
      <c r="AG12">
        <f t="shared" si="6"/>
        <v>1.9810014688665833</v>
      </c>
    </row>
    <row r="13" spans="1:33" x14ac:dyDescent="0.75">
      <c r="B13">
        <v>9</v>
      </c>
      <c r="C13">
        <v>7.4</v>
      </c>
      <c r="D13">
        <f t="shared" si="2"/>
        <v>1.5744680851063831E-2</v>
      </c>
      <c r="E13">
        <v>1.58</v>
      </c>
      <c r="G13">
        <v>9</v>
      </c>
      <c r="H13">
        <v>8.42</v>
      </c>
      <c r="I13">
        <f t="shared" si="3"/>
        <v>1.7914893617021276E-2</v>
      </c>
      <c r="J13">
        <v>0.63</v>
      </c>
      <c r="K13">
        <f t="shared" si="4"/>
        <v>-4.0221228664498687</v>
      </c>
      <c r="L13">
        <v>9</v>
      </c>
      <c r="M13">
        <v>0.72699999999999998</v>
      </c>
      <c r="N13">
        <f t="shared" si="5"/>
        <v>7.2700000000000001E-2</v>
      </c>
      <c r="O13">
        <v>8.2100000000000009</v>
      </c>
      <c r="AA13">
        <v>1.58</v>
      </c>
      <c r="AC13">
        <v>0.63</v>
      </c>
      <c r="AD13">
        <f t="shared" si="0"/>
        <v>-4.0221228664498687</v>
      </c>
      <c r="AE13">
        <v>8.2100000000000009</v>
      </c>
      <c r="AF13">
        <f t="shared" si="1"/>
        <v>-2.6214138944426635</v>
      </c>
      <c r="AG13">
        <f t="shared" si="6"/>
        <v>2.1053529234643369</v>
      </c>
    </row>
    <row r="14" spans="1:33" x14ac:dyDescent="0.75">
      <c r="B14">
        <v>10</v>
      </c>
      <c r="C14">
        <v>8.18</v>
      </c>
      <c r="D14">
        <f t="shared" si="2"/>
        <v>1.7404255319148937E-2</v>
      </c>
      <c r="E14">
        <v>1.756</v>
      </c>
      <c r="G14">
        <v>10</v>
      </c>
      <c r="H14">
        <v>9.25</v>
      </c>
      <c r="I14">
        <f t="shared" si="3"/>
        <v>1.9680851063829788E-2</v>
      </c>
      <c r="J14">
        <v>0.63400000000000001</v>
      </c>
      <c r="K14">
        <f t="shared" si="4"/>
        <v>-3.9281091431797703</v>
      </c>
      <c r="L14">
        <v>10</v>
      </c>
      <c r="M14">
        <v>0.77600000000000002</v>
      </c>
      <c r="N14">
        <f t="shared" si="5"/>
        <v>7.7600000000000002E-2</v>
      </c>
      <c r="O14">
        <v>9.09</v>
      </c>
      <c r="AA14">
        <v>1.756</v>
      </c>
      <c r="AC14">
        <v>0.63400000000000001</v>
      </c>
      <c r="AD14">
        <f t="shared" si="0"/>
        <v>-3.9281091431797703</v>
      </c>
      <c r="AE14">
        <v>9.09</v>
      </c>
      <c r="AF14">
        <f t="shared" si="1"/>
        <v>-2.5549000216085354</v>
      </c>
      <c r="AG14">
        <f t="shared" si="6"/>
        <v>2.2071749081893874</v>
      </c>
    </row>
    <row r="15" spans="1:33" x14ac:dyDescent="0.75">
      <c r="B15">
        <v>11</v>
      </c>
      <c r="C15">
        <v>9.0299999999999994</v>
      </c>
      <c r="D15">
        <f t="shared" si="2"/>
        <v>1.9212765957446806E-2</v>
      </c>
      <c r="E15">
        <v>1.9259999999999999</v>
      </c>
      <c r="G15">
        <v>11</v>
      </c>
      <c r="H15">
        <v>10.34</v>
      </c>
      <c r="I15">
        <f t="shared" si="3"/>
        <v>2.1999999999999999E-2</v>
      </c>
      <c r="J15">
        <v>0.63800000000000001</v>
      </c>
      <c r="K15">
        <f t="shared" si="4"/>
        <v>-3.8167128256238212</v>
      </c>
      <c r="L15">
        <v>11</v>
      </c>
      <c r="M15">
        <v>0.82399999999999995</v>
      </c>
      <c r="N15">
        <f t="shared" si="5"/>
        <v>8.2400000000000001E-2</v>
      </c>
      <c r="O15">
        <v>10.1</v>
      </c>
      <c r="AA15">
        <v>1.9259999999999999</v>
      </c>
      <c r="AC15">
        <v>0.63800000000000001</v>
      </c>
      <c r="AD15">
        <f t="shared" si="0"/>
        <v>-3.8167128256238212</v>
      </c>
      <c r="AE15">
        <v>10.1</v>
      </c>
      <c r="AF15">
        <f t="shared" si="1"/>
        <v>-2.5010360317178839</v>
      </c>
      <c r="AG15">
        <f t="shared" si="6"/>
        <v>2.3125354238472138</v>
      </c>
    </row>
    <row r="16" spans="1:33" x14ac:dyDescent="0.75">
      <c r="B16">
        <v>12</v>
      </c>
      <c r="C16">
        <v>9.84</v>
      </c>
      <c r="D16">
        <f t="shared" si="2"/>
        <v>2.0936170212765958E-2</v>
      </c>
      <c r="E16">
        <v>2.1080000000000001</v>
      </c>
      <c r="G16">
        <v>12</v>
      </c>
      <c r="H16">
        <v>11.25</v>
      </c>
      <c r="I16">
        <f t="shared" si="3"/>
        <v>2.3936170212765957E-2</v>
      </c>
      <c r="J16">
        <v>0.64200000000000002</v>
      </c>
      <c r="K16">
        <f t="shared" si="4"/>
        <v>-3.7323645660536751</v>
      </c>
      <c r="L16">
        <v>12</v>
      </c>
      <c r="M16">
        <v>0.86799999999999999</v>
      </c>
      <c r="N16">
        <f t="shared" si="5"/>
        <v>8.6800000000000002E-2</v>
      </c>
      <c r="O16">
        <v>10.99</v>
      </c>
      <c r="AA16">
        <v>2.1080000000000001</v>
      </c>
      <c r="AC16">
        <v>0.64200000000000002</v>
      </c>
      <c r="AD16">
        <f t="shared" si="0"/>
        <v>-3.7323645660536751</v>
      </c>
      <c r="AE16">
        <v>10.99</v>
      </c>
      <c r="AF16">
        <f t="shared" si="1"/>
        <v>-2.4464554634137476</v>
      </c>
      <c r="AG16">
        <f t="shared" si="6"/>
        <v>2.3969857684155298</v>
      </c>
    </row>
    <row r="17" spans="1:30" x14ac:dyDescent="0.75">
      <c r="B17">
        <v>13</v>
      </c>
      <c r="C17">
        <v>10.63</v>
      </c>
      <c r="D17">
        <f t="shared" si="2"/>
        <v>2.2617021276595747E-2</v>
      </c>
      <c r="E17">
        <v>2.2770000000000001</v>
      </c>
      <c r="G17">
        <v>13</v>
      </c>
      <c r="H17">
        <v>12.36</v>
      </c>
      <c r="I17">
        <f t="shared" si="3"/>
        <v>2.6297872340425531E-2</v>
      </c>
      <c r="J17">
        <v>0.64500000000000002</v>
      </c>
      <c r="K17">
        <f t="shared" si="4"/>
        <v>-3.6382672426745595</v>
      </c>
      <c r="L17" s="1">
        <v>13</v>
      </c>
      <c r="M17" s="1">
        <v>0.91100000000000003</v>
      </c>
      <c r="N17" s="1"/>
      <c r="O17" s="1">
        <v>11.92</v>
      </c>
      <c r="AA17">
        <v>2.2770000000000001</v>
      </c>
      <c r="AC17">
        <v>0.64500000000000002</v>
      </c>
      <c r="AD17">
        <f t="shared" si="0"/>
        <v>-3.6382672426745595</v>
      </c>
    </row>
    <row r="18" spans="1:30" x14ac:dyDescent="0.75">
      <c r="B18">
        <v>14</v>
      </c>
      <c r="C18">
        <v>11.37</v>
      </c>
      <c r="D18">
        <f t="shared" si="2"/>
        <v>2.4191489361702127E-2</v>
      </c>
      <c r="E18">
        <v>2.4540000000000002</v>
      </c>
      <c r="G18">
        <v>14</v>
      </c>
      <c r="H18">
        <v>13.32</v>
      </c>
      <c r="I18">
        <f t="shared" si="3"/>
        <v>2.8340425531914893E-2</v>
      </c>
      <c r="J18">
        <v>0.64800000000000002</v>
      </c>
      <c r="K18">
        <f t="shared" si="4"/>
        <v>-3.5634660295918614</v>
      </c>
      <c r="L18" s="1">
        <v>14</v>
      </c>
      <c r="M18" s="1">
        <v>0.95499999999999996</v>
      </c>
      <c r="N18" s="1"/>
      <c r="O18" s="1">
        <v>12.88</v>
      </c>
      <c r="AA18">
        <v>2.4540000000000002</v>
      </c>
      <c r="AC18">
        <v>0.64800000000000002</v>
      </c>
      <c r="AD18">
        <f t="shared" si="0"/>
        <v>-3.5634660295918614</v>
      </c>
    </row>
    <row r="19" spans="1:30" x14ac:dyDescent="0.75">
      <c r="B19">
        <v>15</v>
      </c>
      <c r="C19">
        <v>12.21</v>
      </c>
      <c r="D19">
        <f t="shared" si="2"/>
        <v>2.5978723404255322E-2</v>
      </c>
      <c r="E19">
        <v>2.6240000000000001</v>
      </c>
      <c r="G19">
        <v>15</v>
      </c>
      <c r="H19">
        <v>14.17</v>
      </c>
      <c r="I19">
        <f t="shared" si="3"/>
        <v>3.0148936170212765E-2</v>
      </c>
      <c r="J19">
        <v>0.65100000000000002</v>
      </c>
      <c r="K19">
        <f t="shared" si="4"/>
        <v>-3.5016056410015151</v>
      </c>
      <c r="L19" s="1">
        <v>15</v>
      </c>
      <c r="M19" s="1">
        <v>0.997</v>
      </c>
      <c r="N19" s="1"/>
      <c r="O19" s="1">
        <v>13.84</v>
      </c>
      <c r="AA19">
        <v>2.6240000000000001</v>
      </c>
      <c r="AC19">
        <v>0.65100000000000002</v>
      </c>
      <c r="AD19">
        <f t="shared" si="0"/>
        <v>-3.5016056410015151</v>
      </c>
    </row>
    <row r="21" spans="1:30" x14ac:dyDescent="0.75">
      <c r="A21" t="s">
        <v>7</v>
      </c>
      <c r="D21" t="s">
        <v>10</v>
      </c>
    </row>
    <row r="23" spans="1:30" x14ac:dyDescent="0.75">
      <c r="B23" t="s">
        <v>0</v>
      </c>
      <c r="C23" t="s">
        <v>1</v>
      </c>
      <c r="D23" t="s">
        <v>2</v>
      </c>
      <c r="E23" t="s">
        <v>3</v>
      </c>
      <c r="G23" t="s">
        <v>0</v>
      </c>
      <c r="H23" t="s">
        <v>1</v>
      </c>
      <c r="I23" t="s">
        <v>2</v>
      </c>
      <c r="J23" t="s">
        <v>3</v>
      </c>
      <c r="L23" t="s">
        <v>0</v>
      </c>
      <c r="M23" t="s">
        <v>1</v>
      </c>
      <c r="N23" t="s">
        <v>2</v>
      </c>
      <c r="O23" t="s">
        <v>3</v>
      </c>
    </row>
    <row r="24" spans="1:30" x14ac:dyDescent="0.75">
      <c r="B24">
        <v>0</v>
      </c>
      <c r="C24">
        <v>1.4999999999999999E-2</v>
      </c>
      <c r="D24">
        <f>C24/$B$2</f>
        <v>3.1914893617021275E-5</v>
      </c>
      <c r="E24">
        <v>1.2999999999999999E-3</v>
      </c>
      <c r="G24">
        <v>0</v>
      </c>
      <c r="H24">
        <v>0</v>
      </c>
      <c r="I24">
        <f>H24/$B$2</f>
        <v>0</v>
      </c>
      <c r="J24">
        <v>0</v>
      </c>
      <c r="L24">
        <v>0</v>
      </c>
      <c r="M24">
        <v>3.5999999999999999E-3</v>
      </c>
      <c r="N24">
        <f>M24/$L$2</f>
        <v>3.5999999999999997E-4</v>
      </c>
      <c r="O24">
        <v>8.5000000000000006E-3</v>
      </c>
    </row>
    <row r="25" spans="1:30" x14ac:dyDescent="0.75">
      <c r="B25">
        <v>1</v>
      </c>
      <c r="C25">
        <v>0.82499999999999996</v>
      </c>
      <c r="D25">
        <f t="shared" ref="D25:D39" si="7">C25/$B$2</f>
        <v>1.75531914893617E-3</v>
      </c>
      <c r="E25">
        <v>0.183</v>
      </c>
      <c r="G25">
        <v>1</v>
      </c>
      <c r="H25">
        <f>G25-0.2</f>
        <v>0.8</v>
      </c>
      <c r="I25">
        <f t="shared" ref="I25:I39" si="8">H25/$B$2</f>
        <v>1.7021276595744683E-3</v>
      </c>
      <c r="J25">
        <v>0</v>
      </c>
      <c r="L25">
        <v>1</v>
      </c>
      <c r="M25">
        <v>0.20949999999999999</v>
      </c>
      <c r="N25">
        <f t="shared" ref="N25:N36" si="9">M25/$L$2</f>
        <v>2.095E-2</v>
      </c>
      <c r="O25">
        <v>0.81899999999999995</v>
      </c>
    </row>
    <row r="26" spans="1:30" x14ac:dyDescent="0.75">
      <c r="B26">
        <v>2</v>
      </c>
      <c r="C26">
        <v>1.6439999999999999</v>
      </c>
      <c r="D26">
        <f t="shared" si="7"/>
        <v>3.4978723404255319E-3</v>
      </c>
      <c r="E26">
        <v>0.35799999999999998</v>
      </c>
      <c r="G26">
        <v>2</v>
      </c>
      <c r="H26">
        <f>G26-0.1</f>
        <v>1.9</v>
      </c>
      <c r="I26">
        <f t="shared" si="8"/>
        <v>4.0425531914893616E-3</v>
      </c>
      <c r="J26">
        <v>0</v>
      </c>
      <c r="L26">
        <v>2</v>
      </c>
      <c r="M26">
        <v>0.29599999999999999</v>
      </c>
      <c r="N26">
        <f t="shared" si="9"/>
        <v>2.9599999999999998E-2</v>
      </c>
      <c r="O26">
        <v>1.663</v>
      </c>
    </row>
    <row r="27" spans="1:30" x14ac:dyDescent="0.75">
      <c r="B27">
        <v>3</v>
      </c>
      <c r="C27">
        <v>2.4910000000000001</v>
      </c>
      <c r="D27">
        <f t="shared" si="7"/>
        <v>5.3E-3</v>
      </c>
      <c r="E27">
        <v>0.51900000000000002</v>
      </c>
      <c r="G27">
        <v>3</v>
      </c>
      <c r="H27">
        <f>G27-0.2</f>
        <v>2.8</v>
      </c>
      <c r="I27">
        <f t="shared" si="8"/>
        <v>5.9574468085106377E-3</v>
      </c>
      <c r="J27">
        <v>0</v>
      </c>
      <c r="L27">
        <v>3</v>
      </c>
      <c r="M27">
        <v>0.37</v>
      </c>
      <c r="N27">
        <f t="shared" si="9"/>
        <v>3.6999999999999998E-2</v>
      </c>
      <c r="O27">
        <v>2.585</v>
      </c>
    </row>
    <row r="28" spans="1:30" x14ac:dyDescent="0.75">
      <c r="B28">
        <v>4</v>
      </c>
      <c r="C28">
        <v>3.24</v>
      </c>
      <c r="D28">
        <f t="shared" si="7"/>
        <v>6.8936170212765963E-3</v>
      </c>
      <c r="E28">
        <v>0.70199999999999996</v>
      </c>
      <c r="G28">
        <v>4</v>
      </c>
      <c r="H28">
        <f>G28-0.1</f>
        <v>3.9</v>
      </c>
      <c r="I28">
        <f t="shared" si="8"/>
        <v>8.2978723404255311E-3</v>
      </c>
      <c r="J28">
        <v>0</v>
      </c>
      <c r="L28">
        <v>4</v>
      </c>
      <c r="M28">
        <v>0.44400000000000001</v>
      </c>
      <c r="N28">
        <f t="shared" si="9"/>
        <v>4.4400000000000002E-2</v>
      </c>
      <c r="O28">
        <v>3.51</v>
      </c>
    </row>
    <row r="29" spans="1:30" x14ac:dyDescent="0.75">
      <c r="B29">
        <v>5</v>
      </c>
      <c r="C29">
        <v>4.04</v>
      </c>
      <c r="D29">
        <f t="shared" si="7"/>
        <v>8.5957446808510637E-3</v>
      </c>
      <c r="E29">
        <v>0.86899999999999999</v>
      </c>
      <c r="G29">
        <v>5</v>
      </c>
      <c r="H29">
        <f>G29-0.2</f>
        <v>4.8</v>
      </c>
      <c r="I29">
        <f t="shared" si="8"/>
        <v>1.0212765957446808E-2</v>
      </c>
      <c r="J29">
        <v>0</v>
      </c>
      <c r="L29">
        <v>5</v>
      </c>
      <c r="M29">
        <v>0.503</v>
      </c>
      <c r="N29">
        <f t="shared" si="9"/>
        <v>5.0299999999999997E-2</v>
      </c>
      <c r="O29">
        <v>4.3899999999999997</v>
      </c>
    </row>
    <row r="30" spans="1:30" x14ac:dyDescent="0.75">
      <c r="B30">
        <v>6</v>
      </c>
      <c r="C30">
        <v>4.8899999999999997</v>
      </c>
      <c r="D30">
        <f t="shared" si="7"/>
        <v>1.0404255319148936E-2</v>
      </c>
      <c r="E30">
        <v>1.0569999999999999</v>
      </c>
      <c r="G30">
        <v>6</v>
      </c>
      <c r="H30">
        <f>G30-0.1</f>
        <v>5.9</v>
      </c>
      <c r="I30">
        <f t="shared" si="8"/>
        <v>1.2553191489361702E-2</v>
      </c>
      <c r="J30">
        <v>0</v>
      </c>
      <c r="L30">
        <v>6</v>
      </c>
      <c r="M30">
        <v>0.56100000000000005</v>
      </c>
      <c r="N30">
        <f t="shared" si="9"/>
        <v>5.6100000000000004E-2</v>
      </c>
      <c r="O30">
        <v>5.37</v>
      </c>
    </row>
    <row r="31" spans="1:30" x14ac:dyDescent="0.75">
      <c r="B31">
        <v>7</v>
      </c>
      <c r="C31">
        <v>5.72</v>
      </c>
      <c r="D31">
        <f t="shared" si="7"/>
        <v>1.2170212765957446E-2</v>
      </c>
      <c r="E31">
        <v>1.2390000000000001</v>
      </c>
      <c r="G31">
        <v>7</v>
      </c>
      <c r="H31">
        <f>G31-0.2</f>
        <v>6.8</v>
      </c>
      <c r="I31">
        <f t="shared" si="8"/>
        <v>1.4468085106382979E-2</v>
      </c>
      <c r="J31">
        <v>0</v>
      </c>
      <c r="L31">
        <v>7</v>
      </c>
      <c r="M31">
        <v>0.62</v>
      </c>
      <c r="N31">
        <f t="shared" si="9"/>
        <v>6.2E-2</v>
      </c>
      <c r="O31">
        <v>6.29</v>
      </c>
    </row>
    <row r="32" spans="1:30" x14ac:dyDescent="0.75">
      <c r="B32">
        <v>8</v>
      </c>
      <c r="C32">
        <v>6.51</v>
      </c>
      <c r="D32">
        <f t="shared" si="7"/>
        <v>1.3851063829787234E-2</v>
      </c>
      <c r="E32">
        <v>1.4019999999999999</v>
      </c>
      <c r="G32">
        <v>8</v>
      </c>
      <c r="H32">
        <f>G32-0.1</f>
        <v>7.9</v>
      </c>
      <c r="I32">
        <f t="shared" si="8"/>
        <v>1.6808510638297872E-2</v>
      </c>
      <c r="J32">
        <v>0</v>
      </c>
      <c r="L32">
        <v>8</v>
      </c>
      <c r="M32">
        <v>0.67200000000000004</v>
      </c>
      <c r="N32">
        <f t="shared" si="9"/>
        <v>6.720000000000001E-2</v>
      </c>
      <c r="O32">
        <v>7.22</v>
      </c>
    </row>
    <row r="33" spans="2:15" x14ac:dyDescent="0.75">
      <c r="B33">
        <v>9</v>
      </c>
      <c r="C33">
        <v>7.35</v>
      </c>
      <c r="D33">
        <f t="shared" si="7"/>
        <v>1.5638297872340425E-2</v>
      </c>
      <c r="E33">
        <v>1.579</v>
      </c>
      <c r="G33">
        <v>9</v>
      </c>
      <c r="H33">
        <f>G33-0.2</f>
        <v>8.8000000000000007</v>
      </c>
      <c r="I33">
        <f t="shared" si="8"/>
        <v>1.872340425531915E-2</v>
      </c>
      <c r="J33">
        <v>0</v>
      </c>
      <c r="L33">
        <v>9</v>
      </c>
      <c r="M33">
        <v>0.72699999999999998</v>
      </c>
      <c r="N33">
        <f t="shared" si="9"/>
        <v>7.2700000000000001E-2</v>
      </c>
      <c r="O33">
        <v>8.1999999999999993</v>
      </c>
    </row>
    <row r="34" spans="2:15" x14ac:dyDescent="0.75">
      <c r="B34">
        <v>10</v>
      </c>
      <c r="C34">
        <v>8.18</v>
      </c>
      <c r="D34">
        <f t="shared" si="7"/>
        <v>1.7404255319148937E-2</v>
      </c>
      <c r="E34">
        <v>1.762</v>
      </c>
      <c r="G34">
        <v>10</v>
      </c>
      <c r="H34">
        <f>G34-0.1</f>
        <v>9.9</v>
      </c>
      <c r="I34">
        <f t="shared" si="8"/>
        <v>2.1063829787234045E-2</v>
      </c>
      <c r="J34">
        <v>0</v>
      </c>
      <c r="L34">
        <v>10</v>
      </c>
      <c r="M34">
        <v>0.77700000000000002</v>
      </c>
      <c r="N34">
        <f t="shared" si="9"/>
        <v>7.7700000000000005E-2</v>
      </c>
      <c r="O34">
        <v>9.18</v>
      </c>
    </row>
    <row r="35" spans="2:15" x14ac:dyDescent="0.75">
      <c r="B35">
        <v>11</v>
      </c>
      <c r="C35">
        <v>8.9700000000000006</v>
      </c>
      <c r="D35">
        <f t="shared" si="7"/>
        <v>1.9085106382978726E-2</v>
      </c>
      <c r="E35">
        <v>1.9279999999999999</v>
      </c>
      <c r="G35">
        <v>11</v>
      </c>
      <c r="H35">
        <f>G35-0.2</f>
        <v>10.8</v>
      </c>
      <c r="I35">
        <f t="shared" si="8"/>
        <v>2.297872340425532E-2</v>
      </c>
      <c r="J35">
        <v>0</v>
      </c>
      <c r="L35">
        <v>11</v>
      </c>
      <c r="M35">
        <v>0.82</v>
      </c>
      <c r="N35">
        <f t="shared" si="9"/>
        <v>8.199999999999999E-2</v>
      </c>
      <c r="O35">
        <v>10.130000000000001</v>
      </c>
    </row>
    <row r="36" spans="2:15" x14ac:dyDescent="0.75">
      <c r="B36">
        <v>12</v>
      </c>
      <c r="C36">
        <v>9.7899999999999991</v>
      </c>
      <c r="D36">
        <f t="shared" si="7"/>
        <v>2.0829787234042552E-2</v>
      </c>
      <c r="E36">
        <v>2.1019999999999999</v>
      </c>
      <c r="G36">
        <v>12</v>
      </c>
      <c r="H36">
        <f>G36-0.1</f>
        <v>11.9</v>
      </c>
      <c r="I36">
        <f t="shared" si="8"/>
        <v>2.5319148936170214E-2</v>
      </c>
      <c r="J36">
        <v>0</v>
      </c>
      <c r="L36">
        <v>12</v>
      </c>
      <c r="M36">
        <v>0.86599999999999999</v>
      </c>
      <c r="N36">
        <f t="shared" si="9"/>
        <v>8.6599999999999996E-2</v>
      </c>
      <c r="O36">
        <v>11.01</v>
      </c>
    </row>
    <row r="37" spans="2:15" x14ac:dyDescent="0.75">
      <c r="B37">
        <v>13</v>
      </c>
      <c r="C37">
        <v>10.62</v>
      </c>
      <c r="D37">
        <f t="shared" si="7"/>
        <v>2.259574468085106E-2</v>
      </c>
      <c r="E37">
        <v>2.2789999999999999</v>
      </c>
      <c r="G37">
        <v>13</v>
      </c>
      <c r="H37">
        <f>G37-0.2</f>
        <v>12.8</v>
      </c>
      <c r="I37">
        <f t="shared" si="8"/>
        <v>2.7234042553191493E-2</v>
      </c>
      <c r="J37">
        <v>0</v>
      </c>
    </row>
    <row r="38" spans="2:15" x14ac:dyDescent="0.75">
      <c r="B38">
        <v>14</v>
      </c>
      <c r="C38">
        <v>11.39</v>
      </c>
      <c r="D38">
        <f t="shared" si="7"/>
        <v>2.423404255319149E-2</v>
      </c>
      <c r="E38">
        <v>2.464</v>
      </c>
      <c r="G38">
        <v>14</v>
      </c>
      <c r="H38">
        <f>G38-0.1</f>
        <v>13.9</v>
      </c>
      <c r="I38">
        <f t="shared" si="8"/>
        <v>2.9574468085106383E-2</v>
      </c>
      <c r="J38">
        <v>0</v>
      </c>
    </row>
    <row r="39" spans="2:15" x14ac:dyDescent="0.75">
      <c r="B39">
        <v>15</v>
      </c>
      <c r="C39">
        <v>12.23</v>
      </c>
      <c r="D39">
        <f t="shared" si="7"/>
        <v>2.6021276595744682E-2</v>
      </c>
      <c r="E39">
        <v>2.6389999999999998</v>
      </c>
      <c r="G39">
        <v>15</v>
      </c>
      <c r="H39">
        <f>G39-0.2</f>
        <v>14.8</v>
      </c>
      <c r="I39">
        <f t="shared" si="8"/>
        <v>3.1489361702127662E-2</v>
      </c>
      <c r="J39">
        <v>0</v>
      </c>
    </row>
    <row r="42" spans="2:15" x14ac:dyDescent="0.75">
      <c r="C42">
        <v>1</v>
      </c>
      <c r="D42">
        <f t="shared" ref="D42:E57" si="10">-1*D24</f>
        <v>-3.1914893617021275E-5</v>
      </c>
      <c r="E42">
        <f t="shared" si="10"/>
        <v>-1.2999999999999999E-3</v>
      </c>
      <c r="I42">
        <f t="shared" ref="I42:O42" si="11">-1*I24</f>
        <v>0</v>
      </c>
      <c r="J42">
        <f t="shared" si="11"/>
        <v>0</v>
      </c>
      <c r="N42">
        <f t="shared" si="11"/>
        <v>-3.5999999999999997E-4</v>
      </c>
      <c r="O42">
        <f t="shared" si="11"/>
        <v>-8.5000000000000006E-3</v>
      </c>
    </row>
    <row r="43" spans="2:15" x14ac:dyDescent="0.75">
      <c r="C43">
        <v>2</v>
      </c>
      <c r="D43">
        <f t="shared" si="10"/>
        <v>-1.75531914893617E-3</v>
      </c>
      <c r="E43">
        <f t="shared" si="10"/>
        <v>-0.183</v>
      </c>
      <c r="I43">
        <f t="shared" ref="I43:J57" si="12">-1*I25</f>
        <v>-1.7021276595744683E-3</v>
      </c>
      <c r="J43">
        <f t="shared" si="12"/>
        <v>0</v>
      </c>
      <c r="N43">
        <f t="shared" ref="N43:O54" si="13">-1*N25</f>
        <v>-2.095E-2</v>
      </c>
      <c r="O43">
        <f t="shared" si="13"/>
        <v>-0.81899999999999995</v>
      </c>
    </row>
    <row r="44" spans="2:15" x14ac:dyDescent="0.75">
      <c r="C44">
        <v>3</v>
      </c>
      <c r="D44">
        <f t="shared" si="10"/>
        <v>-3.4978723404255319E-3</v>
      </c>
      <c r="E44">
        <f t="shared" si="10"/>
        <v>-0.35799999999999998</v>
      </c>
      <c r="I44">
        <f t="shared" si="12"/>
        <v>-4.0425531914893616E-3</v>
      </c>
      <c r="J44">
        <f t="shared" si="12"/>
        <v>0</v>
      </c>
      <c r="N44">
        <f t="shared" si="13"/>
        <v>-2.9599999999999998E-2</v>
      </c>
      <c r="O44">
        <f t="shared" si="13"/>
        <v>-1.663</v>
      </c>
    </row>
    <row r="45" spans="2:15" x14ac:dyDescent="0.75">
      <c r="C45">
        <v>4</v>
      </c>
      <c r="D45">
        <f t="shared" si="10"/>
        <v>-5.3E-3</v>
      </c>
      <c r="E45">
        <f t="shared" si="10"/>
        <v>-0.51900000000000002</v>
      </c>
      <c r="I45">
        <f t="shared" si="12"/>
        <v>-5.9574468085106377E-3</v>
      </c>
      <c r="J45">
        <f t="shared" si="12"/>
        <v>0</v>
      </c>
      <c r="N45">
        <f t="shared" si="13"/>
        <v>-3.6999999999999998E-2</v>
      </c>
      <c r="O45">
        <f t="shared" si="13"/>
        <v>-2.585</v>
      </c>
    </row>
    <row r="46" spans="2:15" x14ac:dyDescent="0.75">
      <c r="C46">
        <v>5</v>
      </c>
      <c r="D46">
        <f t="shared" si="10"/>
        <v>-6.8936170212765963E-3</v>
      </c>
      <c r="E46">
        <f t="shared" si="10"/>
        <v>-0.70199999999999996</v>
      </c>
      <c r="I46">
        <f t="shared" si="12"/>
        <v>-8.2978723404255311E-3</v>
      </c>
      <c r="J46">
        <f t="shared" si="12"/>
        <v>0</v>
      </c>
      <c r="N46">
        <f t="shared" si="13"/>
        <v>-4.4400000000000002E-2</v>
      </c>
      <c r="O46">
        <f t="shared" si="13"/>
        <v>-3.51</v>
      </c>
    </row>
    <row r="47" spans="2:15" x14ac:dyDescent="0.75">
      <c r="C47">
        <v>6</v>
      </c>
      <c r="D47">
        <f t="shared" si="10"/>
        <v>-8.5957446808510637E-3</v>
      </c>
      <c r="E47">
        <f t="shared" si="10"/>
        <v>-0.86899999999999999</v>
      </c>
      <c r="I47">
        <f t="shared" si="12"/>
        <v>-1.0212765957446808E-2</v>
      </c>
      <c r="J47">
        <f t="shared" si="12"/>
        <v>0</v>
      </c>
      <c r="N47">
        <f t="shared" si="13"/>
        <v>-5.0299999999999997E-2</v>
      </c>
      <c r="O47">
        <f t="shared" si="13"/>
        <v>-4.3899999999999997</v>
      </c>
    </row>
    <row r="48" spans="2:15" x14ac:dyDescent="0.75">
      <c r="C48">
        <v>7</v>
      </c>
      <c r="D48">
        <f t="shared" si="10"/>
        <v>-1.0404255319148936E-2</v>
      </c>
      <c r="E48">
        <f t="shared" si="10"/>
        <v>-1.0569999999999999</v>
      </c>
      <c r="I48">
        <f t="shared" si="12"/>
        <v>-1.2553191489361702E-2</v>
      </c>
      <c r="J48">
        <f t="shared" si="12"/>
        <v>0</v>
      </c>
      <c r="N48">
        <f t="shared" si="13"/>
        <v>-5.6100000000000004E-2</v>
      </c>
      <c r="O48">
        <f t="shared" si="13"/>
        <v>-5.37</v>
      </c>
    </row>
    <row r="49" spans="3:15" x14ac:dyDescent="0.75">
      <c r="C49">
        <v>8</v>
      </c>
      <c r="D49">
        <f t="shared" si="10"/>
        <v>-1.2170212765957446E-2</v>
      </c>
      <c r="E49">
        <f t="shared" si="10"/>
        <v>-1.2390000000000001</v>
      </c>
      <c r="I49">
        <f t="shared" si="12"/>
        <v>-1.4468085106382979E-2</v>
      </c>
      <c r="J49">
        <f t="shared" si="12"/>
        <v>0</v>
      </c>
      <c r="N49">
        <f t="shared" si="13"/>
        <v>-6.2E-2</v>
      </c>
      <c r="O49">
        <f t="shared" si="13"/>
        <v>-6.29</v>
      </c>
    </row>
    <row r="50" spans="3:15" x14ac:dyDescent="0.75">
      <c r="C50">
        <v>9</v>
      </c>
      <c r="D50">
        <f t="shared" si="10"/>
        <v>-1.3851063829787234E-2</v>
      </c>
      <c r="E50">
        <f t="shared" si="10"/>
        <v>-1.4019999999999999</v>
      </c>
      <c r="I50">
        <f t="shared" si="12"/>
        <v>-1.6808510638297872E-2</v>
      </c>
      <c r="J50">
        <f t="shared" si="12"/>
        <v>0</v>
      </c>
      <c r="N50">
        <f t="shared" si="13"/>
        <v>-6.720000000000001E-2</v>
      </c>
      <c r="O50">
        <f t="shared" si="13"/>
        <v>-7.22</v>
      </c>
    </row>
    <row r="51" spans="3:15" x14ac:dyDescent="0.75">
      <c r="C51">
        <v>10</v>
      </c>
      <c r="D51">
        <f t="shared" si="10"/>
        <v>-1.5638297872340425E-2</v>
      </c>
      <c r="E51">
        <f t="shared" si="10"/>
        <v>-1.579</v>
      </c>
      <c r="I51">
        <f t="shared" si="12"/>
        <v>-1.872340425531915E-2</v>
      </c>
      <c r="J51">
        <f t="shared" si="12"/>
        <v>0</v>
      </c>
      <c r="N51">
        <f t="shared" si="13"/>
        <v>-7.2700000000000001E-2</v>
      </c>
      <c r="O51">
        <f t="shared" si="13"/>
        <v>-8.1999999999999993</v>
      </c>
    </row>
    <row r="52" spans="3:15" x14ac:dyDescent="0.75">
      <c r="C52">
        <v>11</v>
      </c>
      <c r="D52">
        <f t="shared" si="10"/>
        <v>-1.7404255319148937E-2</v>
      </c>
      <c r="E52">
        <f t="shared" si="10"/>
        <v>-1.762</v>
      </c>
      <c r="I52">
        <f t="shared" si="12"/>
        <v>-2.1063829787234045E-2</v>
      </c>
      <c r="J52">
        <f t="shared" si="12"/>
        <v>0</v>
      </c>
      <c r="N52">
        <f t="shared" si="13"/>
        <v>-7.7700000000000005E-2</v>
      </c>
      <c r="O52">
        <f t="shared" si="13"/>
        <v>-9.18</v>
      </c>
    </row>
    <row r="53" spans="3:15" x14ac:dyDescent="0.75">
      <c r="C53">
        <v>12</v>
      </c>
      <c r="D53">
        <f t="shared" si="10"/>
        <v>-1.9085106382978726E-2</v>
      </c>
      <c r="E53">
        <f t="shared" si="10"/>
        <v>-1.9279999999999999</v>
      </c>
      <c r="I53">
        <f t="shared" si="12"/>
        <v>-2.297872340425532E-2</v>
      </c>
      <c r="J53">
        <f t="shared" si="12"/>
        <v>0</v>
      </c>
      <c r="N53">
        <f t="shared" si="13"/>
        <v>-8.199999999999999E-2</v>
      </c>
      <c r="O53">
        <f t="shared" si="13"/>
        <v>-10.130000000000001</v>
      </c>
    </row>
    <row r="54" spans="3:15" x14ac:dyDescent="0.75">
      <c r="C54">
        <v>13</v>
      </c>
      <c r="D54">
        <f t="shared" si="10"/>
        <v>-2.0829787234042552E-2</v>
      </c>
      <c r="E54">
        <f t="shared" si="10"/>
        <v>-2.1019999999999999</v>
      </c>
      <c r="I54">
        <f t="shared" si="12"/>
        <v>-2.5319148936170214E-2</v>
      </c>
      <c r="J54">
        <f t="shared" si="12"/>
        <v>0</v>
      </c>
      <c r="N54">
        <f t="shared" si="13"/>
        <v>-8.6599999999999996E-2</v>
      </c>
      <c r="O54">
        <f t="shared" si="13"/>
        <v>-11.01</v>
      </c>
    </row>
    <row r="55" spans="3:15" x14ac:dyDescent="0.75">
      <c r="C55">
        <v>14</v>
      </c>
      <c r="D55">
        <f t="shared" si="10"/>
        <v>-2.259574468085106E-2</v>
      </c>
      <c r="E55">
        <f t="shared" si="10"/>
        <v>-2.2789999999999999</v>
      </c>
      <c r="I55">
        <f t="shared" si="12"/>
        <v>-2.7234042553191493E-2</v>
      </c>
      <c r="J55">
        <f t="shared" si="12"/>
        <v>0</v>
      </c>
    </row>
    <row r="56" spans="3:15" x14ac:dyDescent="0.75">
      <c r="C56">
        <v>15</v>
      </c>
      <c r="D56">
        <f t="shared" si="10"/>
        <v>-2.423404255319149E-2</v>
      </c>
      <c r="E56">
        <f t="shared" si="10"/>
        <v>-2.464</v>
      </c>
      <c r="I56">
        <f t="shared" si="12"/>
        <v>-2.9574468085106383E-2</v>
      </c>
      <c r="J56">
        <f t="shared" si="12"/>
        <v>0</v>
      </c>
    </row>
    <row r="57" spans="3:15" x14ac:dyDescent="0.75">
      <c r="C57">
        <v>16</v>
      </c>
      <c r="D57">
        <f t="shared" si="10"/>
        <v>-2.6021276595744682E-2</v>
      </c>
      <c r="E57">
        <f t="shared" si="10"/>
        <v>-2.6389999999999998</v>
      </c>
      <c r="I57">
        <f t="shared" si="12"/>
        <v>-3.1489361702127662E-2</v>
      </c>
      <c r="J57">
        <f t="shared" si="12"/>
        <v>0</v>
      </c>
    </row>
    <row r="69" spans="1:26" x14ac:dyDescent="0.75">
      <c r="Z69" t="s">
        <v>12</v>
      </c>
    </row>
    <row r="70" spans="1:26" x14ac:dyDescent="0.75">
      <c r="Z70" t="s">
        <v>14</v>
      </c>
    </row>
    <row r="72" spans="1:26" x14ac:dyDescent="0.75">
      <c r="A72">
        <v>470</v>
      </c>
      <c r="B72">
        <v>1</v>
      </c>
      <c r="D72" s="3"/>
      <c r="E72" s="26" t="s">
        <v>27</v>
      </c>
      <c r="F72" s="27"/>
      <c r="G72" s="27"/>
      <c r="H72" s="28"/>
      <c r="I72" s="26" t="s">
        <v>28</v>
      </c>
      <c r="J72" s="27"/>
      <c r="K72" s="27"/>
      <c r="L72" s="28"/>
      <c r="M72" s="26" t="s">
        <v>29</v>
      </c>
      <c r="N72" s="27"/>
      <c r="O72" s="27"/>
      <c r="P72" s="28"/>
    </row>
    <row r="73" spans="1:26" x14ac:dyDescent="0.75">
      <c r="A73">
        <v>10</v>
      </c>
      <c r="B73">
        <v>0.3</v>
      </c>
      <c r="D73" s="3" t="s">
        <v>0</v>
      </c>
      <c r="E73" s="3" t="s">
        <v>1</v>
      </c>
      <c r="F73" s="3" t="s">
        <v>2</v>
      </c>
      <c r="G73" s="4" t="s">
        <v>26</v>
      </c>
      <c r="H73" s="3" t="s">
        <v>3</v>
      </c>
      <c r="I73" s="3" t="s">
        <v>1</v>
      </c>
      <c r="J73" s="3" t="s">
        <v>2</v>
      </c>
      <c r="K73" s="4" t="s">
        <v>26</v>
      </c>
      <c r="L73" s="3" t="s">
        <v>3</v>
      </c>
      <c r="M73" s="3" t="s">
        <v>1</v>
      </c>
      <c r="N73" s="3" t="s">
        <v>2</v>
      </c>
      <c r="O73" s="4" t="s">
        <v>26</v>
      </c>
      <c r="P73" s="3" t="s">
        <v>3</v>
      </c>
    </row>
    <row r="74" spans="1:26" x14ac:dyDescent="0.75">
      <c r="A74" t="s">
        <v>31</v>
      </c>
      <c r="B74">
        <v>1E-3</v>
      </c>
      <c r="D74" s="3">
        <v>0</v>
      </c>
      <c r="E74" s="3">
        <v>9.4000000000000004E-3</v>
      </c>
      <c r="F74" s="3">
        <v>2.0000000000000002E-5</v>
      </c>
      <c r="G74" s="3">
        <f>E74*(1/$A$72^2)*$B$72+(1/$A$72)*$B$74</f>
        <v>2.1702127659574471E-6</v>
      </c>
      <c r="H74" s="3">
        <v>1.9E-3</v>
      </c>
      <c r="I74" s="3">
        <v>0</v>
      </c>
      <c r="J74" s="3">
        <v>1.0000000000000001E-5</v>
      </c>
      <c r="K74" s="3">
        <f>I74*(1/$A$72^2)*$B$72+(1/$A$72)*$B$74</f>
        <v>2.1276595744680853E-6</v>
      </c>
      <c r="L74" s="3">
        <v>8.9999999999999993E-3</v>
      </c>
      <c r="M74" s="3">
        <v>4.5999999999999999E-3</v>
      </c>
      <c r="N74" s="3">
        <v>4.6000000000000001E-4</v>
      </c>
      <c r="O74" s="3">
        <f>M74*(1/$A$73^2)*$B$73+(1/$A$73)*$B$74</f>
        <v>1.138E-4</v>
      </c>
      <c r="P74" s="3">
        <v>4.5999999999999999E-3</v>
      </c>
    </row>
    <row r="75" spans="1:26" x14ac:dyDescent="0.75">
      <c r="D75" s="3">
        <v>1</v>
      </c>
      <c r="E75" s="3">
        <v>0.83</v>
      </c>
      <c r="F75" s="3">
        <v>1.7659574468085106E-3</v>
      </c>
      <c r="G75" s="3">
        <f t="shared" ref="G75:G89" si="14">E75*(1/$A$72^2)*$B$72+(1/$A$72)*$B$74</f>
        <v>5.8850158442734272E-6</v>
      </c>
      <c r="H75" s="3">
        <v>0.17299999999999999</v>
      </c>
      <c r="I75" s="3">
        <v>0.46800000000000003</v>
      </c>
      <c r="J75" s="3">
        <v>9.9574468085106391E-4</v>
      </c>
      <c r="K75" s="3">
        <f t="shared" ref="K75:K89" si="15">I75*(1/$A$72^2)*$B$72+(1/$A$72)*$B$74</f>
        <v>4.246265278406519E-6</v>
      </c>
      <c r="L75" s="3">
        <v>0.51100000000000001</v>
      </c>
      <c r="M75" s="3">
        <v>0.221</v>
      </c>
      <c r="N75" s="3">
        <v>2.2100000000000002E-2</v>
      </c>
      <c r="O75" s="3">
        <f t="shared" ref="O75:O86" si="16">M75*(1/$A$73^2)*$B$73+(1/$A$73)*$B$74</f>
        <v>7.6300000000000011E-4</v>
      </c>
      <c r="P75" s="3">
        <v>0.80600000000000005</v>
      </c>
    </row>
    <row r="76" spans="1:26" x14ac:dyDescent="0.75">
      <c r="D76" s="3">
        <v>2</v>
      </c>
      <c r="E76" s="3">
        <v>1.694</v>
      </c>
      <c r="F76" s="3">
        <v>3.6042553191489362E-3</v>
      </c>
      <c r="G76" s="3">
        <f t="shared" si="14"/>
        <v>9.7962879130828426E-6</v>
      </c>
      <c r="H76" s="3">
        <v>0.34799999999999998</v>
      </c>
      <c r="I76" s="3">
        <v>1.431</v>
      </c>
      <c r="J76" s="3">
        <v>3.0446808510638298E-3</v>
      </c>
      <c r="K76" s="3">
        <f t="shared" si="15"/>
        <v>8.6057039384336802E-6</v>
      </c>
      <c r="L76" s="3">
        <v>0.55600000000000005</v>
      </c>
      <c r="M76" s="3">
        <v>0.30199999999999999</v>
      </c>
      <c r="N76" s="3">
        <v>3.0199999999999998E-2</v>
      </c>
      <c r="O76" s="3">
        <f t="shared" si="16"/>
        <v>1.0059999999999999E-3</v>
      </c>
      <c r="P76" s="3">
        <v>1.7</v>
      </c>
    </row>
    <row r="77" spans="1:26" x14ac:dyDescent="0.75">
      <c r="D77" s="3">
        <v>3</v>
      </c>
      <c r="E77" s="3">
        <v>2.492</v>
      </c>
      <c r="F77" s="3">
        <v>5.3021276595744682E-3</v>
      </c>
      <c r="G77" s="3">
        <f t="shared" si="14"/>
        <v>1.3408782254413761E-5</v>
      </c>
      <c r="H77" s="3">
        <v>0.52400000000000002</v>
      </c>
      <c r="I77" s="3">
        <v>2.5</v>
      </c>
      <c r="J77" s="3">
        <v>5.3191489361702126E-3</v>
      </c>
      <c r="K77" s="3">
        <f t="shared" si="15"/>
        <v>1.3444997736532367E-5</v>
      </c>
      <c r="L77" s="3">
        <v>0.57799999999999996</v>
      </c>
      <c r="M77" s="3">
        <v>0.377</v>
      </c>
      <c r="N77" s="3">
        <v>3.7699999999999997E-2</v>
      </c>
      <c r="O77" s="3">
        <f t="shared" si="16"/>
        <v>1.2309999999999999E-3</v>
      </c>
      <c r="P77" s="3">
        <v>2.5619999999999998</v>
      </c>
    </row>
    <row r="78" spans="1:26" x14ac:dyDescent="0.75">
      <c r="D78" s="3">
        <v>4</v>
      </c>
      <c r="E78" s="3">
        <v>3.26</v>
      </c>
      <c r="F78" s="3">
        <v>6.9361702127659569E-3</v>
      </c>
      <c r="G78" s="3">
        <f t="shared" si="14"/>
        <v>1.6885468537799909E-5</v>
      </c>
      <c r="H78" s="3">
        <v>0.71299999999999997</v>
      </c>
      <c r="I78" s="3">
        <v>3.4</v>
      </c>
      <c r="J78" s="3">
        <v>7.2340425531914896E-3</v>
      </c>
      <c r="K78" s="3">
        <f t="shared" si="15"/>
        <v>1.751923947487551E-5</v>
      </c>
      <c r="L78" s="3">
        <v>0.59299999999999997</v>
      </c>
      <c r="M78" s="3">
        <v>0.44600000000000001</v>
      </c>
      <c r="N78" s="3">
        <v>4.4600000000000001E-2</v>
      </c>
      <c r="O78" s="3">
        <f t="shared" si="16"/>
        <v>1.438E-3</v>
      </c>
      <c r="P78" s="3">
        <v>3.57</v>
      </c>
    </row>
    <row r="79" spans="1:26" x14ac:dyDescent="0.75">
      <c r="D79" s="3">
        <v>5</v>
      </c>
      <c r="E79" s="3">
        <v>4.07</v>
      </c>
      <c r="F79" s="3">
        <v>8.6595744680851069E-3</v>
      </c>
      <c r="G79" s="3">
        <f t="shared" si="14"/>
        <v>2.055228610230874E-5</v>
      </c>
      <c r="H79" s="3">
        <v>0.873</v>
      </c>
      <c r="I79" s="3">
        <v>4.32</v>
      </c>
      <c r="J79" s="3">
        <v>9.1914893617021289E-3</v>
      </c>
      <c r="K79" s="3">
        <f t="shared" si="15"/>
        <v>2.1684019918515169E-5</v>
      </c>
      <c r="L79" s="3">
        <v>0.60299999999999998</v>
      </c>
      <c r="M79" s="3">
        <v>0.51</v>
      </c>
      <c r="N79" s="3">
        <v>5.1000000000000004E-2</v>
      </c>
      <c r="O79" s="3">
        <f t="shared" si="16"/>
        <v>1.6300000000000002E-3</v>
      </c>
      <c r="P79" s="3">
        <v>4.49</v>
      </c>
    </row>
    <row r="80" spans="1:26" x14ac:dyDescent="0.75">
      <c r="D80" s="3">
        <v>6</v>
      </c>
      <c r="E80" s="3">
        <v>4.8600000000000003</v>
      </c>
      <c r="F80" s="3">
        <v>1.0340425531914894E-2</v>
      </c>
      <c r="G80" s="3">
        <f t="shared" si="14"/>
        <v>2.4128564961521054E-5</v>
      </c>
      <c r="H80" s="3">
        <v>1.0589999999999999</v>
      </c>
      <c r="I80" s="3">
        <v>5.31</v>
      </c>
      <c r="J80" s="3">
        <v>1.129787234042553E-2</v>
      </c>
      <c r="K80" s="3">
        <f t="shared" si="15"/>
        <v>2.6165685830692619E-5</v>
      </c>
      <c r="L80" s="3">
        <v>0.61199999999999999</v>
      </c>
      <c r="M80" s="3">
        <v>0.56899999999999995</v>
      </c>
      <c r="N80" s="3">
        <v>5.6899999999999992E-2</v>
      </c>
      <c r="O80" s="3">
        <f t="shared" si="16"/>
        <v>1.807E-3</v>
      </c>
      <c r="P80" s="3">
        <v>5.39</v>
      </c>
    </row>
    <row r="81" spans="4:35" x14ac:dyDescent="0.75">
      <c r="D81" s="3">
        <v>7</v>
      </c>
      <c r="E81" s="3">
        <v>5.67</v>
      </c>
      <c r="F81" s="3">
        <v>1.2063829787234042E-2</v>
      </c>
      <c r="G81" s="3">
        <f t="shared" si="14"/>
        <v>2.7795382526029878E-5</v>
      </c>
      <c r="H81" s="3">
        <v>1.228</v>
      </c>
      <c r="I81" s="3">
        <v>6.34</v>
      </c>
      <c r="J81" s="3">
        <v>1.348936170212766E-2</v>
      </c>
      <c r="K81" s="3">
        <f t="shared" si="15"/>
        <v>3.0828429153463102E-5</v>
      </c>
      <c r="L81" s="3">
        <v>0.61899999999999999</v>
      </c>
      <c r="M81" s="3">
        <v>0.624</v>
      </c>
      <c r="N81" s="3">
        <v>6.2399999999999997E-2</v>
      </c>
      <c r="O81" s="3">
        <f t="shared" si="16"/>
        <v>1.9719999999999998E-3</v>
      </c>
      <c r="P81" s="3">
        <v>6.32</v>
      </c>
    </row>
    <row r="82" spans="4:35" x14ac:dyDescent="0.75">
      <c r="D82" s="3">
        <v>8</v>
      </c>
      <c r="E82" s="3">
        <v>6.49</v>
      </c>
      <c r="F82" s="3">
        <v>1.3808510638297872E-2</v>
      </c>
      <c r="G82" s="3">
        <f t="shared" si="14"/>
        <v>3.1507469443186962E-5</v>
      </c>
      <c r="H82" s="3">
        <v>1.419</v>
      </c>
      <c r="I82" s="3">
        <v>7.31</v>
      </c>
      <c r="J82" s="3">
        <v>1.5553191489361701E-2</v>
      </c>
      <c r="K82" s="3">
        <f t="shared" si="15"/>
        <v>3.5219556360344042E-5</v>
      </c>
      <c r="L82" s="3">
        <v>0.625</v>
      </c>
      <c r="M82" s="3">
        <v>0.67700000000000005</v>
      </c>
      <c r="N82" s="3">
        <v>6.770000000000001E-2</v>
      </c>
      <c r="O82" s="3">
        <f t="shared" si="16"/>
        <v>2.1310000000000001E-3</v>
      </c>
      <c r="P82" s="3">
        <v>7.25</v>
      </c>
    </row>
    <row r="83" spans="4:35" x14ac:dyDescent="0.75">
      <c r="D83" s="3">
        <v>9</v>
      </c>
      <c r="E83" s="3">
        <v>7.4</v>
      </c>
      <c r="F83" s="3">
        <v>1.5744680851063831E-2</v>
      </c>
      <c r="G83" s="3">
        <f t="shared" si="14"/>
        <v>3.5626980534178362E-5</v>
      </c>
      <c r="H83" s="3">
        <v>1.58</v>
      </c>
      <c r="I83" s="3">
        <v>8.42</v>
      </c>
      <c r="J83" s="3">
        <v>1.7914893617021276E-2</v>
      </c>
      <c r="K83" s="3">
        <f t="shared" si="15"/>
        <v>4.0244454504300586E-5</v>
      </c>
      <c r="L83" s="3">
        <v>0.63</v>
      </c>
      <c r="M83" s="3">
        <v>0.72699999999999998</v>
      </c>
      <c r="N83" s="3">
        <v>7.2700000000000001E-2</v>
      </c>
      <c r="O83" s="3">
        <f t="shared" si="16"/>
        <v>2.2809999999999996E-3</v>
      </c>
      <c r="P83" s="3">
        <v>8.2100000000000009</v>
      </c>
    </row>
    <row r="84" spans="4:35" x14ac:dyDescent="0.75">
      <c r="D84" s="3">
        <v>10</v>
      </c>
      <c r="E84" s="3">
        <v>8.18</v>
      </c>
      <c r="F84" s="3">
        <v>1.7404255319148937E-2</v>
      </c>
      <c r="G84" s="3">
        <f t="shared" si="14"/>
        <v>3.9157990040742413E-5</v>
      </c>
      <c r="H84" s="3">
        <v>1.756</v>
      </c>
      <c r="I84" s="3">
        <v>9.25</v>
      </c>
      <c r="J84" s="3">
        <v>1.9680851063829788E-2</v>
      </c>
      <c r="K84" s="3">
        <f t="shared" si="15"/>
        <v>4.4001810774105928E-5</v>
      </c>
      <c r="L84" s="3">
        <v>0.63400000000000001</v>
      </c>
      <c r="M84" s="3">
        <v>0.77600000000000002</v>
      </c>
      <c r="N84" s="3">
        <v>7.7600000000000002E-2</v>
      </c>
      <c r="O84" s="3">
        <f t="shared" si="16"/>
        <v>2.428E-3</v>
      </c>
      <c r="P84" s="3">
        <v>9.09</v>
      </c>
    </row>
    <row r="85" spans="4:35" x14ac:dyDescent="0.75">
      <c r="D85" s="3">
        <v>11</v>
      </c>
      <c r="E85" s="3">
        <v>9.0299999999999994</v>
      </c>
      <c r="F85" s="3">
        <v>1.9212765957446806E-2</v>
      </c>
      <c r="G85" s="3">
        <f t="shared" si="14"/>
        <v>4.3005885015844266E-5</v>
      </c>
      <c r="H85" s="3">
        <v>1.9259999999999999</v>
      </c>
      <c r="I85" s="3">
        <v>10.34</v>
      </c>
      <c r="J85" s="3">
        <v>2.1999999999999999E-2</v>
      </c>
      <c r="K85" s="3">
        <f t="shared" si="15"/>
        <v>4.8936170212765954E-5</v>
      </c>
      <c r="L85" s="3">
        <v>0.63800000000000001</v>
      </c>
      <c r="M85" s="3">
        <v>0.82399999999999995</v>
      </c>
      <c r="N85" s="3">
        <v>8.2400000000000001E-2</v>
      </c>
      <c r="O85" s="3">
        <f t="shared" si="16"/>
        <v>2.5719999999999996E-3</v>
      </c>
      <c r="P85" s="3">
        <v>10.1</v>
      </c>
    </row>
    <row r="86" spans="4:35" x14ac:dyDescent="0.75">
      <c r="D86" s="3">
        <v>12</v>
      </c>
      <c r="E86" s="3">
        <v>9.84</v>
      </c>
      <c r="F86" s="3">
        <v>2.0936170212765958E-2</v>
      </c>
      <c r="G86" s="3">
        <f t="shared" si="14"/>
        <v>4.6672702580353098E-5</v>
      </c>
      <c r="H86" s="3">
        <v>2.1080000000000001</v>
      </c>
      <c r="I86" s="3">
        <v>11.25</v>
      </c>
      <c r="J86" s="3">
        <v>2.3936170212765957E-2</v>
      </c>
      <c r="K86" s="3">
        <f t="shared" si="15"/>
        <v>5.3055681303757354E-5</v>
      </c>
      <c r="L86" s="3">
        <v>0.64200000000000002</v>
      </c>
      <c r="M86" s="3">
        <v>0.86799999999999999</v>
      </c>
      <c r="N86" s="3">
        <v>8.6800000000000002E-2</v>
      </c>
      <c r="O86" s="3">
        <f t="shared" si="16"/>
        <v>2.7039999999999998E-3</v>
      </c>
      <c r="P86" s="3">
        <v>10.99</v>
      </c>
    </row>
    <row r="87" spans="4:35" x14ac:dyDescent="0.75">
      <c r="D87" s="3">
        <v>13</v>
      </c>
      <c r="E87" s="3">
        <v>10.63</v>
      </c>
      <c r="F87" s="3">
        <v>2.2617021276595747E-2</v>
      </c>
      <c r="G87" s="3">
        <f t="shared" si="14"/>
        <v>5.0248981439565418E-5</v>
      </c>
      <c r="H87" s="3">
        <v>2.2770000000000001</v>
      </c>
      <c r="I87" s="3">
        <v>12.36</v>
      </c>
      <c r="J87" s="3">
        <v>2.6297872340425531E-2</v>
      </c>
      <c r="K87" s="3">
        <f t="shared" si="15"/>
        <v>5.8080579447713891E-5</v>
      </c>
      <c r="L87" s="3">
        <v>0.64500000000000002</v>
      </c>
      <c r="M87" s="3"/>
      <c r="N87" s="3"/>
      <c r="O87" s="3"/>
      <c r="P87" s="3"/>
    </row>
    <row r="88" spans="4:35" x14ac:dyDescent="0.75">
      <c r="D88" s="3">
        <v>14</v>
      </c>
      <c r="E88" s="3">
        <v>11.37</v>
      </c>
      <c r="F88" s="3">
        <v>2.4191489361702127E-2</v>
      </c>
      <c r="G88" s="3">
        <f t="shared" si="14"/>
        <v>5.3598913535536433E-5</v>
      </c>
      <c r="H88" s="3">
        <v>2.4540000000000002</v>
      </c>
      <c r="I88" s="3">
        <v>13.32</v>
      </c>
      <c r="J88" s="3">
        <v>2.8340425531914893E-2</v>
      </c>
      <c r="K88" s="3">
        <f t="shared" si="15"/>
        <v>6.2426437301946582E-5</v>
      </c>
      <c r="L88" s="3">
        <v>0.64800000000000002</v>
      </c>
      <c r="M88" s="3"/>
      <c r="N88" s="3"/>
      <c r="O88" s="3"/>
      <c r="P88" s="3"/>
      <c r="R88" t="s">
        <v>43</v>
      </c>
    </row>
    <row r="89" spans="4:35" x14ac:dyDescent="0.75">
      <c r="D89" s="3">
        <v>15</v>
      </c>
      <c r="E89" s="3">
        <v>12.21</v>
      </c>
      <c r="F89" s="3">
        <v>2.5978723404255322E-2</v>
      </c>
      <c r="G89" s="3">
        <f t="shared" si="14"/>
        <v>5.7401539157990045E-5</v>
      </c>
      <c r="H89" s="3">
        <v>2.6240000000000001</v>
      </c>
      <c r="I89" s="3">
        <v>14.17</v>
      </c>
      <c r="J89" s="3">
        <v>3.0148936170212765E-2</v>
      </c>
      <c r="K89" s="3">
        <f t="shared" si="15"/>
        <v>6.6274332277048442E-5</v>
      </c>
      <c r="L89" s="3">
        <v>0.65100000000000002</v>
      </c>
      <c r="M89" s="3"/>
      <c r="N89" s="3"/>
      <c r="O89" s="3"/>
      <c r="P89" s="3"/>
    </row>
    <row r="90" spans="4:35" x14ac:dyDescent="0.75">
      <c r="D90" s="26" t="s">
        <v>32</v>
      </c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8"/>
      <c r="AI90" t="s">
        <v>22</v>
      </c>
    </row>
    <row r="91" spans="4:35" x14ac:dyDescent="0.75">
      <c r="D91" s="23">
        <v>0</v>
      </c>
      <c r="E91" s="5">
        <v>-1.4999999999999999E-2</v>
      </c>
      <c r="F91" s="6">
        <v>-3.1914893617021275E-5</v>
      </c>
      <c r="G91" s="6">
        <f t="shared" ref="G91:G106" si="17">-E91*(1/$A$72^2)*$B$72+(1/$A$72)*$B$74</f>
        <v>2.1955636034404711E-6</v>
      </c>
      <c r="H91" s="7">
        <v>-1.2999999999999999E-3</v>
      </c>
      <c r="I91" s="11">
        <v>0</v>
      </c>
      <c r="J91" s="12" t="s">
        <v>33</v>
      </c>
      <c r="K91" s="12" t="s">
        <v>33</v>
      </c>
      <c r="L91" s="13">
        <v>0</v>
      </c>
      <c r="M91" s="17">
        <v>-3.5999999999999999E-3</v>
      </c>
      <c r="N91" s="18">
        <v>-3.5999999999999997E-4</v>
      </c>
      <c r="O91" s="18">
        <f t="shared" ref="O91:O103" si="18">-M91*(1/$A$73^2)*$B$73+(1/$A$73)*$B$74</f>
        <v>1.1080000000000001E-4</v>
      </c>
      <c r="P91" s="19">
        <v>-8.5000000000000006E-3</v>
      </c>
    </row>
    <row r="92" spans="4:35" x14ac:dyDescent="0.75">
      <c r="D92" s="24">
        <v>-1</v>
      </c>
      <c r="E92" s="8">
        <v>-0.82499999999999996</v>
      </c>
      <c r="F92" s="9">
        <v>-1.75531914893617E-3</v>
      </c>
      <c r="G92" s="9">
        <f t="shared" si="17"/>
        <v>5.8623811679492977E-6</v>
      </c>
      <c r="H92" s="10">
        <v>-0.183</v>
      </c>
      <c r="I92" s="14">
        <v>-0.8</v>
      </c>
      <c r="J92" s="15" t="s">
        <v>33</v>
      </c>
      <c r="K92" s="15" t="s">
        <v>33</v>
      </c>
      <c r="L92" s="16">
        <v>0</v>
      </c>
      <c r="M92" s="20">
        <v>-0.20949999999999999</v>
      </c>
      <c r="N92" s="21">
        <v>-2.095E-2</v>
      </c>
      <c r="O92" s="21">
        <f t="shared" si="18"/>
        <v>7.2850000000000009E-4</v>
      </c>
      <c r="P92" s="22">
        <v>-0.81899999999999995</v>
      </c>
    </row>
    <row r="93" spans="4:35" x14ac:dyDescent="0.75">
      <c r="D93" s="23">
        <v>-2</v>
      </c>
      <c r="E93" s="5">
        <v>-1.6439999999999999</v>
      </c>
      <c r="F93" s="6">
        <v>-3.4978723404255319E-3</v>
      </c>
      <c r="G93" s="6">
        <f t="shared" si="17"/>
        <v>9.5699411498415566E-6</v>
      </c>
      <c r="H93" s="7">
        <v>-0.35799999999999998</v>
      </c>
      <c r="I93" s="11">
        <v>-1.9</v>
      </c>
      <c r="J93" s="12" t="s">
        <v>33</v>
      </c>
      <c r="K93" s="12" t="s">
        <v>33</v>
      </c>
      <c r="L93" s="13">
        <v>0</v>
      </c>
      <c r="M93" s="17">
        <v>-0.29599999999999999</v>
      </c>
      <c r="N93" s="18">
        <v>-2.9599999999999998E-2</v>
      </c>
      <c r="O93" s="18">
        <f t="shared" si="18"/>
        <v>9.8799999999999995E-4</v>
      </c>
      <c r="P93" s="19">
        <v>-1.663</v>
      </c>
    </row>
    <row r="94" spans="4:35" x14ac:dyDescent="0.75">
      <c r="D94" s="24">
        <v>-3</v>
      </c>
      <c r="E94" s="8">
        <v>-2.4910000000000001</v>
      </c>
      <c r="F94" s="9">
        <v>-5.3E-3</v>
      </c>
      <c r="G94" s="9">
        <f t="shared" si="17"/>
        <v>1.3404255319148936E-5</v>
      </c>
      <c r="H94" s="10">
        <v>-0.51900000000000002</v>
      </c>
      <c r="I94" s="14">
        <v>-2.8</v>
      </c>
      <c r="J94" s="15" t="s">
        <v>33</v>
      </c>
      <c r="K94" s="15" t="s">
        <v>33</v>
      </c>
      <c r="L94" s="16">
        <v>0</v>
      </c>
      <c r="M94" s="20">
        <v>-0.37</v>
      </c>
      <c r="N94" s="21">
        <v>-3.6999999999999998E-2</v>
      </c>
      <c r="O94" s="21">
        <f t="shared" si="18"/>
        <v>1.2100000000000001E-3</v>
      </c>
      <c r="P94" s="22">
        <v>-2.585</v>
      </c>
      <c r="S94" s="25" t="s">
        <v>37</v>
      </c>
    </row>
    <row r="95" spans="4:35" x14ac:dyDescent="0.75">
      <c r="D95" s="23">
        <v>-4</v>
      </c>
      <c r="E95" s="5">
        <v>-3.24</v>
      </c>
      <c r="F95" s="6">
        <v>-6.8936170212765963E-3</v>
      </c>
      <c r="G95" s="6">
        <f t="shared" si="17"/>
        <v>1.6794929832503398E-5</v>
      </c>
      <c r="H95" s="7">
        <v>-0.70199999999999996</v>
      </c>
      <c r="I95" s="11">
        <v>-3.9</v>
      </c>
      <c r="J95" s="12" t="s">
        <v>33</v>
      </c>
      <c r="K95" s="12" t="s">
        <v>33</v>
      </c>
      <c r="L95" s="13">
        <v>0</v>
      </c>
      <c r="M95" s="17">
        <v>-0.44400000000000001</v>
      </c>
      <c r="N95" s="18">
        <v>-4.4400000000000002E-2</v>
      </c>
      <c r="O95" s="18">
        <f t="shared" si="18"/>
        <v>1.4320000000000001E-3</v>
      </c>
      <c r="P95" s="19">
        <v>-3.51</v>
      </c>
    </row>
    <row r="96" spans="4:35" x14ac:dyDescent="0.75">
      <c r="D96" s="24">
        <v>-5</v>
      </c>
      <c r="E96" s="8">
        <v>-4.04</v>
      </c>
      <c r="F96" s="9">
        <v>-8.5957446808510637E-3</v>
      </c>
      <c r="G96" s="9">
        <f t="shared" si="17"/>
        <v>2.0416478044363967E-5</v>
      </c>
      <c r="H96" s="10">
        <v>-0.86899999999999999</v>
      </c>
      <c r="I96" s="14">
        <v>-4.8</v>
      </c>
      <c r="J96" s="15" t="s">
        <v>33</v>
      </c>
      <c r="K96" s="15" t="s">
        <v>33</v>
      </c>
      <c r="L96" s="16">
        <v>0</v>
      </c>
      <c r="M96" s="20">
        <v>-0.503</v>
      </c>
      <c r="N96" s="21">
        <v>-5.0299999999999997E-2</v>
      </c>
      <c r="O96" s="21">
        <f t="shared" si="18"/>
        <v>1.609E-3</v>
      </c>
      <c r="P96" s="22">
        <v>-4.3899999999999997</v>
      </c>
    </row>
    <row r="97" spans="4:35" x14ac:dyDescent="0.75">
      <c r="D97" s="23">
        <v>-6</v>
      </c>
      <c r="E97" s="5">
        <v>-4.8899999999999997</v>
      </c>
      <c r="F97" s="6">
        <v>-1.0404255319148936E-2</v>
      </c>
      <c r="G97" s="6">
        <f t="shared" si="17"/>
        <v>2.426437301946582E-5</v>
      </c>
      <c r="H97" s="7">
        <v>-1.0569999999999999</v>
      </c>
      <c r="I97" s="11">
        <v>-5.9</v>
      </c>
      <c r="J97" s="12" t="s">
        <v>33</v>
      </c>
      <c r="K97" s="12" t="s">
        <v>33</v>
      </c>
      <c r="L97" s="13">
        <v>0</v>
      </c>
      <c r="M97" s="17">
        <v>-0.56100000000000005</v>
      </c>
      <c r="N97" s="18">
        <v>-5.6100000000000004E-2</v>
      </c>
      <c r="O97" s="18">
        <f t="shared" si="18"/>
        <v>1.7830000000000001E-3</v>
      </c>
      <c r="P97" s="19">
        <v>-5.37</v>
      </c>
      <c r="S97" t="s">
        <v>21</v>
      </c>
    </row>
    <row r="98" spans="4:35" x14ac:dyDescent="0.75">
      <c r="D98" s="24">
        <v>-7</v>
      </c>
      <c r="E98" s="8">
        <v>-5.72</v>
      </c>
      <c r="F98" s="9">
        <v>-1.2170212765957446E-2</v>
      </c>
      <c r="G98" s="9">
        <f t="shared" si="17"/>
        <v>2.8021729289271163E-5</v>
      </c>
      <c r="H98" s="10">
        <v>-1.2390000000000001</v>
      </c>
      <c r="I98" s="14">
        <v>-6.8</v>
      </c>
      <c r="J98" s="15" t="s">
        <v>33</v>
      </c>
      <c r="K98" s="15" t="s">
        <v>33</v>
      </c>
      <c r="L98" s="16">
        <v>0</v>
      </c>
      <c r="M98" s="20">
        <v>-0.62</v>
      </c>
      <c r="N98" s="21">
        <v>-6.2E-2</v>
      </c>
      <c r="O98" s="21">
        <f t="shared" si="18"/>
        <v>1.9599999999999999E-3</v>
      </c>
      <c r="P98" s="22">
        <v>-6.29</v>
      </c>
    </row>
    <row r="99" spans="4:35" x14ac:dyDescent="0.75">
      <c r="D99" s="23">
        <v>-8</v>
      </c>
      <c r="E99" s="5">
        <v>-6.51</v>
      </c>
      <c r="F99" s="6">
        <v>-1.3851063829787234E-2</v>
      </c>
      <c r="G99" s="6">
        <f t="shared" si="17"/>
        <v>3.1598008148483473E-5</v>
      </c>
      <c r="H99" s="7">
        <v>-1.4019999999999999</v>
      </c>
      <c r="I99" s="11">
        <v>-7.9</v>
      </c>
      <c r="J99" s="12" t="s">
        <v>33</v>
      </c>
      <c r="K99" s="12" t="s">
        <v>33</v>
      </c>
      <c r="L99" s="13">
        <v>0</v>
      </c>
      <c r="M99" s="17">
        <v>-0.67200000000000004</v>
      </c>
      <c r="N99" s="18">
        <v>-6.720000000000001E-2</v>
      </c>
      <c r="O99" s="18">
        <f t="shared" si="18"/>
        <v>2.1159999999999998E-3</v>
      </c>
      <c r="P99" s="19">
        <v>-7.22</v>
      </c>
      <c r="T99" t="s">
        <v>20</v>
      </c>
    </row>
    <row r="100" spans="4:35" x14ac:dyDescent="0.75">
      <c r="D100" s="24">
        <v>-9</v>
      </c>
      <c r="E100" s="8">
        <v>-7.35</v>
      </c>
      <c r="F100" s="9">
        <v>-1.5638297872340425E-2</v>
      </c>
      <c r="G100" s="9">
        <f t="shared" si="17"/>
        <v>3.5400633770937071E-5</v>
      </c>
      <c r="H100" s="10">
        <v>-1.579</v>
      </c>
      <c r="I100" s="14">
        <v>-8.8000000000000007</v>
      </c>
      <c r="J100" s="15" t="s">
        <v>33</v>
      </c>
      <c r="K100" s="15" t="s">
        <v>33</v>
      </c>
      <c r="L100" s="16">
        <v>0</v>
      </c>
      <c r="M100" s="20">
        <v>-0.72699999999999998</v>
      </c>
      <c r="N100" s="21">
        <v>-7.2700000000000001E-2</v>
      </c>
      <c r="O100" s="21">
        <f t="shared" si="18"/>
        <v>2.2809999999999996E-3</v>
      </c>
      <c r="P100" s="22">
        <v>-8.1999999999999993</v>
      </c>
    </row>
    <row r="101" spans="4:35" x14ac:dyDescent="0.75">
      <c r="D101" s="23">
        <v>-10</v>
      </c>
      <c r="E101" s="5">
        <v>-8.18</v>
      </c>
      <c r="F101" s="6">
        <v>-1.7404255319148937E-2</v>
      </c>
      <c r="G101" s="6">
        <f t="shared" si="17"/>
        <v>3.9157990040742413E-5</v>
      </c>
      <c r="H101" s="7">
        <v>-1.762</v>
      </c>
      <c r="I101" s="11">
        <v>-9.9</v>
      </c>
      <c r="J101" s="12" t="s">
        <v>33</v>
      </c>
      <c r="K101" s="12" t="s">
        <v>33</v>
      </c>
      <c r="L101" s="13">
        <v>0</v>
      </c>
      <c r="M101" s="17">
        <v>-0.77700000000000002</v>
      </c>
      <c r="N101" s="18">
        <v>-7.7700000000000005E-2</v>
      </c>
      <c r="O101" s="18">
        <f t="shared" si="18"/>
        <v>2.4309999999999996E-3</v>
      </c>
      <c r="P101" s="19">
        <v>-9.18</v>
      </c>
    </row>
    <row r="102" spans="4:35" x14ac:dyDescent="0.75">
      <c r="D102" s="24">
        <v>-11</v>
      </c>
      <c r="E102" s="8">
        <v>-8.9700000000000006</v>
      </c>
      <c r="F102" s="9">
        <v>-1.9085106382978726E-2</v>
      </c>
      <c r="G102" s="9">
        <f t="shared" si="17"/>
        <v>4.2734268899954733E-5</v>
      </c>
      <c r="H102" s="10">
        <v>-1.9279999999999999</v>
      </c>
      <c r="I102" s="14">
        <v>-10.8</v>
      </c>
      <c r="J102" s="15" t="s">
        <v>33</v>
      </c>
      <c r="K102" s="15" t="s">
        <v>33</v>
      </c>
      <c r="L102" s="16">
        <v>0</v>
      </c>
      <c r="M102" s="20">
        <v>-0.82</v>
      </c>
      <c r="N102" s="21">
        <v>-8.199999999999999E-2</v>
      </c>
      <c r="O102" s="21">
        <f t="shared" si="18"/>
        <v>2.5599999999999993E-3</v>
      </c>
      <c r="P102" s="22">
        <v>-10.130000000000001</v>
      </c>
    </row>
    <row r="103" spans="4:35" x14ac:dyDescent="0.75">
      <c r="D103" s="23">
        <v>-12</v>
      </c>
      <c r="E103" s="5">
        <v>-9.7899999999999991</v>
      </c>
      <c r="F103" s="6">
        <v>-2.0829787234042552E-2</v>
      </c>
      <c r="G103" s="6">
        <f t="shared" si="17"/>
        <v>4.6446355817111806E-5</v>
      </c>
      <c r="H103" s="7">
        <v>-2.1019999999999999</v>
      </c>
      <c r="I103" s="11">
        <v>-11.9</v>
      </c>
      <c r="J103" s="12" t="s">
        <v>33</v>
      </c>
      <c r="K103" s="12" t="s">
        <v>33</v>
      </c>
      <c r="L103" s="13">
        <v>0</v>
      </c>
      <c r="M103" s="17">
        <v>-0.86599999999999999</v>
      </c>
      <c r="N103" s="18">
        <v>-8.6599999999999996E-2</v>
      </c>
      <c r="O103" s="18">
        <f t="shared" si="18"/>
        <v>2.6979999999999994E-3</v>
      </c>
      <c r="P103" s="19">
        <v>-11.01</v>
      </c>
    </row>
    <row r="104" spans="4:35" x14ac:dyDescent="0.75">
      <c r="D104" s="24">
        <v>-13</v>
      </c>
      <c r="E104" s="8">
        <v>-10.62</v>
      </c>
      <c r="F104" s="9">
        <v>-2.259574468085106E-2</v>
      </c>
      <c r="G104" s="9">
        <f t="shared" si="17"/>
        <v>5.0203712086917149E-5</v>
      </c>
      <c r="H104" s="10">
        <v>-2.2789999999999999</v>
      </c>
      <c r="I104" s="14">
        <v>-12.8</v>
      </c>
      <c r="J104" s="15" t="s">
        <v>33</v>
      </c>
      <c r="K104" s="15" t="s">
        <v>33</v>
      </c>
      <c r="L104" s="16">
        <v>0</v>
      </c>
      <c r="M104" s="20"/>
      <c r="N104" s="21"/>
      <c r="O104" s="21"/>
      <c r="P104" s="22"/>
    </row>
    <row r="105" spans="4:35" x14ac:dyDescent="0.75">
      <c r="D105" s="23">
        <v>-14</v>
      </c>
      <c r="E105" s="5">
        <v>-11.39</v>
      </c>
      <c r="F105" s="6">
        <v>-2.423404255319149E-2</v>
      </c>
      <c r="G105" s="6">
        <f t="shared" si="17"/>
        <v>5.3689452240832958E-5</v>
      </c>
      <c r="H105" s="7">
        <v>-2.464</v>
      </c>
      <c r="I105" s="11">
        <v>-13.9</v>
      </c>
      <c r="J105" s="12" t="s">
        <v>33</v>
      </c>
      <c r="K105" s="12" t="s">
        <v>33</v>
      </c>
      <c r="L105" s="13">
        <v>0</v>
      </c>
      <c r="M105" s="17"/>
      <c r="N105" s="18"/>
      <c r="O105" s="18"/>
      <c r="P105" s="19"/>
    </row>
    <row r="106" spans="4:35" x14ac:dyDescent="0.75">
      <c r="D106" s="24">
        <v>-15</v>
      </c>
      <c r="E106" s="8">
        <v>-12.23</v>
      </c>
      <c r="F106" s="9">
        <v>-2.6021276595744682E-2</v>
      </c>
      <c r="G106" s="9">
        <f t="shared" si="17"/>
        <v>5.7492077863286556E-5</v>
      </c>
      <c r="H106" s="10">
        <v>-2.6389999999999998</v>
      </c>
      <c r="I106" s="14">
        <v>-14.8</v>
      </c>
      <c r="J106" s="15" t="s">
        <v>33</v>
      </c>
      <c r="K106" s="15" t="s">
        <v>33</v>
      </c>
      <c r="L106" s="16">
        <v>0</v>
      </c>
      <c r="M106" s="20"/>
      <c r="N106" s="21"/>
      <c r="O106" s="21"/>
      <c r="P106" s="22"/>
      <c r="Z106" t="s">
        <v>41</v>
      </c>
      <c r="AI106" t="s">
        <v>24</v>
      </c>
    </row>
    <row r="110" spans="4:35" x14ac:dyDescent="0.75">
      <c r="D110" s="25" t="s">
        <v>38</v>
      </c>
      <c r="S110" s="25" t="s">
        <v>39</v>
      </c>
    </row>
    <row r="111" spans="4:35" x14ac:dyDescent="0.75">
      <c r="D111" t="s">
        <v>34</v>
      </c>
    </row>
    <row r="112" spans="4:35" x14ac:dyDescent="0.75">
      <c r="S112" t="s">
        <v>40</v>
      </c>
    </row>
    <row r="114" spans="4:35" x14ac:dyDescent="0.75">
      <c r="D114" t="s">
        <v>35</v>
      </c>
      <c r="E114" s="2" cm="1">
        <f t="array" ref="E114:F118">LINEST(D4:D19,E4:E19,1,1)</f>
        <v>9.89168414205914E-3</v>
      </c>
      <c r="F114">
        <v>1.4281990430561886E-5</v>
      </c>
    </row>
    <row r="115" spans="4:35" x14ac:dyDescent="0.75">
      <c r="D115" t="s">
        <v>36</v>
      </c>
      <c r="E115" s="2">
        <v>3.655405032948639E-5</v>
      </c>
      <c r="F115">
        <v>5.6455326690322791E-5</v>
      </c>
    </row>
    <row r="116" spans="4:35" x14ac:dyDescent="0.75">
      <c r="E116">
        <v>0.99980884945407189</v>
      </c>
      <c r="F116">
        <v>1.1807547242564409E-4</v>
      </c>
    </row>
    <row r="117" spans="4:35" x14ac:dyDescent="0.75">
      <c r="E117">
        <v>73226.701103017913</v>
      </c>
      <c r="F117">
        <v>14</v>
      </c>
    </row>
    <row r="118" spans="4:35" x14ac:dyDescent="0.75">
      <c r="E118">
        <v>1.0209132800980659E-3</v>
      </c>
      <c r="F118">
        <v>1.9518544063954655E-7</v>
      </c>
    </row>
    <row r="122" spans="4:35" x14ac:dyDescent="0.75">
      <c r="D122">
        <f>(1/(E114^2))*E115</f>
        <v>0.37358981274055358</v>
      </c>
      <c r="H122">
        <f>1/0.0099</f>
        <v>101.010101010101</v>
      </c>
    </row>
    <row r="123" spans="4:35" x14ac:dyDescent="0.75">
      <c r="H123" t="s">
        <v>25</v>
      </c>
      <c r="AI123" t="s">
        <v>42</v>
      </c>
    </row>
    <row r="126" spans="4:35" x14ac:dyDescent="0.75">
      <c r="E126" cm="1">
        <f t="array" ref="E126:F130">LINEST(Table7[Vd],Table7[I],1,1)</f>
        <v>101.07569500757864</v>
      </c>
      <c r="F126">
        <v>-1.1919136098372807E-3</v>
      </c>
    </row>
    <row r="127" spans="4:35" x14ac:dyDescent="0.75">
      <c r="E127">
        <v>0.37351840084389593</v>
      </c>
      <c r="F127">
        <v>5.7109583377202844E-3</v>
      </c>
    </row>
    <row r="128" spans="4:35" x14ac:dyDescent="0.75">
      <c r="E128">
        <v>0.99980884945407189</v>
      </c>
      <c r="F128">
        <v>1.1935701251194629E-2</v>
      </c>
    </row>
    <row r="129" spans="5:6" x14ac:dyDescent="0.75">
      <c r="E129">
        <v>73226.701103017564</v>
      </c>
      <c r="F129">
        <v>14</v>
      </c>
    </row>
    <row r="130" spans="5:6" x14ac:dyDescent="0.75">
      <c r="E130">
        <v>10.431946455873991</v>
      </c>
      <c r="F130">
        <v>1.9944535010087664E-3</v>
      </c>
    </row>
  </sheetData>
  <mergeCells count="4">
    <mergeCell ref="E72:H72"/>
    <mergeCell ref="I72:L72"/>
    <mergeCell ref="M72:P72"/>
    <mergeCell ref="D90:P90"/>
  </mergeCells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</dc:creator>
  <cp:lastModifiedBy>Cat</cp:lastModifiedBy>
  <dcterms:created xsi:type="dcterms:W3CDTF">2024-04-26T13:36:32Z</dcterms:created>
  <dcterms:modified xsi:type="dcterms:W3CDTF">2024-05-08T20:22:45Z</dcterms:modified>
</cp:coreProperties>
</file>