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ul.yadav\Data Science\Rachel Screening Plate\"/>
    </mc:Choice>
  </mc:AlternateContent>
  <xr:revisionPtr revIDLastSave="0" documentId="13_ncr:1_{18181A73-3A24-4DE1-B7F0-7DC9FB5D6D69}" xr6:coauthVersionLast="47" xr6:coauthVersionMax="47" xr10:uidLastSave="{00000000-0000-0000-0000-000000000000}"/>
  <bookViews>
    <workbookView xWindow="28680" yWindow="-120" windowWidth="29040" windowHeight="15840" firstSheet="1" activeTab="3" xr2:uid="{CC241E92-57FF-4F39-8FDB-5A2470B8EB1D}"/>
  </bookViews>
  <sheets>
    <sheet name="Screen Plate (image only)" sheetId="9" r:id="rId1"/>
    <sheet name="Screen Plate" sheetId="1" r:id="rId2"/>
    <sheet name="Calculations" sheetId="2" r:id="rId3"/>
    <sheet name="UPLC Data (iClass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2" i="7" l="1"/>
  <c r="I4" i="7"/>
  <c r="K4" i="7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3" i="7"/>
  <c r="I44" i="7"/>
  <c r="I45" i="7"/>
  <c r="I46" i="7"/>
  <c r="I47" i="7"/>
  <c r="I48" i="7"/>
  <c r="I49" i="7"/>
  <c r="I50" i="7"/>
  <c r="M41" i="2"/>
  <c r="M31" i="2"/>
  <c r="M33" i="2"/>
  <c r="M34" i="2"/>
  <c r="M36" i="2"/>
  <c r="M37" i="2"/>
  <c r="M21" i="2"/>
  <c r="M22" i="2"/>
  <c r="M23" i="2"/>
  <c r="M24" i="2"/>
  <c r="M25" i="2"/>
  <c r="M27" i="2"/>
  <c r="M28" i="2"/>
  <c r="M29" i="2"/>
  <c r="J4" i="7" l="1"/>
  <c r="I3" i="7"/>
  <c r="J3" i="7" l="1"/>
  <c r="K3" i="7"/>
  <c r="L3" i="7"/>
  <c r="M3" i="7"/>
  <c r="M10" i="2"/>
  <c r="G13" i="2"/>
  <c r="M13" i="2" s="1"/>
  <c r="I13" i="2"/>
  <c r="H13" i="2" s="1"/>
  <c r="J13" i="2"/>
  <c r="G18" i="2"/>
  <c r="G24" i="2"/>
  <c r="G27" i="2"/>
  <c r="G30" i="2"/>
  <c r="G33" i="2"/>
  <c r="G36" i="2"/>
  <c r="G39" i="2"/>
  <c r="G42" i="2"/>
  <c r="I18" i="2"/>
  <c r="I19" i="2"/>
  <c r="G19" i="2" s="1"/>
  <c r="I20" i="2"/>
  <c r="G20" i="2" s="1"/>
  <c r="I21" i="2"/>
  <c r="G21" i="2" s="1"/>
  <c r="I22" i="2"/>
  <c r="G22" i="2" s="1"/>
  <c r="I23" i="2"/>
  <c r="G23" i="2" s="1"/>
  <c r="I24" i="2"/>
  <c r="I25" i="2"/>
  <c r="G25" i="2" s="1"/>
  <c r="I27" i="2"/>
  <c r="I28" i="2"/>
  <c r="G28" i="2" s="1"/>
  <c r="I29" i="2"/>
  <c r="G29" i="2" s="1"/>
  <c r="I30" i="2"/>
  <c r="I31" i="2"/>
  <c r="G31" i="2" s="1"/>
  <c r="I33" i="2"/>
  <c r="I34" i="2"/>
  <c r="G34" i="2" s="1"/>
  <c r="I36" i="2"/>
  <c r="I37" i="2"/>
  <c r="G37" i="2" s="1"/>
  <c r="I38" i="2"/>
  <c r="G38" i="2" s="1"/>
  <c r="I39" i="2"/>
  <c r="I40" i="2"/>
  <c r="G40" i="2" s="1"/>
  <c r="I41" i="2"/>
  <c r="G41" i="2" s="1"/>
  <c r="I42" i="2"/>
  <c r="I43" i="2"/>
  <c r="G43" i="2" s="1"/>
  <c r="J18" i="2"/>
  <c r="H18" i="2" s="1"/>
  <c r="J19" i="2"/>
  <c r="J25" i="2"/>
  <c r="J30" i="2"/>
  <c r="H30" i="2" s="1"/>
  <c r="J31" i="2"/>
  <c r="J37" i="2"/>
  <c r="J42" i="2"/>
  <c r="H42" i="2" s="1"/>
  <c r="J43" i="2"/>
  <c r="P7" i="2"/>
  <c r="P10" i="2"/>
  <c r="P13" i="2"/>
  <c r="P17" i="2"/>
  <c r="J17" i="2" s="1"/>
  <c r="P18" i="2"/>
  <c r="P19" i="2"/>
  <c r="P20" i="2"/>
  <c r="J20" i="2" s="1"/>
  <c r="P21" i="2"/>
  <c r="J21" i="2" s="1"/>
  <c r="P22" i="2"/>
  <c r="J22" i="2" s="1"/>
  <c r="P23" i="2"/>
  <c r="J23" i="2" s="1"/>
  <c r="H23" i="2" s="1"/>
  <c r="P24" i="2"/>
  <c r="J24" i="2" s="1"/>
  <c r="H24" i="2" s="1"/>
  <c r="P25" i="2"/>
  <c r="P27" i="2"/>
  <c r="J27" i="2" s="1"/>
  <c r="H27" i="2" s="1"/>
  <c r="P28" i="2"/>
  <c r="J28" i="2" s="1"/>
  <c r="P29" i="2"/>
  <c r="J29" i="2" s="1"/>
  <c r="H29" i="2" s="1"/>
  <c r="P30" i="2"/>
  <c r="P31" i="2"/>
  <c r="P33" i="2"/>
  <c r="J33" i="2" s="1"/>
  <c r="P34" i="2"/>
  <c r="J34" i="2" s="1"/>
  <c r="P36" i="2"/>
  <c r="J36" i="2" s="1"/>
  <c r="H36" i="2" s="1"/>
  <c r="P37" i="2"/>
  <c r="P38" i="2"/>
  <c r="J38" i="2" s="1"/>
  <c r="P39" i="2"/>
  <c r="J39" i="2" s="1"/>
  <c r="H39" i="2" s="1"/>
  <c r="P40" i="2"/>
  <c r="J40" i="2" s="1"/>
  <c r="P41" i="2"/>
  <c r="J41" i="2" s="1"/>
  <c r="H41" i="2" s="1"/>
  <c r="P42" i="2"/>
  <c r="P43" i="2"/>
  <c r="H33" i="2" l="1"/>
  <c r="H40" i="2"/>
  <c r="H34" i="2"/>
  <c r="H28" i="2"/>
  <c r="H22" i="2"/>
  <c r="H21" i="2"/>
  <c r="H38" i="2"/>
  <c r="H20" i="2"/>
  <c r="H43" i="2"/>
  <c r="H37" i="2"/>
  <c r="H31" i="2"/>
  <c r="H25" i="2"/>
  <c r="H19" i="2"/>
  <c r="J7" i="2"/>
  <c r="J10" i="2" l="1"/>
  <c r="H46" i="2"/>
  <c r="G46" i="2" s="1"/>
  <c r="H47" i="2"/>
  <c r="G47" i="2" s="1"/>
  <c r="E10" i="2"/>
  <c r="J5" i="7" l="1"/>
  <c r="L50" i="7" l="1"/>
  <c r="J50" i="7"/>
  <c r="I24" i="1" s="1"/>
  <c r="K50" i="7"/>
  <c r="I25" i="1" s="1"/>
  <c r="M50" i="7"/>
  <c r="K44" i="7"/>
  <c r="H25" i="1" s="1"/>
  <c r="J44" i="7"/>
  <c r="H24" i="1" s="1"/>
  <c r="M44" i="7"/>
  <c r="L44" i="7"/>
  <c r="M38" i="7"/>
  <c r="J38" i="7"/>
  <c r="G24" i="1" s="1"/>
  <c r="K38" i="7"/>
  <c r="G25" i="1" s="1"/>
  <c r="L38" i="7"/>
  <c r="K32" i="7"/>
  <c r="F25" i="1" s="1"/>
  <c r="J32" i="7"/>
  <c r="F24" i="1" s="1"/>
  <c r="M32" i="7"/>
  <c r="L32" i="7"/>
  <c r="L26" i="7"/>
  <c r="J26" i="7"/>
  <c r="K26" i="7"/>
  <c r="E25" i="1" s="1"/>
  <c r="M26" i="7"/>
  <c r="L20" i="7"/>
  <c r="M20" i="7"/>
  <c r="K20" i="7"/>
  <c r="D25" i="1" s="1"/>
  <c r="J20" i="7"/>
  <c r="D24" i="1" s="1"/>
  <c r="J14" i="7"/>
  <c r="C24" i="1" s="1"/>
  <c r="M14" i="7"/>
  <c r="K14" i="7"/>
  <c r="C25" i="1" s="1"/>
  <c r="L14" i="7"/>
  <c r="K49" i="7"/>
  <c r="J49" i="7"/>
  <c r="I20" i="1" s="1"/>
  <c r="M49" i="7"/>
  <c r="L49" i="7"/>
  <c r="K43" i="7"/>
  <c r="H21" i="1" s="1"/>
  <c r="L43" i="7"/>
  <c r="M43" i="7"/>
  <c r="J43" i="7"/>
  <c r="H20" i="1" s="1"/>
  <c r="M37" i="7"/>
  <c r="J37" i="7"/>
  <c r="G20" i="1" s="1"/>
  <c r="K37" i="7"/>
  <c r="G21" i="1" s="1"/>
  <c r="L37" i="7"/>
  <c r="J31" i="7"/>
  <c r="F20" i="1" s="1"/>
  <c r="K31" i="7"/>
  <c r="F21" i="1" s="1"/>
  <c r="L31" i="7"/>
  <c r="M31" i="7"/>
  <c r="K25" i="7"/>
  <c r="E21" i="1" s="1"/>
  <c r="L25" i="7"/>
  <c r="J25" i="7"/>
  <c r="E20" i="1" s="1"/>
  <c r="M25" i="7"/>
  <c r="M19" i="7"/>
  <c r="J19" i="7"/>
  <c r="K19" i="7"/>
  <c r="L19" i="7"/>
  <c r="K13" i="7"/>
  <c r="C21" i="1" s="1"/>
  <c r="J13" i="7"/>
  <c r="C20" i="1" s="1"/>
  <c r="L13" i="7"/>
  <c r="M13" i="7"/>
  <c r="L48" i="7"/>
  <c r="J48" i="7"/>
  <c r="I16" i="1" s="1"/>
  <c r="K48" i="7"/>
  <c r="I17" i="1" s="1"/>
  <c r="M48" i="7"/>
  <c r="K42" i="7"/>
  <c r="H17" i="1" s="1"/>
  <c r="M42" i="7"/>
  <c r="J42" i="7"/>
  <c r="H16" i="1" s="1"/>
  <c r="L42" i="7"/>
  <c r="L36" i="7"/>
  <c r="M36" i="7"/>
  <c r="J36" i="7"/>
  <c r="G16" i="1" s="1"/>
  <c r="K36" i="7"/>
  <c r="G17" i="1" s="1"/>
  <c r="L30" i="7"/>
  <c r="J30" i="7"/>
  <c r="F16" i="1" s="1"/>
  <c r="K30" i="7"/>
  <c r="F17" i="1" s="1"/>
  <c r="M30" i="7"/>
  <c r="L24" i="7"/>
  <c r="J24" i="7"/>
  <c r="K24" i="7"/>
  <c r="E17" i="1" s="1"/>
  <c r="M24" i="7"/>
  <c r="L18" i="7"/>
  <c r="M18" i="7"/>
  <c r="J18" i="7"/>
  <c r="D16" i="1" s="1"/>
  <c r="K18" i="7"/>
  <c r="D17" i="1" s="1"/>
  <c r="L12" i="7"/>
  <c r="J12" i="7"/>
  <c r="C16" i="1" s="1"/>
  <c r="K12" i="7"/>
  <c r="C17" i="1" s="1"/>
  <c r="M12" i="7"/>
  <c r="J47" i="7"/>
  <c r="M47" i="7"/>
  <c r="K47" i="7"/>
  <c r="L47" i="7"/>
  <c r="L41" i="7"/>
  <c r="M41" i="7"/>
  <c r="J41" i="7"/>
  <c r="H12" i="1" s="1"/>
  <c r="K41" i="7"/>
  <c r="H13" i="1" s="1"/>
  <c r="M35" i="7"/>
  <c r="J35" i="7"/>
  <c r="G12" i="1" s="1"/>
  <c r="K35" i="7"/>
  <c r="G13" i="1" s="1"/>
  <c r="L35" i="7"/>
  <c r="M29" i="7"/>
  <c r="J29" i="7"/>
  <c r="F12" i="1" s="1"/>
  <c r="K29" i="7"/>
  <c r="L29" i="7"/>
  <c r="M23" i="7"/>
  <c r="J23" i="7"/>
  <c r="E12" i="1" s="1"/>
  <c r="K23" i="7"/>
  <c r="E13" i="1" s="1"/>
  <c r="L23" i="7"/>
  <c r="K17" i="7"/>
  <c r="D13" i="1" s="1"/>
  <c r="J17" i="7"/>
  <c r="D12" i="1" s="1"/>
  <c r="M17" i="7"/>
  <c r="L17" i="7"/>
  <c r="J11" i="7"/>
  <c r="L11" i="7"/>
  <c r="M11" i="7"/>
  <c r="K11" i="7"/>
  <c r="C13" i="1" s="1"/>
  <c r="K46" i="7"/>
  <c r="I9" i="1" s="1"/>
  <c r="J46" i="7"/>
  <c r="I8" i="1" s="1"/>
  <c r="M46" i="7"/>
  <c r="L46" i="7"/>
  <c r="L40" i="7"/>
  <c r="K40" i="7"/>
  <c r="H9" i="1" s="1"/>
  <c r="M40" i="7"/>
  <c r="J40" i="7"/>
  <c r="H8" i="1" s="1"/>
  <c r="M34" i="7"/>
  <c r="J34" i="7"/>
  <c r="G8" i="1" s="1"/>
  <c r="K34" i="7"/>
  <c r="G9" i="1" s="1"/>
  <c r="L34" i="7"/>
  <c r="L28" i="7"/>
  <c r="J28" i="7"/>
  <c r="F8" i="1" s="1"/>
  <c r="M28" i="7"/>
  <c r="K28" i="7"/>
  <c r="F9" i="1" s="1"/>
  <c r="L22" i="7"/>
  <c r="K22" i="7"/>
  <c r="E9" i="1" s="1"/>
  <c r="M22" i="7"/>
  <c r="J22" i="7"/>
  <c r="E8" i="1" s="1"/>
  <c r="L16" i="7"/>
  <c r="M16" i="7"/>
  <c r="K16" i="7"/>
  <c r="D9" i="1" s="1"/>
  <c r="J16" i="7"/>
  <c r="D8" i="1" s="1"/>
  <c r="L10" i="7"/>
  <c r="M10" i="7"/>
  <c r="J10" i="7"/>
  <c r="C8" i="1" s="1"/>
  <c r="K10" i="7"/>
  <c r="C9" i="1" s="1"/>
  <c r="M45" i="7"/>
  <c r="J45" i="7"/>
  <c r="I4" i="1" s="1"/>
  <c r="K45" i="7"/>
  <c r="I5" i="1" s="1"/>
  <c r="L45" i="7"/>
  <c r="J39" i="7"/>
  <c r="H4" i="1" s="1"/>
  <c r="K39" i="7"/>
  <c r="H5" i="1" s="1"/>
  <c r="M39" i="7"/>
  <c r="L39" i="7"/>
  <c r="M33" i="7"/>
  <c r="L33" i="7"/>
  <c r="J33" i="7"/>
  <c r="G4" i="1" s="1"/>
  <c r="K33" i="7"/>
  <c r="G5" i="1" s="1"/>
  <c r="J27" i="7"/>
  <c r="F4" i="1" s="1"/>
  <c r="L27" i="7"/>
  <c r="M27" i="7"/>
  <c r="K27" i="7"/>
  <c r="F5" i="1" s="1"/>
  <c r="J21" i="7"/>
  <c r="E4" i="1" s="1"/>
  <c r="K21" i="7"/>
  <c r="E5" i="1" s="1"/>
  <c r="L21" i="7"/>
  <c r="M21" i="7"/>
  <c r="M15" i="7"/>
  <c r="J15" i="7"/>
  <c r="D4" i="1" s="1"/>
  <c r="K15" i="7"/>
  <c r="D5" i="1" s="1"/>
  <c r="L15" i="7"/>
  <c r="J9" i="7"/>
  <c r="C4" i="1" s="1"/>
  <c r="K9" i="7"/>
  <c r="C5" i="1" s="1"/>
  <c r="M9" i="7"/>
  <c r="L9" i="7"/>
  <c r="M8" i="7"/>
  <c r="J8" i="7"/>
  <c r="B24" i="1" s="1"/>
  <c r="K8" i="7"/>
  <c r="B25" i="1" s="1"/>
  <c r="L8" i="7"/>
  <c r="L7" i="7"/>
  <c r="J7" i="7"/>
  <c r="B20" i="1" s="1"/>
  <c r="M7" i="7"/>
  <c r="K7" i="7"/>
  <c r="B21" i="1" s="1"/>
  <c r="J6" i="7"/>
  <c r="B16" i="1" s="1"/>
  <c r="K6" i="7"/>
  <c r="B17" i="1" s="1"/>
  <c r="M6" i="7"/>
  <c r="L6" i="7"/>
  <c r="L5" i="7"/>
  <c r="B12" i="1"/>
  <c r="M5" i="7"/>
  <c r="K5" i="7"/>
  <c r="B13" i="1" s="1"/>
  <c r="M4" i="7"/>
  <c r="B8" i="1"/>
  <c r="L4" i="7"/>
  <c r="B9" i="1"/>
  <c r="I12" i="1"/>
  <c r="B5" i="1"/>
  <c r="B4" i="1"/>
  <c r="I21" i="1"/>
  <c r="I13" i="1"/>
  <c r="F13" i="1"/>
  <c r="E16" i="1"/>
  <c r="D20" i="1"/>
  <c r="C12" i="1"/>
  <c r="E24" i="1"/>
  <c r="D21" i="1"/>
  <c r="N4" i="2"/>
  <c r="M4" i="2" s="1"/>
  <c r="P6" i="2"/>
  <c r="J6" i="2" s="1"/>
  <c r="P5" i="2"/>
  <c r="J5" i="2" s="1"/>
  <c r="I4" i="2" l="1"/>
  <c r="P4" i="2"/>
  <c r="J4" i="2" s="1"/>
  <c r="I5" i="2" l="1"/>
  <c r="G5" i="2" s="1"/>
  <c r="I17" i="2"/>
  <c r="I7" i="2"/>
  <c r="M43" i="2"/>
  <c r="I10" i="2"/>
  <c r="H4" i="2"/>
  <c r="I6" i="2"/>
  <c r="G17" i="2"/>
  <c r="M17" i="2" s="1"/>
  <c r="M18" i="2"/>
  <c r="M19" i="2"/>
  <c r="M20" i="2"/>
  <c r="G7" i="2" l="1"/>
  <c r="H7" i="2"/>
  <c r="G10" i="2"/>
  <c r="H10" i="2"/>
  <c r="M5" i="2"/>
  <c r="H5" i="2"/>
  <c r="M38" i="2"/>
  <c r="M30" i="2"/>
  <c r="M42" i="2"/>
  <c r="M39" i="2"/>
  <c r="M40" i="2"/>
  <c r="G6" i="2"/>
  <c r="M6" i="2" s="1"/>
  <c r="H6" i="2"/>
  <c r="H48" i="2"/>
  <c r="H17" i="2"/>
</calcChain>
</file>

<file path=xl/sharedStrings.xml><?xml version="1.0" encoding="utf-8"?>
<sst xmlns="http://schemas.openxmlformats.org/spreadsheetml/2006/main" count="401" uniqueCount="203">
  <si>
    <t>Description</t>
  </si>
  <si>
    <t>MW (g/mol)</t>
  </si>
  <si>
    <t>Density (g/ml)</t>
  </si>
  <si>
    <t>CAS</t>
  </si>
  <si>
    <t>Shading indicates user input required</t>
  </si>
  <si>
    <t>Reagent</t>
  </si>
  <si>
    <t>Ligand</t>
  </si>
  <si>
    <t>Location</t>
  </si>
  <si>
    <t>Equiv.</t>
  </si>
  <si>
    <t>Mass (mg)</t>
  </si>
  <si>
    <r>
      <t>Vol (</t>
    </r>
    <r>
      <rPr>
        <sz val="11"/>
        <color theme="1"/>
        <rFont val="Calibri"/>
        <family val="2"/>
      </rPr>
      <t>μL)</t>
    </r>
  </si>
  <si>
    <t>μmol</t>
  </si>
  <si>
    <t>Stock solutions</t>
  </si>
  <si>
    <t>Volume (mL)</t>
  </si>
  <si>
    <t>Conc. mM</t>
  </si>
  <si>
    <t>Scale factor</t>
  </si>
  <si>
    <t>A</t>
  </si>
  <si>
    <t>B</t>
  </si>
  <si>
    <t>C</t>
  </si>
  <si>
    <t>D</t>
  </si>
  <si>
    <t>E</t>
  </si>
  <si>
    <t>F</t>
  </si>
  <si>
    <t>%</t>
  </si>
  <si>
    <t>8F</t>
  </si>
  <si>
    <t>8E</t>
  </si>
  <si>
    <t>8D</t>
  </si>
  <si>
    <t>8C</t>
  </si>
  <si>
    <t>8B</t>
  </si>
  <si>
    <t>8A</t>
  </si>
  <si>
    <t>7F</t>
  </si>
  <si>
    <t>7E</t>
  </si>
  <si>
    <t>7D</t>
  </si>
  <si>
    <t>7C</t>
  </si>
  <si>
    <t>7B</t>
  </si>
  <si>
    <t>7A</t>
  </si>
  <si>
    <t>6F</t>
  </si>
  <si>
    <t>6E</t>
  </si>
  <si>
    <t>6D</t>
  </si>
  <si>
    <t>6C</t>
  </si>
  <si>
    <t>6B</t>
  </si>
  <si>
    <t>6A</t>
  </si>
  <si>
    <t>5F</t>
  </si>
  <si>
    <t>5E</t>
  </si>
  <si>
    <t>5D</t>
  </si>
  <si>
    <t>5C</t>
  </si>
  <si>
    <t>5B</t>
  </si>
  <si>
    <t>5A</t>
  </si>
  <si>
    <t>4F</t>
  </si>
  <si>
    <t>4E</t>
  </si>
  <si>
    <t>4D</t>
  </si>
  <si>
    <t>4C</t>
  </si>
  <si>
    <t>4B</t>
  </si>
  <si>
    <t>4A</t>
  </si>
  <si>
    <t>3F</t>
  </si>
  <si>
    <t>3E</t>
  </si>
  <si>
    <t>3D</t>
  </si>
  <si>
    <t>3C</t>
  </si>
  <si>
    <t>3B</t>
  </si>
  <si>
    <t>3A</t>
  </si>
  <si>
    <t>2F</t>
  </si>
  <si>
    <t>2E</t>
  </si>
  <si>
    <t>2D</t>
  </si>
  <si>
    <t>2C</t>
  </si>
  <si>
    <t>2B</t>
  </si>
  <si>
    <t>2A</t>
  </si>
  <si>
    <t>1F</t>
  </si>
  <si>
    <t>1E</t>
  </si>
  <si>
    <t>1D</t>
  </si>
  <si>
    <t>1C</t>
  </si>
  <si>
    <t>1B</t>
  </si>
  <si>
    <t>1A</t>
  </si>
  <si>
    <t>Uncorrected conv.</t>
  </si>
  <si>
    <t>ordered</t>
  </si>
  <si>
    <t>Solvent</t>
  </si>
  <si>
    <t>Volume additional solvent required</t>
  </si>
  <si>
    <t>box 12</t>
  </si>
  <si>
    <t>Total others</t>
  </si>
  <si>
    <t>conv. %</t>
  </si>
  <si>
    <t>yield %</t>
  </si>
  <si>
    <t>Pd Precursor</t>
  </si>
  <si>
    <t>Ni Precursor</t>
  </si>
  <si>
    <t>5 (ArBr)</t>
  </si>
  <si>
    <t>6 (Boronic Acid)</t>
  </si>
  <si>
    <t>564483-18-7</t>
  </si>
  <si>
    <t>Box 10(a), blue tray 16, box10, PLtray1</t>
  </si>
  <si>
    <t>787618-22-8</t>
  </si>
  <si>
    <t>Orange PL tray 2,</t>
  </si>
  <si>
    <t>657408-07-6</t>
  </si>
  <si>
    <t>box 7, Green PL Tray 1</t>
  </si>
  <si>
    <t>HPCy3BF4</t>
  </si>
  <si>
    <t>HPtBu3BF4</t>
  </si>
  <si>
    <t>XantPhos</t>
  </si>
  <si>
    <t>DPEPhos</t>
  </si>
  <si>
    <t>P(otol)3</t>
  </si>
  <si>
    <t>224311-49-3</t>
  </si>
  <si>
    <t>224311-51-7</t>
  </si>
  <si>
    <t>green pl tray 1, orange pl tray 2</t>
  </si>
  <si>
    <t>box 10</t>
  </si>
  <si>
    <t>box 10, green pl tray 1, orange pl tray 2</t>
  </si>
  <si>
    <t>247940-06-3</t>
  </si>
  <si>
    <t>213697-53-1</t>
  </si>
  <si>
    <t>box 10, grey tray 17</t>
  </si>
  <si>
    <t>Ni(II)OAc2.4H2O</t>
  </si>
  <si>
    <t>6018-89-9</t>
  </si>
  <si>
    <t>box 6</t>
  </si>
  <si>
    <t>box 7</t>
  </si>
  <si>
    <t>166330-10-5</t>
  </si>
  <si>
    <t>PP FW Tray 3, box 10</t>
  </si>
  <si>
    <t>dppf</t>
  </si>
  <si>
    <t>dtbpf</t>
  </si>
  <si>
    <t>12150-46-8</t>
  </si>
  <si>
    <t>blue tray 16</t>
  </si>
  <si>
    <t>84680-95-5</t>
  </si>
  <si>
    <t>932710-63-9</t>
  </si>
  <si>
    <t>box 10, green pl tray 1</t>
  </si>
  <si>
    <t>58656-04-5</t>
  </si>
  <si>
    <t>131274-22-1</t>
  </si>
  <si>
    <t>321921-71-5</t>
  </si>
  <si>
    <t>PCy2Ph</t>
  </si>
  <si>
    <t>6476-37-5</t>
  </si>
  <si>
    <t>6163-58-2</t>
  </si>
  <si>
    <t>PPh3</t>
  </si>
  <si>
    <t>603-35-0</t>
  </si>
  <si>
    <t>box 12, box 14, box 9, PP FW Tray 3</t>
  </si>
  <si>
    <t xml:space="preserve">box 10, </t>
  </si>
  <si>
    <t>box 10a Green PL tray 1, orange PL tray 2</t>
  </si>
  <si>
    <t>orange PL tray 2</t>
  </si>
  <si>
    <t>161265-03-8</t>
  </si>
  <si>
    <t>*Xphos</t>
  </si>
  <si>
    <t>*RuPhos</t>
  </si>
  <si>
    <t>*Sphos</t>
  </si>
  <si>
    <t>*CyJohnPhos</t>
  </si>
  <si>
    <t>*DavePhos</t>
  </si>
  <si>
    <t>*tBuXPhos</t>
  </si>
  <si>
    <t>*JohnPhos</t>
  </si>
  <si>
    <t>*tBuDavePhos</t>
  </si>
  <si>
    <t>*CataCXium A P(Ad)2Bu</t>
  </si>
  <si>
    <t>APhos</t>
  </si>
  <si>
    <t>564483-19-8</t>
  </si>
  <si>
    <t>3375-31-3</t>
  </si>
  <si>
    <t>box 5, box 7, blue tray 14, others</t>
  </si>
  <si>
    <t>DPPB</t>
  </si>
  <si>
    <t>7688-25-7</t>
  </si>
  <si>
    <t>box 12. PP FW Tray 3</t>
  </si>
  <si>
    <t>£/g Pd</t>
  </si>
  <si>
    <t>Potassium carbonate</t>
  </si>
  <si>
    <t>Water</t>
  </si>
  <si>
    <t>uL</t>
  </si>
  <si>
    <t>MeCN or toluene</t>
  </si>
  <si>
    <t>Pd(dppf)Cl2</t>
  </si>
  <si>
    <t>tBuXPhos</t>
  </si>
  <si>
    <t>SPhos</t>
  </si>
  <si>
    <t>RuPhos</t>
  </si>
  <si>
    <t>CyJohnPhos</t>
  </si>
  <si>
    <t>JohnPhos</t>
  </si>
  <si>
    <t>DavePhos</t>
  </si>
  <si>
    <t>tBuDavePhos</t>
  </si>
  <si>
    <t>CataCXium A</t>
  </si>
  <si>
    <t>DPPF</t>
  </si>
  <si>
    <t>DtBPF</t>
  </si>
  <si>
    <t>CyDPEPhos</t>
  </si>
  <si>
    <r>
      <t>[HPCy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][BF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</si>
  <si>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[HPtBu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][BF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</si>
  <si>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P(o-tolyl)</t>
    </r>
    <r>
      <rPr>
        <vertAlign val="subscript"/>
        <sz val="11"/>
        <color theme="1"/>
        <rFont val="Calibri"/>
        <family val="2"/>
        <scheme val="minor"/>
      </rPr>
      <t>3</t>
    </r>
  </si>
  <si>
    <r>
      <t>PPh</t>
    </r>
    <r>
      <rPr>
        <vertAlign val="subscript"/>
        <sz val="11"/>
        <color theme="1"/>
        <rFont val="Calibri"/>
        <family val="2"/>
        <scheme val="minor"/>
      </rPr>
      <t>3</t>
    </r>
  </si>
  <si>
    <r>
      <t>PCyPh</t>
    </r>
    <r>
      <rPr>
        <vertAlign val="subscript"/>
        <sz val="11"/>
        <color theme="1"/>
        <rFont val="Calibri"/>
        <family val="2"/>
        <scheme val="minor"/>
      </rPr>
      <t>2</t>
    </r>
  </si>
  <si>
    <r>
      <t>PCy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</si>
  <si>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r>
      <t>PtBuPh</t>
    </r>
    <r>
      <rPr>
        <vertAlign val="subscript"/>
        <sz val="11"/>
        <color theme="1"/>
        <rFont val="Calibri"/>
        <family val="2"/>
        <scheme val="minor"/>
      </rPr>
      <t>2</t>
    </r>
  </si>
  <si>
    <t>[Pd(Oac)2]</t>
  </si>
  <si>
    <r>
      <t>Pd(OAc)</t>
    </r>
    <r>
      <rPr>
        <vertAlign val="subscript"/>
        <sz val="11"/>
        <color theme="1"/>
        <rFont val="Calibri"/>
        <family val="2"/>
        <scheme val="minor"/>
      </rPr>
      <t>2</t>
    </r>
  </si>
  <si>
    <t>Xphos</t>
  </si>
  <si>
    <t>DPPP</t>
  </si>
  <si>
    <r>
      <t>Ni(OAc)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O)</t>
    </r>
    <r>
      <rPr>
        <vertAlign val="subscript"/>
        <sz val="11"/>
        <color theme="1"/>
        <rFont val="Calibri"/>
        <family val="2"/>
        <scheme val="minor"/>
      </rPr>
      <t>4</t>
    </r>
  </si>
  <si>
    <t>Compd 6</t>
  </si>
  <si>
    <t>Uncorrected yield 7</t>
  </si>
  <si>
    <t>Uncorrected yield 7-desF</t>
  </si>
  <si>
    <t>6737-42-4</t>
  </si>
  <si>
    <t>PCyPh2</t>
  </si>
  <si>
    <t>PtBuPh2</t>
  </si>
  <si>
    <t>6002-34-2</t>
  </si>
  <si>
    <t>6372-42-5</t>
  </si>
  <si>
    <t>434336-16-0</t>
  </si>
  <si>
    <t>Compd7</t>
  </si>
  <si>
    <t>0.299 min</t>
  </si>
  <si>
    <t>5-desBr</t>
  </si>
  <si>
    <t>Compd 5</t>
  </si>
  <si>
    <t>0.536 min</t>
  </si>
  <si>
    <t>0.815 min</t>
  </si>
  <si>
    <t>0.939 min</t>
  </si>
  <si>
    <t>5 dimer</t>
  </si>
  <si>
    <t>????</t>
  </si>
  <si>
    <t>7-desBr</t>
  </si>
  <si>
    <t>Yield dimer</t>
  </si>
  <si>
    <t>???</t>
  </si>
  <si>
    <t>No product formation</t>
  </si>
  <si>
    <r>
      <t xml:space="preserve">Conversions and yields are uncorrected based on relative intensity of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5-desbr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7-desF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5 dimer</t>
    </r>
  </si>
  <si>
    <r>
      <t xml:space="preserve">&gt;85% yield </t>
    </r>
    <r>
      <rPr>
        <b/>
        <sz val="11"/>
        <color theme="1"/>
        <rFont val="Calibri"/>
        <family val="2"/>
        <scheme val="minor"/>
      </rPr>
      <t>7</t>
    </r>
  </si>
  <si>
    <r>
      <t xml:space="preserve">60 - 85% yield </t>
    </r>
    <r>
      <rPr>
        <b/>
        <sz val="11"/>
        <color theme="1"/>
        <rFont val="Calibri"/>
        <family val="2"/>
        <scheme val="minor"/>
      </rPr>
      <t>7</t>
    </r>
  </si>
  <si>
    <t>Fluorobenzene</t>
  </si>
  <si>
    <t>1.379 min</t>
  </si>
  <si>
    <t>Conversions and yields are uncorrected based on area% of all peaks except solvent, ligand and ligand oxide</t>
  </si>
  <si>
    <r>
      <t xml:space="preserve">65 - 85% yield </t>
    </r>
    <r>
      <rPr>
        <b/>
        <sz val="11"/>
        <color theme="1"/>
        <rFont val="Calibri"/>
        <family val="2"/>
        <scheme val="minor"/>
      </rPr>
      <t>7</t>
    </r>
  </si>
  <si>
    <r>
      <t xml:space="preserve">0.1 - 65% yield </t>
    </r>
    <r>
      <rPr>
        <b/>
        <sz val="11"/>
        <color theme="1"/>
        <rFont val="Calibri"/>
        <family val="2"/>
        <scheme val="minor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</si>
</sst>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444444"/>
      <name val="Roboto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DD1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4" xfId="0" applyBorder="1"/>
    <xf numFmtId="0" fontId="2" fillId="0" borderId="0" xfId="0" applyFont="1" applyAlignment="1">
      <alignment horizontal="center" wrapText="1"/>
    </xf>
    <xf numFmtId="164" fontId="0" fillId="0" borderId="0" xfId="0" applyNumberFormat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1" fillId="0" borderId="0" xfId="0" applyFont="1"/>
    <xf numFmtId="1" fontId="0" fillId="0" borderId="0" xfId="0" applyNumberFormat="1"/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165" fontId="0" fillId="4" borderId="2" xfId="0" applyNumberFormat="1" applyFill="1" applyBorder="1" applyAlignment="1">
      <alignment horizontal="center" vertical="center"/>
    </xf>
    <xf numFmtId="0" fontId="5" fillId="0" borderId="0" xfId="1"/>
    <xf numFmtId="0" fontId="0" fillId="5" borderId="0" xfId="0" applyFill="1"/>
    <xf numFmtId="0" fontId="0" fillId="6" borderId="0" xfId="0" applyFill="1"/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9" borderId="0" xfId="0" applyFill="1"/>
    <xf numFmtId="0" fontId="1" fillId="5" borderId="0" xfId="0" applyFont="1" applyFill="1"/>
    <xf numFmtId="0" fontId="8" fillId="0" borderId="0" xfId="0" applyFont="1"/>
    <xf numFmtId="0" fontId="9" fillId="0" borderId="0" xfId="0" applyFont="1" applyAlignment="1">
      <alignment horizontal="left"/>
    </xf>
    <xf numFmtId="0" fontId="1" fillId="6" borderId="0" xfId="0" applyFont="1" applyFill="1"/>
    <xf numFmtId="0" fontId="0" fillId="3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6" borderId="0" xfId="0" applyFont="1" applyFill="1"/>
    <xf numFmtId="165" fontId="0" fillId="10" borderId="0" xfId="0" applyNumberFormat="1" applyFill="1" applyAlignment="1">
      <alignment horizontal="center" vertical="center"/>
    </xf>
    <xf numFmtId="165" fontId="0" fillId="10" borderId="1" xfId="0" applyNumberFormat="1" applyFill="1" applyBorder="1" applyAlignment="1">
      <alignment horizontal="center" vertical="center"/>
    </xf>
    <xf numFmtId="165" fontId="0" fillId="10" borderId="4" xfId="0" applyNumberFormat="1" applyFill="1" applyBorder="1" applyAlignment="1">
      <alignment horizontal="center" vertical="center"/>
    </xf>
    <xf numFmtId="165" fontId="0" fillId="10" borderId="2" xfId="0" applyNumberFormat="1" applyFill="1" applyBorder="1" applyAlignment="1">
      <alignment horizontal="center" vertical="center"/>
    </xf>
    <xf numFmtId="165" fontId="0" fillId="10" borderId="5" xfId="0" applyNumberFormat="1" applyFill="1" applyBorder="1" applyAlignment="1">
      <alignment horizontal="center" vertical="center"/>
    </xf>
    <xf numFmtId="165" fontId="0" fillId="11" borderId="1" xfId="0" applyNumberFormat="1" applyFill="1" applyBorder="1" applyAlignment="1">
      <alignment horizontal="center" vertical="center"/>
    </xf>
    <xf numFmtId="165" fontId="0" fillId="11" borderId="2" xfId="0" applyNumberFormat="1" applyFill="1" applyBorder="1" applyAlignment="1">
      <alignment horizontal="center" vertical="center"/>
    </xf>
    <xf numFmtId="165" fontId="0" fillId="8" borderId="1" xfId="0" applyNumberForma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D6D6"/>
      <color rgb="FFED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igmaaldrich.com/GB/en/search/1663-45-2?focus=products&amp;page=1&amp;perpage=30&amp;sort=relevance&amp;term=1663-45-2&amp;type=cas_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8174-4BF7-41F2-810A-21849335AA05}">
  <dimension ref="A1:K19"/>
  <sheetViews>
    <sheetView zoomScaleNormal="100" workbookViewId="0">
      <selection activeCell="L20" sqref="L20"/>
    </sheetView>
  </sheetViews>
  <sheetFormatPr defaultColWidth="20.7109375" defaultRowHeight="15" x14ac:dyDescent="0.25"/>
  <cols>
    <col min="1" max="1" width="8.7109375" style="1" customWidth="1"/>
    <col min="2" max="9" width="15.7109375" style="1" customWidth="1"/>
    <col min="10" max="10" width="3.7109375" style="1" customWidth="1"/>
    <col min="11" max="16384" width="20.7109375" style="1"/>
  </cols>
  <sheetData>
    <row r="1" spans="1:11" ht="13.15" customHeight="1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1" ht="13.15" customHeight="1" x14ac:dyDescent="0.25">
      <c r="B2" s="29" t="s">
        <v>169</v>
      </c>
      <c r="C2" s="29" t="s">
        <v>169</v>
      </c>
      <c r="D2" s="29" t="s">
        <v>169</v>
      </c>
      <c r="E2" s="29" t="s">
        <v>169</v>
      </c>
      <c r="F2" s="30" t="s">
        <v>172</v>
      </c>
      <c r="G2" s="30" t="s">
        <v>172</v>
      </c>
      <c r="H2" s="30" t="s">
        <v>172</v>
      </c>
      <c r="I2" s="30" t="s">
        <v>172</v>
      </c>
      <c r="K2" s="45" t="s">
        <v>194</v>
      </c>
    </row>
    <row r="3" spans="1:11" ht="13.15" customHeight="1" x14ac:dyDescent="0.25">
      <c r="A3" s="1" t="s">
        <v>16</v>
      </c>
      <c r="B3" s="31" t="s">
        <v>151</v>
      </c>
      <c r="C3" s="31" t="s">
        <v>170</v>
      </c>
      <c r="D3" s="31" t="s">
        <v>153</v>
      </c>
      <c r="E3" s="32" t="s">
        <v>155</v>
      </c>
      <c r="F3" s="31" t="s">
        <v>151</v>
      </c>
      <c r="G3" s="31" t="s">
        <v>170</v>
      </c>
      <c r="H3" s="31" t="s">
        <v>153</v>
      </c>
      <c r="I3" s="32" t="s">
        <v>155</v>
      </c>
      <c r="K3" s="45"/>
    </row>
    <row r="4" spans="1:11" ht="13.15" customHeight="1" thickBot="1" x14ac:dyDescent="0.3">
      <c r="B4" s="22"/>
      <c r="C4" s="22"/>
      <c r="D4" s="22"/>
      <c r="E4" s="22"/>
      <c r="F4" s="22"/>
      <c r="G4" s="22"/>
      <c r="H4" s="22"/>
      <c r="I4" s="23"/>
      <c r="K4" s="21"/>
    </row>
    <row r="5" spans="1:11" ht="13.15" customHeight="1" x14ac:dyDescent="0.25">
      <c r="B5" s="29" t="s">
        <v>169</v>
      </c>
      <c r="C5" s="29" t="s">
        <v>169</v>
      </c>
      <c r="D5" s="29" t="s">
        <v>169</v>
      </c>
      <c r="E5" s="29" t="s">
        <v>169</v>
      </c>
      <c r="F5" s="30" t="s">
        <v>172</v>
      </c>
      <c r="G5" s="30" t="s">
        <v>172</v>
      </c>
      <c r="H5" s="30" t="s">
        <v>172</v>
      </c>
      <c r="I5" s="30" t="s">
        <v>172</v>
      </c>
      <c r="K5" s="46" t="s">
        <v>197</v>
      </c>
    </row>
    <row r="6" spans="1:11" ht="13.15" customHeight="1" x14ac:dyDescent="0.25">
      <c r="A6" s="1" t="s">
        <v>17</v>
      </c>
      <c r="B6" s="32" t="s">
        <v>152</v>
      </c>
      <c r="C6" s="31" t="s">
        <v>150</v>
      </c>
      <c r="D6" s="31" t="s">
        <v>154</v>
      </c>
      <c r="E6" s="32" t="s">
        <v>156</v>
      </c>
      <c r="F6" s="32" t="s">
        <v>152</v>
      </c>
      <c r="G6" s="31" t="s">
        <v>150</v>
      </c>
      <c r="H6" s="31" t="s">
        <v>154</v>
      </c>
      <c r="I6" s="20" t="s">
        <v>156</v>
      </c>
      <c r="K6" s="46"/>
    </row>
    <row r="7" spans="1:11" ht="13.15" customHeight="1" thickBot="1" x14ac:dyDescent="0.3">
      <c r="B7" s="22"/>
      <c r="C7" s="22"/>
      <c r="D7" s="22"/>
      <c r="E7" s="22"/>
      <c r="F7" s="22"/>
      <c r="G7" s="22"/>
      <c r="H7" s="22"/>
      <c r="I7" s="23"/>
      <c r="K7" s="44"/>
    </row>
    <row r="8" spans="1:11" ht="13.15" customHeight="1" x14ac:dyDescent="0.25">
      <c r="B8" s="29" t="s">
        <v>169</v>
      </c>
      <c r="C8" s="29" t="s">
        <v>169</v>
      </c>
      <c r="D8" s="29" t="s">
        <v>169</v>
      </c>
      <c r="E8" s="29" t="s">
        <v>169</v>
      </c>
      <c r="F8" s="30" t="s">
        <v>172</v>
      </c>
      <c r="G8" s="30" t="s">
        <v>172</v>
      </c>
      <c r="H8" s="30" t="s">
        <v>172</v>
      </c>
      <c r="I8" s="30" t="s">
        <v>172</v>
      </c>
    </row>
    <row r="9" spans="1:11" ht="13.15" customHeight="1" x14ac:dyDescent="0.25">
      <c r="A9" s="1" t="s">
        <v>18</v>
      </c>
      <c r="B9" s="32" t="s">
        <v>137</v>
      </c>
      <c r="C9" s="32" t="s">
        <v>91</v>
      </c>
      <c r="D9" s="31" t="s">
        <v>158</v>
      </c>
      <c r="E9" s="32" t="s">
        <v>159</v>
      </c>
      <c r="F9" s="32" t="s">
        <v>137</v>
      </c>
      <c r="G9" s="32" t="s">
        <v>91</v>
      </c>
      <c r="H9" s="31" t="s">
        <v>158</v>
      </c>
      <c r="I9" s="20" t="s">
        <v>159</v>
      </c>
      <c r="K9" s="47" t="s">
        <v>195</v>
      </c>
    </row>
    <row r="10" spans="1:11" ht="13.15" customHeight="1" thickBot="1" x14ac:dyDescent="0.3">
      <c r="B10" s="22"/>
      <c r="C10" s="22"/>
      <c r="D10" s="22"/>
      <c r="E10" s="22"/>
      <c r="F10" s="22"/>
      <c r="G10" s="22"/>
      <c r="H10" s="22"/>
      <c r="I10" s="23"/>
      <c r="K10" s="47"/>
    </row>
    <row r="11" spans="1:11" ht="13.15" customHeight="1" x14ac:dyDescent="0.25">
      <c r="B11" s="29" t="s">
        <v>169</v>
      </c>
      <c r="C11" s="29" t="s">
        <v>169</v>
      </c>
      <c r="D11" s="29" t="s">
        <v>169</v>
      </c>
      <c r="E11" s="29" t="s">
        <v>169</v>
      </c>
      <c r="F11" s="30" t="s">
        <v>172</v>
      </c>
      <c r="G11" s="30" t="s">
        <v>172</v>
      </c>
      <c r="H11" s="30" t="s">
        <v>172</v>
      </c>
      <c r="I11" s="30" t="s">
        <v>172</v>
      </c>
      <c r="K11" s="47"/>
    </row>
    <row r="12" spans="1:11" ht="13.15" customHeight="1" x14ac:dyDescent="0.25">
      <c r="A12" s="1" t="s">
        <v>19</v>
      </c>
      <c r="B12" s="31" t="s">
        <v>164</v>
      </c>
      <c r="C12" s="31" t="s">
        <v>163</v>
      </c>
      <c r="D12" s="32" t="s">
        <v>162</v>
      </c>
      <c r="E12" s="31" t="s">
        <v>161</v>
      </c>
      <c r="F12" s="31" t="s">
        <v>164</v>
      </c>
      <c r="G12" s="31" t="s">
        <v>163</v>
      </c>
      <c r="H12" s="32" t="s">
        <v>162</v>
      </c>
      <c r="I12" s="19" t="s">
        <v>161</v>
      </c>
      <c r="K12" s="47"/>
    </row>
    <row r="13" spans="1:11" ht="13.15" customHeight="1" thickBot="1" x14ac:dyDescent="0.3">
      <c r="B13" s="22"/>
      <c r="C13" s="22"/>
      <c r="D13" s="22"/>
      <c r="E13" s="22"/>
      <c r="F13" s="22"/>
      <c r="G13" s="22"/>
      <c r="H13" s="22"/>
      <c r="I13" s="23"/>
    </row>
    <row r="14" spans="1:11" ht="13.15" customHeight="1" x14ac:dyDescent="0.25">
      <c r="B14" s="29" t="s">
        <v>169</v>
      </c>
      <c r="C14" s="29" t="s">
        <v>169</v>
      </c>
      <c r="D14" s="29" t="s">
        <v>169</v>
      </c>
      <c r="E14" s="29" t="s">
        <v>169</v>
      </c>
      <c r="F14" s="30" t="s">
        <v>172</v>
      </c>
      <c r="G14" s="30" t="s">
        <v>172</v>
      </c>
      <c r="H14" s="30" t="s">
        <v>172</v>
      </c>
      <c r="I14" s="30" t="s">
        <v>172</v>
      </c>
    </row>
    <row r="15" spans="1:11" ht="13.15" customHeight="1" x14ac:dyDescent="0.25">
      <c r="A15" s="1" t="s">
        <v>20</v>
      </c>
      <c r="B15" s="31" t="s">
        <v>165</v>
      </c>
      <c r="C15" s="32" t="s">
        <v>166</v>
      </c>
      <c r="D15" s="31" t="s">
        <v>167</v>
      </c>
      <c r="E15" s="32" t="s">
        <v>160</v>
      </c>
      <c r="F15" s="31" t="s">
        <v>165</v>
      </c>
      <c r="G15" s="32" t="s">
        <v>166</v>
      </c>
      <c r="H15" s="31" t="s">
        <v>167</v>
      </c>
      <c r="I15" s="20" t="s">
        <v>160</v>
      </c>
    </row>
    <row r="16" spans="1:11" ht="13.15" customHeight="1" thickBot="1" x14ac:dyDescent="0.3">
      <c r="B16" s="22"/>
      <c r="C16" s="22"/>
      <c r="D16" s="22"/>
      <c r="E16" s="22"/>
      <c r="F16" s="22"/>
      <c r="G16" s="22"/>
      <c r="H16" s="22"/>
      <c r="I16" s="23"/>
    </row>
    <row r="17" spans="1:9" ht="13.15" customHeight="1" x14ac:dyDescent="0.25">
      <c r="B17" s="29" t="s">
        <v>169</v>
      </c>
      <c r="C17" s="29" t="s">
        <v>169</v>
      </c>
      <c r="D17" s="29" t="s">
        <v>169</v>
      </c>
      <c r="E17" s="29" t="s">
        <v>169</v>
      </c>
      <c r="F17" s="30" t="s">
        <v>172</v>
      </c>
      <c r="G17" s="30" t="s">
        <v>172</v>
      </c>
      <c r="H17" s="30" t="s">
        <v>172</v>
      </c>
      <c r="I17" s="30" t="s">
        <v>172</v>
      </c>
    </row>
    <row r="18" spans="1:9" ht="13.15" customHeight="1" x14ac:dyDescent="0.25">
      <c r="A18" s="1" t="s">
        <v>21</v>
      </c>
      <c r="B18" s="31" t="s">
        <v>141</v>
      </c>
      <c r="C18" s="31" t="s">
        <v>171</v>
      </c>
      <c r="D18" s="32" t="s">
        <v>157</v>
      </c>
      <c r="E18" s="31" t="s">
        <v>92</v>
      </c>
      <c r="F18" s="31" t="s">
        <v>141</v>
      </c>
      <c r="G18" s="31" t="s">
        <v>171</v>
      </c>
      <c r="H18" s="32" t="s">
        <v>157</v>
      </c>
      <c r="I18" s="19" t="s">
        <v>92</v>
      </c>
    </row>
    <row r="19" spans="1:9" ht="13.15" customHeight="1" thickBot="1" x14ac:dyDescent="0.3">
      <c r="B19" s="22"/>
      <c r="C19" s="22"/>
      <c r="D19" s="22"/>
      <c r="E19" s="22"/>
      <c r="F19" s="22"/>
      <c r="G19" s="22"/>
      <c r="H19" s="22"/>
      <c r="I19" s="23"/>
    </row>
  </sheetData>
  <mergeCells count="3">
    <mergeCell ref="K2:K3"/>
    <mergeCell ref="K5:K6"/>
    <mergeCell ref="K9:K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90E-5EF1-4502-9AEB-23DD5662E534}">
  <sheetPr codeName="Sheet1"/>
  <dimension ref="A1:K25"/>
  <sheetViews>
    <sheetView zoomScaleNormal="100" workbookViewId="0">
      <selection activeCell="K18" sqref="K18"/>
    </sheetView>
  </sheetViews>
  <sheetFormatPr defaultColWidth="20.7109375" defaultRowHeight="15" x14ac:dyDescent="0.25"/>
  <cols>
    <col min="1" max="1" width="8.7109375" style="1" customWidth="1"/>
    <col min="2" max="9" width="15.7109375" style="1" customWidth="1"/>
    <col min="10" max="10" width="3.7109375" style="1" customWidth="1"/>
    <col min="11" max="16384" width="20.7109375" style="1"/>
  </cols>
  <sheetData>
    <row r="1" spans="1:11" ht="13.15" customHeight="1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11" ht="13.15" customHeight="1" x14ac:dyDescent="0.25">
      <c r="B2" s="29" t="s">
        <v>169</v>
      </c>
      <c r="C2" s="29" t="s">
        <v>169</v>
      </c>
      <c r="D2" s="29" t="s">
        <v>169</v>
      </c>
      <c r="E2" s="29" t="s">
        <v>169</v>
      </c>
      <c r="F2" s="30" t="s">
        <v>172</v>
      </c>
      <c r="G2" s="30" t="s">
        <v>172</v>
      </c>
      <c r="H2" s="30" t="s">
        <v>172</v>
      </c>
      <c r="I2" s="30" t="s">
        <v>172</v>
      </c>
      <c r="K2" s="45" t="s">
        <v>194</v>
      </c>
    </row>
    <row r="3" spans="1:11" ht="13.15" customHeight="1" x14ac:dyDescent="0.25">
      <c r="A3" s="1" t="s">
        <v>16</v>
      </c>
      <c r="B3" s="31" t="s">
        <v>151</v>
      </c>
      <c r="C3" s="31" t="s">
        <v>170</v>
      </c>
      <c r="D3" s="31" t="s">
        <v>153</v>
      </c>
      <c r="E3" s="32" t="s">
        <v>155</v>
      </c>
      <c r="F3" s="31" t="s">
        <v>151</v>
      </c>
      <c r="G3" s="31" t="s">
        <v>170</v>
      </c>
      <c r="H3" s="31" t="s">
        <v>153</v>
      </c>
      <c r="I3" s="32" t="s">
        <v>155</v>
      </c>
      <c r="K3" s="45"/>
    </row>
    <row r="4" spans="1:11" ht="13.15" customHeight="1" x14ac:dyDescent="0.25">
      <c r="A4" s="1" t="s">
        <v>77</v>
      </c>
      <c r="B4" s="43">
        <f>'UPLC Data (iClass)'!J3</f>
        <v>47.955215085444912</v>
      </c>
      <c r="C4" s="41">
        <f>'UPLC Data (iClass)'!J9</f>
        <v>77.87</v>
      </c>
      <c r="D4" s="41">
        <f>'UPLC Data (iClass)'!J15</f>
        <v>92.56</v>
      </c>
      <c r="E4" s="43">
        <f>'UPLC Data (iClass)'!J21</f>
        <v>59.06</v>
      </c>
      <c r="F4" s="34">
        <f>'UPLC Data (iClass)'!J27</f>
        <v>10.513213328226753</v>
      </c>
      <c r="G4" s="35">
        <f>'UPLC Data (iClass)'!J33</f>
        <v>8.0732177263969138</v>
      </c>
      <c r="H4" s="35">
        <f>'UPLC Data (iClass)'!J39</f>
        <v>0.6791778373547841</v>
      </c>
      <c r="I4" s="36">
        <f>'UPLC Data (iClass)'!J45</f>
        <v>0.18143332325370426</v>
      </c>
      <c r="K4" s="48" t="s">
        <v>202</v>
      </c>
    </row>
    <row r="5" spans="1:11" ht="13.15" customHeight="1" thickBot="1" x14ac:dyDescent="0.3">
      <c r="A5" s="1" t="s">
        <v>78</v>
      </c>
      <c r="B5" s="15">
        <f>'UPLC Data (iClass)'!K3</f>
        <v>30.713022981732465</v>
      </c>
      <c r="C5" s="42">
        <f>'UPLC Data (iClass)'!K9</f>
        <v>68.91</v>
      </c>
      <c r="D5" s="42">
        <f>'UPLC Data (iClass)'!K15</f>
        <v>71.06</v>
      </c>
      <c r="E5" s="15">
        <f>'UPLC Data (iClass)'!K21</f>
        <v>44.65</v>
      </c>
      <c r="F5" s="37">
        <f>'UPLC Data (iClass)'!K27</f>
        <v>0</v>
      </c>
      <c r="G5" s="37">
        <f>'UPLC Data (iClass)'!K33</f>
        <v>0</v>
      </c>
      <c r="H5" s="37">
        <f>'UPLC Data (iClass)'!K39</f>
        <v>0</v>
      </c>
      <c r="I5" s="38">
        <f>'UPLC Data (iClass)'!K45</f>
        <v>0</v>
      </c>
      <c r="K5" s="48"/>
    </row>
    <row r="6" spans="1:11" ht="13.15" customHeight="1" x14ac:dyDescent="0.25">
      <c r="B6" s="29" t="s">
        <v>169</v>
      </c>
      <c r="C6" s="29" t="s">
        <v>169</v>
      </c>
      <c r="D6" s="29" t="s">
        <v>169</v>
      </c>
      <c r="E6" s="29" t="s">
        <v>169</v>
      </c>
      <c r="F6" s="30" t="s">
        <v>172</v>
      </c>
      <c r="G6" s="30" t="s">
        <v>172</v>
      </c>
      <c r="H6" s="30" t="s">
        <v>172</v>
      </c>
      <c r="I6" s="30" t="s">
        <v>172</v>
      </c>
      <c r="K6" s="46" t="s">
        <v>201</v>
      </c>
    </row>
    <row r="7" spans="1:11" ht="13.15" customHeight="1" x14ac:dyDescent="0.25">
      <c r="A7" s="1" t="s">
        <v>17</v>
      </c>
      <c r="B7" s="32" t="s">
        <v>152</v>
      </c>
      <c r="C7" s="31" t="s">
        <v>150</v>
      </c>
      <c r="D7" s="31" t="s">
        <v>154</v>
      </c>
      <c r="E7" s="32" t="s">
        <v>156</v>
      </c>
      <c r="F7" s="32" t="s">
        <v>152</v>
      </c>
      <c r="G7" s="31" t="s">
        <v>150</v>
      </c>
      <c r="H7" s="31" t="s">
        <v>154</v>
      </c>
      <c r="I7" s="20" t="s">
        <v>156</v>
      </c>
      <c r="K7" s="46"/>
    </row>
    <row r="8" spans="1:11" ht="13.15" customHeight="1" x14ac:dyDescent="0.25">
      <c r="A8" s="1" t="s">
        <v>77</v>
      </c>
      <c r="B8" s="43">
        <f>'UPLC Data (iClass)'!J4</f>
        <v>16.192026037428807</v>
      </c>
      <c r="C8" s="43">
        <f>'UPLC Data (iClass)'!J10</f>
        <v>43.551458061930056</v>
      </c>
      <c r="D8" s="39">
        <f>'UPLC Data (iClass)'!J16</f>
        <v>98.613427856547119</v>
      </c>
      <c r="E8" s="39">
        <f>'UPLC Data (iClass)'!J22</f>
        <v>98.43</v>
      </c>
      <c r="F8" s="35">
        <f>'UPLC Data (iClass)'!J28</f>
        <v>4.7900151796255743</v>
      </c>
      <c r="G8" s="35">
        <f>'UPLC Data (iClass)'!J34</f>
        <v>0.97369320122991676</v>
      </c>
      <c r="H8" s="35">
        <f>'UPLC Data (iClass)'!J40</f>
        <v>11.065149948293675</v>
      </c>
      <c r="I8" s="36">
        <f>'UPLC Data (iClass)'!J46</f>
        <v>17.176717671767172</v>
      </c>
      <c r="K8" s="49" t="s">
        <v>196</v>
      </c>
    </row>
    <row r="9" spans="1:11" ht="13.15" customHeight="1" thickBot="1" x14ac:dyDescent="0.3">
      <c r="A9" s="1" t="s">
        <v>78</v>
      </c>
      <c r="B9" s="15">
        <f>'UPLC Data (iClass)'!K4</f>
        <v>8.2017900732302689</v>
      </c>
      <c r="C9" s="15">
        <f>'UPLC Data (iClass)'!K10</f>
        <v>23.559474897284296</v>
      </c>
      <c r="D9" s="40">
        <f>'UPLC Data (iClass)'!K16</f>
        <v>89.397414512093405</v>
      </c>
      <c r="E9" s="40">
        <f>'UPLC Data (iClass)'!K22</f>
        <v>91.36</v>
      </c>
      <c r="F9" s="37">
        <f>'UPLC Data (iClass)'!K28</f>
        <v>0</v>
      </c>
      <c r="G9" s="37">
        <f>'UPLC Data (iClass)'!K34</f>
        <v>0</v>
      </c>
      <c r="H9" s="37">
        <f>'UPLC Data (iClass)'!K40</f>
        <v>0</v>
      </c>
      <c r="I9" s="38">
        <f>'UPLC Data (iClass)'!K46</f>
        <v>0</v>
      </c>
      <c r="K9" s="49"/>
    </row>
    <row r="10" spans="1:11" ht="13.15" customHeight="1" x14ac:dyDescent="0.25">
      <c r="B10" s="29" t="s">
        <v>169</v>
      </c>
      <c r="C10" s="29" t="s">
        <v>169</v>
      </c>
      <c r="D10" s="29" t="s">
        <v>169</v>
      </c>
      <c r="E10" s="29" t="s">
        <v>169</v>
      </c>
      <c r="F10" s="30" t="s">
        <v>172</v>
      </c>
      <c r="G10" s="30" t="s">
        <v>172</v>
      </c>
      <c r="H10" s="30" t="s">
        <v>172</v>
      </c>
      <c r="I10" s="30" t="s">
        <v>172</v>
      </c>
    </row>
    <row r="11" spans="1:11" ht="13.15" customHeight="1" x14ac:dyDescent="0.25">
      <c r="A11" s="1" t="s">
        <v>18</v>
      </c>
      <c r="B11" s="32" t="s">
        <v>137</v>
      </c>
      <c r="C11" s="32" t="s">
        <v>91</v>
      </c>
      <c r="D11" s="31" t="s">
        <v>158</v>
      </c>
      <c r="E11" s="32" t="s">
        <v>159</v>
      </c>
      <c r="F11" s="32" t="s">
        <v>137</v>
      </c>
      <c r="G11" s="32" t="s">
        <v>91</v>
      </c>
      <c r="H11" s="31" t="s">
        <v>158</v>
      </c>
      <c r="I11" s="20" t="s">
        <v>159</v>
      </c>
      <c r="K11" s="47" t="s">
        <v>200</v>
      </c>
    </row>
    <row r="12" spans="1:11" ht="13.15" customHeight="1" x14ac:dyDescent="0.25">
      <c r="A12" s="1" t="s">
        <v>77</v>
      </c>
      <c r="B12" s="41">
        <f>'UPLC Data (iClass)'!J5</f>
        <v>95.267976545622886</v>
      </c>
      <c r="C12" s="43">
        <f>'UPLC Data (iClass)'!J11</f>
        <v>61.016400517911094</v>
      </c>
      <c r="D12" s="39">
        <f>'UPLC Data (iClass)'!J17</f>
        <v>97.961810770220978</v>
      </c>
      <c r="E12" s="39">
        <f>'UPLC Data (iClass)'!J23</f>
        <v>98.521433890011693</v>
      </c>
      <c r="F12" s="35">
        <f>'UPLC Data (iClass)'!J29</f>
        <v>15.150108325595781</v>
      </c>
      <c r="G12" s="35">
        <f>'UPLC Data (iClass)'!J35</f>
        <v>3.7139599283270819</v>
      </c>
      <c r="H12" s="35">
        <f>'UPLC Data (iClass)'!J41</f>
        <v>8.0781250000000018</v>
      </c>
      <c r="I12" s="36">
        <f>'UPLC Data (iClass)'!J47</f>
        <v>2.4591635253993855</v>
      </c>
      <c r="K12" s="47"/>
    </row>
    <row r="13" spans="1:11" ht="13.15" customHeight="1" thickBot="1" x14ac:dyDescent="0.3">
      <c r="A13" s="1" t="s">
        <v>78</v>
      </c>
      <c r="B13" s="42">
        <f>'UPLC Data (iClass)'!K5</f>
        <v>74.519082398930152</v>
      </c>
      <c r="C13" s="15">
        <f>'UPLC Data (iClass)'!K11</f>
        <v>50.744497194648247</v>
      </c>
      <c r="D13" s="40">
        <f>'UPLC Data (iClass)'!K17</f>
        <v>88.435957948937997</v>
      </c>
      <c r="E13" s="40">
        <f>'UPLC Data (iClass)'!K23</f>
        <v>90.256355706839699</v>
      </c>
      <c r="F13" s="37">
        <f>'UPLC Data (iClass)'!K29</f>
        <v>0</v>
      </c>
      <c r="G13" s="37">
        <f>'UPLC Data (iClass)'!K35</f>
        <v>0</v>
      </c>
      <c r="H13" s="37">
        <f>'UPLC Data (iClass)'!K41</f>
        <v>0</v>
      </c>
      <c r="I13" s="38">
        <f>'UPLC Data (iClass)'!K47</f>
        <v>0</v>
      </c>
      <c r="K13" s="47"/>
    </row>
    <row r="14" spans="1:11" ht="13.15" customHeight="1" x14ac:dyDescent="0.25">
      <c r="B14" s="29" t="s">
        <v>169</v>
      </c>
      <c r="C14" s="29" t="s">
        <v>169</v>
      </c>
      <c r="D14" s="29" t="s">
        <v>169</v>
      </c>
      <c r="E14" s="29" t="s">
        <v>169</v>
      </c>
      <c r="F14" s="30" t="s">
        <v>172</v>
      </c>
      <c r="G14" s="30" t="s">
        <v>172</v>
      </c>
      <c r="H14" s="30" t="s">
        <v>172</v>
      </c>
      <c r="I14" s="30" t="s">
        <v>172</v>
      </c>
      <c r="K14" s="47"/>
    </row>
    <row r="15" spans="1:11" ht="13.15" customHeight="1" x14ac:dyDescent="0.25">
      <c r="A15" s="1" t="s">
        <v>19</v>
      </c>
      <c r="B15" s="31" t="s">
        <v>164</v>
      </c>
      <c r="C15" s="31" t="s">
        <v>163</v>
      </c>
      <c r="D15" s="32" t="s">
        <v>162</v>
      </c>
      <c r="E15" s="31" t="s">
        <v>161</v>
      </c>
      <c r="F15" s="31" t="s">
        <v>164</v>
      </c>
      <c r="G15" s="31" t="s">
        <v>163</v>
      </c>
      <c r="H15" s="32" t="s">
        <v>162</v>
      </c>
      <c r="I15" s="19" t="s">
        <v>161</v>
      </c>
      <c r="K15" s="47"/>
    </row>
    <row r="16" spans="1:11" ht="13.15" customHeight="1" x14ac:dyDescent="0.25">
      <c r="A16" s="1" t="s">
        <v>77</v>
      </c>
      <c r="B16" s="41">
        <f>'UPLC Data (iClass)'!J6</f>
        <v>92.87</v>
      </c>
      <c r="C16" s="43">
        <f>'UPLC Data (iClass)'!J12</f>
        <v>85.75</v>
      </c>
      <c r="D16" s="43">
        <f>'UPLC Data (iClass)'!J18</f>
        <v>57.88000000000001</v>
      </c>
      <c r="E16" s="43">
        <f>'UPLC Data (iClass)'!J24</f>
        <v>83.101083831010811</v>
      </c>
      <c r="F16" s="35">
        <f>'UPLC Data (iClass)'!J30</f>
        <v>11.540087360856688</v>
      </c>
      <c r="G16" s="35">
        <f>'UPLC Data (iClass)'!J36</f>
        <v>8.671171171171153</v>
      </c>
      <c r="H16" s="35">
        <f>'UPLC Data (iClass)'!J42</f>
        <v>1.3822230754463405</v>
      </c>
      <c r="I16" s="36">
        <f>'UPLC Data (iClass)'!J48</f>
        <v>5.1527043166695261</v>
      </c>
      <c r="K16" s="47"/>
    </row>
    <row r="17" spans="1:9" ht="13.15" customHeight="1" thickBot="1" x14ac:dyDescent="0.3">
      <c r="A17" s="1" t="s">
        <v>78</v>
      </c>
      <c r="B17" s="42">
        <f>'UPLC Data (iClass)'!K6</f>
        <v>66.19</v>
      </c>
      <c r="C17" s="15">
        <f>'UPLC Data (iClass)'!K12</f>
        <v>59.25</v>
      </c>
      <c r="D17" s="15">
        <f>'UPLC Data (iClass)'!K18</f>
        <v>49.83</v>
      </c>
      <c r="E17" s="15">
        <f>'UPLC Data (iClass)'!K24</f>
        <v>61.999557619995578</v>
      </c>
      <c r="F17" s="37">
        <f>'UPLC Data (iClass)'!K30</f>
        <v>0</v>
      </c>
      <c r="G17" s="37">
        <f>'UPLC Data (iClass)'!K36</f>
        <v>0</v>
      </c>
      <c r="H17" s="37">
        <f>'UPLC Data (iClass)'!K42</f>
        <v>0</v>
      </c>
      <c r="I17" s="38">
        <f>'UPLC Data (iClass)'!K48</f>
        <v>0</v>
      </c>
    </row>
    <row r="18" spans="1:9" ht="13.15" customHeight="1" x14ac:dyDescent="0.25">
      <c r="B18" s="29" t="s">
        <v>169</v>
      </c>
      <c r="C18" s="29" t="s">
        <v>169</v>
      </c>
      <c r="D18" s="29" t="s">
        <v>169</v>
      </c>
      <c r="E18" s="29" t="s">
        <v>169</v>
      </c>
      <c r="F18" s="30" t="s">
        <v>172</v>
      </c>
      <c r="G18" s="30" t="s">
        <v>172</v>
      </c>
      <c r="H18" s="30" t="s">
        <v>172</v>
      </c>
      <c r="I18" s="30" t="s">
        <v>172</v>
      </c>
    </row>
    <row r="19" spans="1:9" ht="13.15" customHeight="1" x14ac:dyDescent="0.25">
      <c r="A19" s="1" t="s">
        <v>20</v>
      </c>
      <c r="B19" s="31" t="s">
        <v>165</v>
      </c>
      <c r="C19" s="32" t="s">
        <v>166</v>
      </c>
      <c r="D19" s="31" t="s">
        <v>167</v>
      </c>
      <c r="E19" s="32" t="s">
        <v>160</v>
      </c>
      <c r="F19" s="31" t="s">
        <v>165</v>
      </c>
      <c r="G19" s="32" t="s">
        <v>166</v>
      </c>
      <c r="H19" s="31" t="s">
        <v>167</v>
      </c>
      <c r="I19" s="20" t="s">
        <v>160</v>
      </c>
    </row>
    <row r="20" spans="1:9" ht="13.15" customHeight="1" x14ac:dyDescent="0.25">
      <c r="A20" s="1" t="s">
        <v>77</v>
      </c>
      <c r="B20" s="43">
        <f>'UPLC Data (iClass)'!J7</f>
        <v>84.241486068111456</v>
      </c>
      <c r="C20" s="43">
        <f>'UPLC Data (iClass)'!J13</f>
        <v>55.921898748976965</v>
      </c>
      <c r="D20" s="43">
        <f>'UPLC Data (iClass)'!J19</f>
        <v>89.816272965879278</v>
      </c>
      <c r="E20" s="43">
        <f>'UPLC Data (iClass)'!J25</f>
        <v>62.124060150375939</v>
      </c>
      <c r="F20" s="35">
        <f>'UPLC Data (iClass)'!J31</f>
        <v>4.571537872991585</v>
      </c>
      <c r="G20" s="35">
        <f>'UPLC Data (iClass)'!J37</f>
        <v>3.9617486338797976</v>
      </c>
      <c r="H20" s="35">
        <f>'UPLC Data (iClass)'!J43</f>
        <v>9.3824416574059324</v>
      </c>
      <c r="I20" s="36">
        <f>'UPLC Data (iClass)'!J49</f>
        <v>2.3037542662115937</v>
      </c>
    </row>
    <row r="21" spans="1:9" ht="13.15" customHeight="1" thickBot="1" x14ac:dyDescent="0.3">
      <c r="A21" s="1" t="s">
        <v>78</v>
      </c>
      <c r="B21" s="15">
        <f>'UPLC Data (iClass)'!K7</f>
        <v>55.087719298245609</v>
      </c>
      <c r="C21" s="15">
        <f>'UPLC Data (iClass)'!K13</f>
        <v>24.482637670992634</v>
      </c>
      <c r="D21" s="15">
        <f>'UPLC Data (iClass)'!K19</f>
        <v>60.787401574803148</v>
      </c>
      <c r="E21" s="15">
        <f>'UPLC Data (iClass)'!K25</f>
        <v>36.76154672395274</v>
      </c>
      <c r="F21" s="37">
        <f>'UPLC Data (iClass)'!K31</f>
        <v>0</v>
      </c>
      <c r="G21" s="37">
        <f>'UPLC Data (iClass)'!K37</f>
        <v>0</v>
      </c>
      <c r="H21" s="37">
        <f>'UPLC Data (iClass)'!K43</f>
        <v>0</v>
      </c>
      <c r="I21" s="38">
        <f>'UPLC Data (iClass)'!K49</f>
        <v>0</v>
      </c>
    </row>
    <row r="22" spans="1:9" ht="13.15" customHeight="1" x14ac:dyDescent="0.25">
      <c r="B22" s="29" t="s">
        <v>169</v>
      </c>
      <c r="C22" s="29" t="s">
        <v>169</v>
      </c>
      <c r="D22" s="29" t="s">
        <v>169</v>
      </c>
      <c r="E22" s="29" t="s">
        <v>169</v>
      </c>
      <c r="F22" s="30" t="s">
        <v>172</v>
      </c>
      <c r="G22" s="30" t="s">
        <v>172</v>
      </c>
      <c r="H22" s="30" t="s">
        <v>172</v>
      </c>
      <c r="I22" s="30" t="s">
        <v>172</v>
      </c>
    </row>
    <row r="23" spans="1:9" ht="13.15" customHeight="1" x14ac:dyDescent="0.25">
      <c r="A23" s="1" t="s">
        <v>21</v>
      </c>
      <c r="B23" s="31" t="s">
        <v>141</v>
      </c>
      <c r="C23" s="31" t="s">
        <v>171</v>
      </c>
      <c r="D23" s="32" t="s">
        <v>157</v>
      </c>
      <c r="E23" s="31" t="s">
        <v>92</v>
      </c>
      <c r="F23" s="31" t="s">
        <v>141</v>
      </c>
      <c r="G23" s="31" t="s">
        <v>171</v>
      </c>
      <c r="H23" s="32" t="s">
        <v>157</v>
      </c>
      <c r="I23" s="19" t="s">
        <v>92</v>
      </c>
    </row>
    <row r="24" spans="1:9" ht="13.15" customHeight="1" x14ac:dyDescent="0.25">
      <c r="A24" s="1" t="s">
        <v>77</v>
      </c>
      <c r="B24" s="43">
        <f>'UPLC Data (iClass)'!J8</f>
        <v>85.995646314916556</v>
      </c>
      <c r="C24" s="43">
        <f>'UPLC Data (iClass)'!J14</f>
        <v>89.661482159194875</v>
      </c>
      <c r="D24" s="41">
        <f>'UPLC Data (iClass)'!J20</f>
        <v>77.510000000000005</v>
      </c>
      <c r="E24" s="43">
        <f>'UPLC Data (iClass)'!J26</f>
        <v>90.95</v>
      </c>
      <c r="F24" s="35">
        <f>'UPLC Data (iClass)'!J32</f>
        <v>9.621696320608045</v>
      </c>
      <c r="G24" s="35">
        <f>'UPLC Data (iClass)'!J38</f>
        <v>3.4279184917158596</v>
      </c>
      <c r="H24" s="35">
        <f>'UPLC Data (iClass)'!J44</f>
        <v>1.0449795547478316</v>
      </c>
      <c r="I24" s="36">
        <f>'UPLC Data (iClass)'!J50</f>
        <v>5.9340295043925027</v>
      </c>
    </row>
    <row r="25" spans="1:9" ht="13.15" customHeight="1" thickBot="1" x14ac:dyDescent="0.3">
      <c r="A25" s="1" t="s">
        <v>78</v>
      </c>
      <c r="B25" s="15">
        <f>'UPLC Data (iClass)'!K8</f>
        <v>52.306416502539648</v>
      </c>
      <c r="C25" s="15">
        <f>'UPLC Data (iClass)'!K14</f>
        <v>50.665853410592661</v>
      </c>
      <c r="D25" s="42">
        <f>'UPLC Data (iClass)'!K20</f>
        <v>66.09</v>
      </c>
      <c r="E25" s="15">
        <f>'UPLC Data (iClass)'!K26</f>
        <v>61.08</v>
      </c>
      <c r="F25" s="37">
        <f>'UPLC Data (iClass)'!K32</f>
        <v>0</v>
      </c>
      <c r="G25" s="37">
        <f>'UPLC Data (iClass)'!K38</f>
        <v>0</v>
      </c>
      <c r="H25" s="37">
        <f>'UPLC Data (iClass)'!K44</f>
        <v>0</v>
      </c>
      <c r="I25" s="38">
        <f>'UPLC Data (iClass)'!K50</f>
        <v>0</v>
      </c>
    </row>
  </sheetData>
  <mergeCells count="5">
    <mergeCell ref="K11:K16"/>
    <mergeCell ref="K2:K3"/>
    <mergeCell ref="K4:K5"/>
    <mergeCell ref="K6:K7"/>
    <mergeCell ref="K8:K9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0EFE-2B79-4F4F-8A2C-AE8CB7818FA2}">
  <sheetPr>
    <pageSetUpPr fitToPage="1"/>
  </sheetPr>
  <dimension ref="A1:Q48"/>
  <sheetViews>
    <sheetView topLeftCell="A8" zoomScale="90" zoomScaleNormal="90" workbookViewId="0">
      <selection activeCell="L19" sqref="L19:L23"/>
    </sheetView>
  </sheetViews>
  <sheetFormatPr defaultRowHeight="15" x14ac:dyDescent="0.25"/>
  <cols>
    <col min="1" max="1" width="22.28515625" customWidth="1"/>
    <col min="2" max="2" width="31.85546875" customWidth="1"/>
    <col min="3" max="3" width="13" customWidth="1"/>
    <col min="4" max="4" width="9.28515625" customWidth="1"/>
    <col min="5" max="5" width="8" customWidth="1"/>
    <col min="7" max="7" width="10" customWidth="1"/>
    <col min="8" max="8" width="9.5703125" bestFit="1" customWidth="1"/>
    <col min="9" max="9" width="10.28515625" customWidth="1"/>
    <col min="10" max="10" width="11.42578125" customWidth="1"/>
    <col min="11" max="11" width="3.28515625" customWidth="1"/>
    <col min="12" max="12" width="7.28515625" customWidth="1"/>
    <col min="13" max="13" width="7.85546875" customWidth="1"/>
    <col min="16" max="16" width="7.7109375" customWidth="1"/>
  </cols>
  <sheetData>
    <row r="1" spans="1:17" x14ac:dyDescent="0.25">
      <c r="A1" s="3" t="s">
        <v>4</v>
      </c>
      <c r="L1" s="8"/>
      <c r="M1" s="50" t="s">
        <v>12</v>
      </c>
      <c r="N1" s="50"/>
      <c r="O1" s="50"/>
      <c r="P1" s="50"/>
      <c r="Q1" s="9"/>
    </row>
    <row r="2" spans="1:17" ht="30" x14ac:dyDescent="0.25">
      <c r="A2" s="2" t="s">
        <v>0</v>
      </c>
      <c r="B2" s="2" t="s">
        <v>7</v>
      </c>
      <c r="C2" s="2" t="s">
        <v>3</v>
      </c>
      <c r="D2" s="2" t="s">
        <v>1</v>
      </c>
      <c r="E2" s="2" t="s">
        <v>2</v>
      </c>
      <c r="F2" s="2" t="s">
        <v>8</v>
      </c>
      <c r="G2" s="2" t="s">
        <v>9</v>
      </c>
      <c r="H2" s="2" t="s">
        <v>10</v>
      </c>
      <c r="I2" s="6" t="s">
        <v>11</v>
      </c>
      <c r="J2" s="2" t="s">
        <v>14</v>
      </c>
      <c r="L2" s="10"/>
      <c r="M2" s="2" t="s">
        <v>15</v>
      </c>
      <c r="N2" s="2" t="s">
        <v>9</v>
      </c>
      <c r="O2" s="2" t="s">
        <v>13</v>
      </c>
      <c r="P2" s="2" t="s">
        <v>14</v>
      </c>
      <c r="Q2" s="5"/>
    </row>
    <row r="3" spans="1:17" x14ac:dyDescent="0.25">
      <c r="A3" s="11" t="s">
        <v>5</v>
      </c>
      <c r="L3" s="10"/>
      <c r="Q3" s="5"/>
    </row>
    <row r="4" spans="1:17" x14ac:dyDescent="0.25">
      <c r="A4" t="s">
        <v>81</v>
      </c>
      <c r="D4">
        <v>230.06</v>
      </c>
      <c r="F4">
        <v>1</v>
      </c>
      <c r="G4" s="3">
        <v>30</v>
      </c>
      <c r="H4" t="e">
        <f>1000*I4/J4</f>
        <v>#DIV/0!</v>
      </c>
      <c r="I4" s="7">
        <f>G4/D4*1000</f>
        <v>130.40076501782144</v>
      </c>
      <c r="J4" t="e">
        <f>P4</f>
        <v>#DIV/0!</v>
      </c>
      <c r="L4" s="10"/>
      <c r="M4">
        <f>N4/G4</f>
        <v>25</v>
      </c>
      <c r="N4" s="3">
        <f>G4*25</f>
        <v>750</v>
      </c>
      <c r="O4" s="3"/>
      <c r="P4" t="e">
        <f t="shared" ref="P4:P25" si="0">1000*(N4/D4)/O4</f>
        <v>#DIV/0!</v>
      </c>
      <c r="Q4" s="5"/>
    </row>
    <row r="5" spans="1:17" x14ac:dyDescent="0.25">
      <c r="A5" t="s">
        <v>82</v>
      </c>
      <c r="D5">
        <v>139.91999999999999</v>
      </c>
      <c r="F5" s="3">
        <v>1.5</v>
      </c>
      <c r="G5">
        <f>I5*D5/1000</f>
        <v>27.368512561940364</v>
      </c>
      <c r="H5" s="12" t="e">
        <f>G5/E5</f>
        <v>#DIV/0!</v>
      </c>
      <c r="I5" s="7">
        <f>$I$4*F5</f>
        <v>195.60114752673218</v>
      </c>
      <c r="J5" t="e">
        <f>P5</f>
        <v>#DIV/0!</v>
      </c>
      <c r="L5" s="10"/>
      <c r="M5">
        <f>N5/G5</f>
        <v>31.971046947462042</v>
      </c>
      <c r="N5" s="3">
        <v>875</v>
      </c>
      <c r="O5" s="3"/>
      <c r="P5" t="e">
        <f t="shared" si="0"/>
        <v>#DIV/0!</v>
      </c>
      <c r="Q5" s="5"/>
    </row>
    <row r="6" spans="1:17" x14ac:dyDescent="0.25">
      <c r="A6" t="s">
        <v>145</v>
      </c>
      <c r="D6">
        <v>138.21</v>
      </c>
      <c r="F6" s="3">
        <v>3</v>
      </c>
      <c r="G6">
        <f>I6*D6/1000</f>
        <v>54.068069199339313</v>
      </c>
      <c r="H6" s="12" t="e">
        <f>1000*I6/J6</f>
        <v>#DIV/0!</v>
      </c>
      <c r="I6" s="7">
        <f>$I$4*F6</f>
        <v>391.20229505346435</v>
      </c>
      <c r="J6" t="e">
        <f>P6</f>
        <v>#DIV/0!</v>
      </c>
      <c r="L6" s="10"/>
      <c r="M6">
        <f>N6/G6</f>
        <v>7.1206537555571625</v>
      </c>
      <c r="N6" s="3">
        <v>385</v>
      </c>
      <c r="O6" s="3"/>
      <c r="P6" t="e">
        <f t="shared" si="0"/>
        <v>#DIV/0!</v>
      </c>
      <c r="Q6" s="5"/>
    </row>
    <row r="7" spans="1:17" x14ac:dyDescent="0.25">
      <c r="A7" t="s">
        <v>149</v>
      </c>
      <c r="D7">
        <v>731.7</v>
      </c>
      <c r="F7" s="3">
        <v>0.01</v>
      </c>
      <c r="G7">
        <f>I7*D7/1000</f>
        <v>0.95414239763539965</v>
      </c>
      <c r="H7" s="12" t="e">
        <f>1000*I7/J7</f>
        <v>#DIV/0!</v>
      </c>
      <c r="I7" s="7">
        <f>$I$4*F7</f>
        <v>1.3040076501782145</v>
      </c>
      <c r="J7" t="e">
        <f>P7</f>
        <v>#DIV/0!</v>
      </c>
      <c r="L7" s="10"/>
      <c r="N7" s="3"/>
      <c r="O7" s="3"/>
      <c r="P7" t="e">
        <f t="shared" si="0"/>
        <v>#DIV/0!</v>
      </c>
      <c r="Q7" s="5"/>
    </row>
    <row r="8" spans="1:17" x14ac:dyDescent="0.25">
      <c r="L8" s="10"/>
      <c r="Q8" s="5"/>
    </row>
    <row r="9" spans="1:17" x14ac:dyDescent="0.25">
      <c r="A9" s="11" t="s">
        <v>79</v>
      </c>
      <c r="E9" t="s">
        <v>144</v>
      </c>
      <c r="L9" s="10"/>
      <c r="Q9" s="5"/>
    </row>
    <row r="10" spans="1:17" x14ac:dyDescent="0.25">
      <c r="A10" s="4" t="s">
        <v>168</v>
      </c>
      <c r="B10" s="4" t="s">
        <v>140</v>
      </c>
      <c r="C10" t="s">
        <v>139</v>
      </c>
      <c r="D10">
        <v>224.51</v>
      </c>
      <c r="E10">
        <f>109/0.474</f>
        <v>229.957805907173</v>
      </c>
      <c r="F10" s="3">
        <v>0.01</v>
      </c>
      <c r="G10">
        <f t="shared" ref="G10" si="1">I10*D10/1000</f>
        <v>0.29276275754151093</v>
      </c>
      <c r="H10" s="12">
        <f t="shared" ref="H10" si="2">1000*I10/J10</f>
        <v>64.202359109980478</v>
      </c>
      <c r="I10" s="7">
        <f t="shared" ref="I10" si="3">$I$4*F10</f>
        <v>1.3040076501782145</v>
      </c>
      <c r="J10">
        <f t="shared" ref="J10" si="4">P10</f>
        <v>20.31089929179101</v>
      </c>
      <c r="L10" s="10"/>
      <c r="M10">
        <f>N10/G10</f>
        <v>77.878758184490664</v>
      </c>
      <c r="N10" s="3">
        <v>22.8</v>
      </c>
      <c r="O10" s="3">
        <v>5</v>
      </c>
      <c r="P10">
        <f t="shared" si="0"/>
        <v>20.31089929179101</v>
      </c>
      <c r="Q10" s="5"/>
    </row>
    <row r="11" spans="1:17" x14ac:dyDescent="0.25">
      <c r="A11" s="4"/>
      <c r="B11" s="4"/>
      <c r="F11" s="3"/>
      <c r="H11" s="12"/>
      <c r="I11" s="7"/>
      <c r="L11" s="10"/>
      <c r="Q11" s="5"/>
    </row>
    <row r="12" spans="1:17" x14ac:dyDescent="0.25">
      <c r="A12" s="11" t="s">
        <v>80</v>
      </c>
      <c r="B12" s="4"/>
      <c r="F12" s="3"/>
      <c r="H12" s="12"/>
      <c r="I12" s="7"/>
      <c r="L12" s="10"/>
      <c r="Q12" s="5"/>
    </row>
    <row r="13" spans="1:17" x14ac:dyDescent="0.25">
      <c r="A13" s="4" t="s">
        <v>102</v>
      </c>
      <c r="B13" s="4" t="s">
        <v>104</v>
      </c>
      <c r="C13" t="s">
        <v>103</v>
      </c>
      <c r="D13">
        <v>176.8</v>
      </c>
      <c r="F13" s="3">
        <v>0.01</v>
      </c>
      <c r="G13">
        <f>I13*D13/1000</f>
        <v>0.23054855255150836</v>
      </c>
      <c r="H13" s="12">
        <f>1000*I13/J13</f>
        <v>52.160306007128582</v>
      </c>
      <c r="I13" s="7">
        <f>$I$4*F13</f>
        <v>1.3040076501782145</v>
      </c>
      <c r="J13">
        <f>P13</f>
        <v>25</v>
      </c>
      <c r="L13" s="10"/>
      <c r="M13">
        <f>N13/G13</f>
        <v>95.85833333333332</v>
      </c>
      <c r="N13" s="3">
        <v>22.1</v>
      </c>
      <c r="O13" s="3">
        <v>5</v>
      </c>
      <c r="P13">
        <f t="shared" si="0"/>
        <v>25</v>
      </c>
      <c r="Q13" s="5"/>
    </row>
    <row r="14" spans="1:17" x14ac:dyDescent="0.25">
      <c r="A14" s="4"/>
      <c r="B14" s="4"/>
      <c r="F14" s="3"/>
      <c r="H14" s="12"/>
      <c r="I14" s="7"/>
      <c r="L14" s="10"/>
      <c r="Q14" s="5"/>
    </row>
    <row r="15" spans="1:17" x14ac:dyDescent="0.25">
      <c r="H15" s="12"/>
      <c r="L15" s="10"/>
      <c r="Q15" s="5"/>
    </row>
    <row r="16" spans="1:17" x14ac:dyDescent="0.25">
      <c r="A16" s="11" t="s">
        <v>6</v>
      </c>
      <c r="H16" s="12"/>
      <c r="L16" s="10"/>
      <c r="Q16" s="5"/>
    </row>
    <row r="17" spans="1:17" x14ac:dyDescent="0.25">
      <c r="A17" s="17" t="s">
        <v>128</v>
      </c>
      <c r="B17" s="24" t="s">
        <v>84</v>
      </c>
      <c r="C17" t="s">
        <v>83</v>
      </c>
      <c r="D17">
        <v>476.72</v>
      </c>
      <c r="F17" s="3">
        <v>0.02</v>
      </c>
      <c r="G17">
        <f t="shared" ref="G17" si="5">I17*D17/1000</f>
        <v>1.2432930539859168</v>
      </c>
      <c r="H17" s="12">
        <f t="shared" ref="H17:H25" si="6">1000*I17/J17</f>
        <v>256.34908329606537</v>
      </c>
      <c r="I17" s="7">
        <f t="shared" ref="I17:I25" si="7">$I$4*F17</f>
        <v>2.608015300356429</v>
      </c>
      <c r="J17">
        <f t="shared" ref="J17:J25" si="8">P17</f>
        <v>10.173686860211443</v>
      </c>
      <c r="L17" s="10"/>
      <c r="M17">
        <f>N17/G17</f>
        <v>7.8018613302008157</v>
      </c>
      <c r="N17" s="3">
        <v>9.6999999999999993</v>
      </c>
      <c r="O17" s="3">
        <v>2</v>
      </c>
      <c r="P17">
        <f t="shared" si="0"/>
        <v>10.173686860211443</v>
      </c>
      <c r="Q17" s="5"/>
    </row>
    <row r="18" spans="1:17" x14ac:dyDescent="0.25">
      <c r="A18" s="18" t="s">
        <v>129</v>
      </c>
      <c r="B18" s="24" t="s">
        <v>86</v>
      </c>
      <c r="C18" t="s">
        <v>85</v>
      </c>
      <c r="D18">
        <v>466.64</v>
      </c>
      <c r="F18" s="3">
        <v>0.02</v>
      </c>
      <c r="G18">
        <f t="shared" ref="G18:G25" si="9">I18*D18/1000</f>
        <v>1.2170042597583239</v>
      </c>
      <c r="H18" s="12">
        <f t="shared" si="6"/>
        <v>162.26723463444321</v>
      </c>
      <c r="I18" s="7">
        <f t="shared" si="7"/>
        <v>2.608015300356429</v>
      </c>
      <c r="J18">
        <f t="shared" si="8"/>
        <v>16.072346991256644</v>
      </c>
      <c r="L18" s="10"/>
      <c r="M18">
        <f t="shared" ref="M18:M37" si="10">N18/G18</f>
        <v>6.1626735813475051</v>
      </c>
      <c r="N18" s="3">
        <v>7.5</v>
      </c>
      <c r="O18" s="3">
        <v>1</v>
      </c>
      <c r="P18">
        <f t="shared" si="0"/>
        <v>16.072346991256644</v>
      </c>
      <c r="Q18" s="5"/>
    </row>
    <row r="19" spans="1:17" x14ac:dyDescent="0.25">
      <c r="A19" s="17" t="s">
        <v>130</v>
      </c>
      <c r="B19" s="24" t="s">
        <v>88</v>
      </c>
      <c r="C19" t="s">
        <v>87</v>
      </c>
      <c r="D19">
        <v>410.53</v>
      </c>
      <c r="F19" s="3">
        <v>0.02</v>
      </c>
      <c r="G19">
        <f t="shared" si="9"/>
        <v>1.0706685212553249</v>
      </c>
      <c r="H19" s="12">
        <f t="shared" si="6"/>
        <v>102.94889627455045</v>
      </c>
      <c r="I19" s="7">
        <f t="shared" si="7"/>
        <v>2.608015300356429</v>
      </c>
      <c r="J19">
        <f t="shared" si="8"/>
        <v>25.333105984946293</v>
      </c>
      <c r="L19" s="10"/>
      <c r="M19">
        <f t="shared" si="10"/>
        <v>9.7135572714945706</v>
      </c>
      <c r="N19" s="3">
        <v>10.4</v>
      </c>
      <c r="O19" s="3">
        <v>1</v>
      </c>
      <c r="P19">
        <f t="shared" si="0"/>
        <v>25.333105984946293</v>
      </c>
      <c r="Q19" s="5"/>
    </row>
    <row r="20" spans="1:17" x14ac:dyDescent="0.25">
      <c r="A20" s="17" t="s">
        <v>131</v>
      </c>
      <c r="B20" s="24" t="s">
        <v>97</v>
      </c>
      <c r="C20" t="s">
        <v>99</v>
      </c>
      <c r="D20">
        <v>350.48</v>
      </c>
      <c r="F20" s="3">
        <v>0.02</v>
      </c>
      <c r="G20">
        <f t="shared" si="9"/>
        <v>0.9140572024689213</v>
      </c>
      <c r="H20" s="12">
        <f t="shared" si="6"/>
        <v>83.858458942102885</v>
      </c>
      <c r="I20" s="7">
        <f t="shared" si="7"/>
        <v>2.608015300356429</v>
      </c>
      <c r="J20">
        <f t="shared" si="8"/>
        <v>31.100205432549643</v>
      </c>
      <c r="L20" s="10"/>
      <c r="M20">
        <f t="shared" si="10"/>
        <v>11.924855436353951</v>
      </c>
      <c r="N20" s="3">
        <v>10.9</v>
      </c>
      <c r="O20" s="3">
        <v>1</v>
      </c>
      <c r="P20">
        <f t="shared" si="0"/>
        <v>31.100205432549643</v>
      </c>
      <c r="Q20" s="5"/>
    </row>
    <row r="21" spans="1:17" x14ac:dyDescent="0.25">
      <c r="A21" s="18" t="s">
        <v>132</v>
      </c>
      <c r="B21" s="24" t="s">
        <v>101</v>
      </c>
      <c r="C21" t="s">
        <v>100</v>
      </c>
      <c r="D21">
        <v>393.54</v>
      </c>
      <c r="F21" s="3">
        <v>0.02</v>
      </c>
      <c r="G21">
        <f t="shared" si="9"/>
        <v>1.026358341302269</v>
      </c>
      <c r="H21" s="12">
        <f t="shared" si="6"/>
        <v>63.35545316680674</v>
      </c>
      <c r="I21" s="7">
        <f t="shared" si="7"/>
        <v>2.608015300356429</v>
      </c>
      <c r="J21">
        <f t="shared" si="8"/>
        <v>41.164811709101997</v>
      </c>
      <c r="L21" s="10"/>
      <c r="M21">
        <f t="shared" si="10"/>
        <v>15.783960969660008</v>
      </c>
      <c r="N21" s="3">
        <v>16.2</v>
      </c>
      <c r="O21" s="3">
        <v>1</v>
      </c>
      <c r="P21">
        <f t="shared" si="0"/>
        <v>41.164811709101997</v>
      </c>
      <c r="Q21" s="5"/>
    </row>
    <row r="22" spans="1:17" x14ac:dyDescent="0.25">
      <c r="A22" s="17" t="s">
        <v>133</v>
      </c>
      <c r="B22" s="24" t="s">
        <v>72</v>
      </c>
      <c r="C22" t="s">
        <v>138</v>
      </c>
      <c r="D22">
        <v>424.64</v>
      </c>
      <c r="F22" s="3">
        <v>0.02</v>
      </c>
      <c r="G22">
        <f t="shared" si="9"/>
        <v>1.107467617143354</v>
      </c>
      <c r="H22" s="12">
        <f t="shared" si="6"/>
        <v>67.528513240448419</v>
      </c>
      <c r="I22" s="7">
        <f t="shared" si="7"/>
        <v>2.608015300356429</v>
      </c>
      <c r="J22">
        <f t="shared" si="8"/>
        <v>38.620949510173325</v>
      </c>
      <c r="L22" s="10"/>
      <c r="M22">
        <f t="shared" si="10"/>
        <v>14.808559407184124</v>
      </c>
      <c r="N22" s="3">
        <v>16.399999999999999</v>
      </c>
      <c r="O22" s="3">
        <v>1</v>
      </c>
      <c r="P22">
        <f t="shared" si="0"/>
        <v>38.620949510173325</v>
      </c>
      <c r="Q22" s="5"/>
    </row>
    <row r="23" spans="1:17" x14ac:dyDescent="0.25">
      <c r="A23" s="17" t="s">
        <v>134</v>
      </c>
      <c r="B23" s="24" t="s">
        <v>98</v>
      </c>
      <c r="C23" t="s">
        <v>95</v>
      </c>
      <c r="D23">
        <v>298.39999999999998</v>
      </c>
      <c r="F23" s="3">
        <v>0.02</v>
      </c>
      <c r="G23">
        <f t="shared" si="9"/>
        <v>0.77823176562635832</v>
      </c>
      <c r="H23" s="12">
        <f t="shared" si="6"/>
        <v>65.397627363559536</v>
      </c>
      <c r="I23" s="7">
        <f t="shared" si="7"/>
        <v>2.608015300356429</v>
      </c>
      <c r="J23">
        <f t="shared" si="8"/>
        <v>39.879356568364614</v>
      </c>
      <c r="L23" s="10"/>
      <c r="M23">
        <f t="shared" si="10"/>
        <v>15.291074620196605</v>
      </c>
      <c r="N23" s="3">
        <v>11.9</v>
      </c>
      <c r="O23" s="3">
        <v>1</v>
      </c>
      <c r="P23">
        <f t="shared" si="0"/>
        <v>39.879356568364614</v>
      </c>
      <c r="Q23" s="5"/>
    </row>
    <row r="24" spans="1:17" x14ac:dyDescent="0.25">
      <c r="A24" s="18" t="s">
        <v>135</v>
      </c>
      <c r="B24" s="24" t="s">
        <v>96</v>
      </c>
      <c r="C24" t="s">
        <v>94</v>
      </c>
      <c r="D24">
        <v>341.47</v>
      </c>
      <c r="F24" s="3">
        <v>0.02</v>
      </c>
      <c r="G24">
        <f t="shared" si="9"/>
        <v>0.89055898461270988</v>
      </c>
      <c r="H24" s="12">
        <f t="shared" si="6"/>
        <v>87.3097043737951</v>
      </c>
      <c r="I24" s="7">
        <f t="shared" si="7"/>
        <v>2.608015300356429</v>
      </c>
      <c r="J24">
        <f t="shared" si="8"/>
        <v>29.87085249070196</v>
      </c>
      <c r="L24" s="10"/>
      <c r="M24">
        <f t="shared" si="10"/>
        <v>11.453480540018154</v>
      </c>
      <c r="N24" s="3">
        <v>10.199999999999999</v>
      </c>
      <c r="O24" s="3">
        <v>1</v>
      </c>
      <c r="P24">
        <f t="shared" si="0"/>
        <v>29.87085249070196</v>
      </c>
      <c r="Q24" s="5"/>
    </row>
    <row r="25" spans="1:17" x14ac:dyDescent="0.25">
      <c r="A25" s="18" t="s">
        <v>137</v>
      </c>
      <c r="B25" s="24" t="s">
        <v>114</v>
      </c>
      <c r="C25" t="s">
        <v>113</v>
      </c>
      <c r="D25">
        <v>265.37</v>
      </c>
      <c r="F25" s="3">
        <v>0.02</v>
      </c>
      <c r="G25">
        <f t="shared" si="9"/>
        <v>0.69208902025558561</v>
      </c>
      <c r="H25" s="12">
        <f t="shared" si="6"/>
        <v>76.053738489624806</v>
      </c>
      <c r="I25" s="7">
        <f t="shared" si="7"/>
        <v>2.608015300356429</v>
      </c>
      <c r="J25">
        <f t="shared" si="8"/>
        <v>34.291743603270902</v>
      </c>
      <c r="L25" s="10"/>
      <c r="M25">
        <f t="shared" si="10"/>
        <v>13.148597555614172</v>
      </c>
      <c r="N25" s="3">
        <v>9.1</v>
      </c>
      <c r="O25" s="3">
        <v>1</v>
      </c>
      <c r="P25">
        <f t="shared" si="0"/>
        <v>34.291743603270902</v>
      </c>
      <c r="Q25" s="5"/>
    </row>
    <row r="26" spans="1:17" x14ac:dyDescent="0.25">
      <c r="F26" s="3"/>
      <c r="H26" s="12"/>
      <c r="I26" s="7"/>
      <c r="L26" s="10"/>
      <c r="N26" s="3"/>
      <c r="O26" s="3"/>
      <c r="Q26" s="5"/>
    </row>
    <row r="27" spans="1:17" x14ac:dyDescent="0.25">
      <c r="A27" t="s">
        <v>141</v>
      </c>
      <c r="B27" s="24" t="s">
        <v>143</v>
      </c>
      <c r="C27" t="s">
        <v>142</v>
      </c>
      <c r="D27">
        <v>426.47</v>
      </c>
      <c r="F27" s="3">
        <v>0.01</v>
      </c>
      <c r="G27">
        <f>I27*D27/1000</f>
        <v>0.55612014257150311</v>
      </c>
      <c r="H27" s="12">
        <f>1000*I27/J27</f>
        <v>48.358273267087235</v>
      </c>
      <c r="I27" s="7">
        <f>$I$4*F27</f>
        <v>1.3040076501782145</v>
      </c>
      <c r="J27">
        <f>P27</f>
        <v>26.965554435247494</v>
      </c>
      <c r="L27" s="10"/>
      <c r="M27">
        <f t="shared" si="10"/>
        <v>20.678984844576796</v>
      </c>
      <c r="N27" s="3">
        <v>11.5</v>
      </c>
      <c r="O27" s="3">
        <v>1</v>
      </c>
      <c r="P27">
        <f>1000*(N27/D27)/O27</f>
        <v>26.965554435247494</v>
      </c>
      <c r="Q27" s="5"/>
    </row>
    <row r="28" spans="1:17" x14ac:dyDescent="0.25">
      <c r="A28" s="17" t="s">
        <v>171</v>
      </c>
      <c r="B28" s="24" t="s">
        <v>123</v>
      </c>
      <c r="C28" s="16" t="s">
        <v>176</v>
      </c>
      <c r="D28">
        <v>412.45299999999997</v>
      </c>
      <c r="F28" s="3">
        <v>0.01</v>
      </c>
      <c r="G28">
        <f>I28*D28/1000</f>
        <v>0.53784186733895512</v>
      </c>
      <c r="H28" s="12">
        <f>1000*I28/J28</f>
        <v>50.265595078407024</v>
      </c>
      <c r="I28" s="7">
        <f>$I$4*F28</f>
        <v>1.3040076501782145</v>
      </c>
      <c r="J28">
        <f>P28</f>
        <v>25.942349795006944</v>
      </c>
      <c r="L28" s="10"/>
      <c r="M28">
        <f t="shared" si="10"/>
        <v>19.894323312797656</v>
      </c>
      <c r="N28" s="3">
        <v>10.7</v>
      </c>
      <c r="O28" s="3">
        <v>1</v>
      </c>
      <c r="P28">
        <f>1000*(N28/D28)/O28</f>
        <v>25.942349795006944</v>
      </c>
      <c r="Q28" s="5"/>
    </row>
    <row r="29" spans="1:17" x14ac:dyDescent="0.25">
      <c r="A29" s="33" t="s">
        <v>91</v>
      </c>
      <c r="B29" s="24" t="s">
        <v>75</v>
      </c>
      <c r="C29" s="13" t="s">
        <v>127</v>
      </c>
      <c r="D29">
        <v>578.62</v>
      </c>
      <c r="F29" s="3">
        <v>0.01</v>
      </c>
      <c r="G29">
        <f>I29*D29/1000</f>
        <v>0.75452490654611848</v>
      </c>
      <c r="H29" s="12">
        <f>1000*I29/J29</f>
        <v>73.254845295739656</v>
      </c>
      <c r="I29" s="7">
        <f>$I$4*F29</f>
        <v>1.3040076501782145</v>
      </c>
      <c r="J29">
        <f>P29</f>
        <v>17.800974732985381</v>
      </c>
      <c r="L29" s="10"/>
      <c r="M29">
        <f t="shared" si="10"/>
        <v>13.650974156902054</v>
      </c>
      <c r="N29" s="3">
        <v>10.3</v>
      </c>
      <c r="O29" s="3">
        <v>1</v>
      </c>
      <c r="P29">
        <f>1000*(N29/D29)/O29</f>
        <v>17.800974732985381</v>
      </c>
      <c r="Q29" s="5"/>
    </row>
    <row r="30" spans="1:17" x14ac:dyDescent="0.25">
      <c r="A30" s="17" t="s">
        <v>92</v>
      </c>
      <c r="B30" s="24" t="s">
        <v>107</v>
      </c>
      <c r="C30" s="14" t="s">
        <v>106</v>
      </c>
      <c r="D30">
        <v>538.54999999999995</v>
      </c>
      <c r="F30" s="3">
        <v>0.01</v>
      </c>
      <c r="G30">
        <f>I30*D30/1000</f>
        <v>0.70227332000347731</v>
      </c>
      <c r="H30" s="12">
        <f>1000*I30/J30</f>
        <v>74.709927659944398</v>
      </c>
      <c r="I30" s="7">
        <f>$I$4*F30</f>
        <v>1.3040076501782145</v>
      </c>
      <c r="J30">
        <f>P30</f>
        <v>17.454275369046517</v>
      </c>
      <c r="L30" s="10"/>
      <c r="M30">
        <f t="shared" ref="M30:M43" si="11">N30/G30</f>
        <v>13.385101971342804</v>
      </c>
      <c r="N30" s="3">
        <v>9.4</v>
      </c>
      <c r="O30" s="3">
        <v>1</v>
      </c>
      <c r="P30">
        <f>1000*(N30/D30)/O30</f>
        <v>17.454275369046517</v>
      </c>
      <c r="Q30" s="5"/>
    </row>
    <row r="31" spans="1:17" x14ac:dyDescent="0.25">
      <c r="A31" s="28" t="s">
        <v>160</v>
      </c>
      <c r="B31" s="11"/>
      <c r="C31" s="27" t="s">
        <v>181</v>
      </c>
      <c r="D31" s="11">
        <v>562.75</v>
      </c>
      <c r="F31" s="3">
        <v>0.01</v>
      </c>
      <c r="G31">
        <f>I31*D31/1000</f>
        <v>0.73383030513779024</v>
      </c>
      <c r="H31" s="12">
        <f>1000*I31/J31</f>
        <v>54.763455607297772</v>
      </c>
      <c r="I31" s="7">
        <f>$I$4*F31</f>
        <v>1.3040076501782145</v>
      </c>
      <c r="J31">
        <f>P31</f>
        <v>23.81163927143492</v>
      </c>
      <c r="L31" s="10"/>
      <c r="M31">
        <f t="shared" si="10"/>
        <v>18.260352435954388</v>
      </c>
      <c r="N31" s="3">
        <v>13.4</v>
      </c>
      <c r="O31" s="3">
        <v>1</v>
      </c>
      <c r="P31">
        <f>1000*(N31/D31)/O31</f>
        <v>23.81163927143492</v>
      </c>
      <c r="Q31" s="5"/>
    </row>
    <row r="32" spans="1:17" x14ac:dyDescent="0.25">
      <c r="C32" s="14"/>
      <c r="F32" s="3"/>
      <c r="H32" s="12"/>
      <c r="I32" s="7"/>
      <c r="L32" s="10"/>
      <c r="N32" s="3"/>
      <c r="O32" s="3"/>
      <c r="Q32" s="5"/>
    </row>
    <row r="33" spans="1:17" x14ac:dyDescent="0.25">
      <c r="A33" s="17" t="s">
        <v>108</v>
      </c>
      <c r="B33" s="24" t="s">
        <v>111</v>
      </c>
      <c r="C33" s="14" t="s">
        <v>110</v>
      </c>
      <c r="D33">
        <v>554.38</v>
      </c>
      <c r="F33" s="3">
        <v>0.01</v>
      </c>
      <c r="G33">
        <f>I33*D33/1000</f>
        <v>0.72291576110579858</v>
      </c>
      <c r="H33" s="12">
        <f>1000*I33/J33</f>
        <v>53.94893739595512</v>
      </c>
      <c r="I33" s="7">
        <f>$I$4*F33</f>
        <v>1.3040076501782145</v>
      </c>
      <c r="J33">
        <f>P33</f>
        <v>24.171146145243334</v>
      </c>
      <c r="L33" s="10"/>
      <c r="M33">
        <f t="shared" si="10"/>
        <v>18.536046273915602</v>
      </c>
      <c r="N33" s="3">
        <v>13.4</v>
      </c>
      <c r="O33" s="3">
        <v>1</v>
      </c>
      <c r="P33">
        <f>1000*(N33/D33)/O33</f>
        <v>24.171146145243334</v>
      </c>
      <c r="Q33" s="5"/>
    </row>
    <row r="34" spans="1:17" x14ac:dyDescent="0.25">
      <c r="A34" s="18" t="s">
        <v>109</v>
      </c>
      <c r="B34" s="24" t="s">
        <v>105</v>
      </c>
      <c r="C34" s="14" t="s">
        <v>112</v>
      </c>
      <c r="D34">
        <v>474.42</v>
      </c>
      <c r="F34" s="3">
        <v>0.01</v>
      </c>
      <c r="G34">
        <f>I34*D34/1000</f>
        <v>0.61864730939754853</v>
      </c>
      <c r="H34" s="12">
        <f>1000*I34/J34</f>
        <v>43.262049608220181</v>
      </c>
      <c r="I34" s="7">
        <f>$I$4*F34</f>
        <v>1.3040076501782145</v>
      </c>
      <c r="J34">
        <f>P34</f>
        <v>30.142068209603305</v>
      </c>
      <c r="L34" s="10"/>
      <c r="M34">
        <f t="shared" si="11"/>
        <v>23.114947374337788</v>
      </c>
      <c r="N34" s="3">
        <v>14.3</v>
      </c>
      <c r="O34" s="3">
        <v>1</v>
      </c>
      <c r="P34">
        <f>1000*(N34/D34)/O34</f>
        <v>30.142068209603305</v>
      </c>
      <c r="Q34" s="5"/>
    </row>
    <row r="35" spans="1:17" x14ac:dyDescent="0.25">
      <c r="C35" s="14"/>
      <c r="F35" s="3"/>
      <c r="H35" s="12"/>
      <c r="I35" s="7"/>
      <c r="L35" s="10"/>
      <c r="N35" s="3"/>
      <c r="O35" s="3"/>
      <c r="Q35" s="5"/>
    </row>
    <row r="36" spans="1:17" x14ac:dyDescent="0.25">
      <c r="A36" s="25" t="s">
        <v>178</v>
      </c>
      <c r="B36" s="11"/>
      <c r="C36" s="26" t="s">
        <v>179</v>
      </c>
      <c r="D36" s="11">
        <v>242.3</v>
      </c>
      <c r="F36" s="3">
        <v>0.02</v>
      </c>
      <c r="G36">
        <f t="shared" ref="G36:G43" si="12">I36*D36/1000</f>
        <v>0.63192210727636278</v>
      </c>
      <c r="H36" s="12">
        <f t="shared" ref="H36:H43" si="13">1000*I36/J36</f>
        <v>35.501241981818133</v>
      </c>
      <c r="I36" s="7">
        <f t="shared" ref="I36:I43" si="14">$I$4*F36</f>
        <v>2.608015300356429</v>
      </c>
      <c r="J36">
        <f t="shared" ref="J36:J43" si="15">P36</f>
        <v>73.462649607924064</v>
      </c>
      <c r="L36" s="10"/>
      <c r="M36">
        <f t="shared" si="10"/>
        <v>28.168028614665012</v>
      </c>
      <c r="N36" s="3">
        <v>17.8</v>
      </c>
      <c r="O36" s="3">
        <v>1</v>
      </c>
      <c r="P36">
        <f t="shared" ref="P36:P43" si="16">1000*(N36/D36)/O36</f>
        <v>73.462649607924064</v>
      </c>
      <c r="Q36" s="5"/>
    </row>
    <row r="37" spans="1:17" x14ac:dyDescent="0.25">
      <c r="A37" s="25" t="s">
        <v>177</v>
      </c>
      <c r="B37" s="11"/>
      <c r="C37" s="27" t="s">
        <v>180</v>
      </c>
      <c r="D37" s="11">
        <v>268.33</v>
      </c>
      <c r="F37" s="3">
        <v>0.02</v>
      </c>
      <c r="G37">
        <f t="shared" si="12"/>
        <v>0.69980874554464056</v>
      </c>
      <c r="H37" s="12">
        <f t="shared" si="13"/>
        <v>33.644651228107719</v>
      </c>
      <c r="I37" s="7">
        <f t="shared" si="14"/>
        <v>2.608015300356429</v>
      </c>
      <c r="J37">
        <f t="shared" si="15"/>
        <v>77.516490888085571</v>
      </c>
      <c r="L37" s="10"/>
      <c r="M37">
        <f t="shared" si="10"/>
        <v>29.722406489521607</v>
      </c>
      <c r="N37" s="3">
        <v>20.8</v>
      </c>
      <c r="O37" s="3">
        <v>1</v>
      </c>
      <c r="P37">
        <f t="shared" si="16"/>
        <v>77.516490888085571</v>
      </c>
      <c r="Q37" s="5"/>
    </row>
    <row r="38" spans="1:17" x14ac:dyDescent="0.25">
      <c r="A38" s="17" t="s">
        <v>121</v>
      </c>
      <c r="B38" s="24" t="s">
        <v>124</v>
      </c>
      <c r="C38" s="14" t="s">
        <v>122</v>
      </c>
      <c r="D38">
        <v>262.29000000000002</v>
      </c>
      <c r="F38" s="3">
        <v>0.02</v>
      </c>
      <c r="G38">
        <f t="shared" si="12"/>
        <v>0.68405633313048786</v>
      </c>
      <c r="H38" s="12">
        <f t="shared" si="13"/>
        <v>76.860262149493025</v>
      </c>
      <c r="I38" s="7">
        <f t="shared" si="14"/>
        <v>2.608015300356429</v>
      </c>
      <c r="J38">
        <f t="shared" si="15"/>
        <v>33.931907430706467</v>
      </c>
      <c r="L38" s="10"/>
      <c r="M38">
        <f t="shared" si="11"/>
        <v>13.010624372513881</v>
      </c>
      <c r="N38" s="3">
        <v>8.9</v>
      </c>
      <c r="O38" s="3">
        <v>1</v>
      </c>
      <c r="P38">
        <f t="shared" si="16"/>
        <v>33.931907430706467</v>
      </c>
      <c r="Q38" s="5"/>
    </row>
    <row r="39" spans="1:17" x14ac:dyDescent="0.25">
      <c r="A39" s="17" t="s">
        <v>89</v>
      </c>
      <c r="B39" s="24" t="s">
        <v>72</v>
      </c>
      <c r="C39" s="14" t="s">
        <v>115</v>
      </c>
      <c r="D39">
        <v>368.24</v>
      </c>
      <c r="F39" s="3">
        <v>0.02</v>
      </c>
      <c r="G39">
        <f t="shared" si="12"/>
        <v>0.96037555420325149</v>
      </c>
      <c r="H39" s="12">
        <f t="shared" si="13"/>
        <v>80.031296183604283</v>
      </c>
      <c r="I39" s="7">
        <f t="shared" si="14"/>
        <v>2.608015300356429</v>
      </c>
      <c r="J39">
        <f t="shared" si="15"/>
        <v>32.587442971974802</v>
      </c>
      <c r="L39" s="10"/>
      <c r="M39">
        <f t="shared" si="11"/>
        <v>12.495111883554202</v>
      </c>
      <c r="N39" s="3">
        <v>12</v>
      </c>
      <c r="O39" s="3">
        <v>1</v>
      </c>
      <c r="P39">
        <f t="shared" si="16"/>
        <v>32.587442971974802</v>
      </c>
      <c r="Q39" s="5"/>
    </row>
    <row r="40" spans="1:17" x14ac:dyDescent="0.25">
      <c r="A40" s="18" t="s">
        <v>90</v>
      </c>
      <c r="B40" s="24" t="s">
        <v>125</v>
      </c>
      <c r="C40" s="14" t="s">
        <v>116</v>
      </c>
      <c r="D40">
        <v>290.13</v>
      </c>
      <c r="F40" s="3">
        <v>0.02</v>
      </c>
      <c r="G40">
        <f t="shared" si="12"/>
        <v>0.75666347909241072</v>
      </c>
      <c r="H40" s="12">
        <f t="shared" si="13"/>
        <v>42.749349101266148</v>
      </c>
      <c r="I40" s="7">
        <f t="shared" si="14"/>
        <v>2.608015300356429</v>
      </c>
      <c r="J40">
        <f t="shared" si="15"/>
        <v>61.007134732706028</v>
      </c>
      <c r="L40" s="10"/>
      <c r="M40">
        <f t="shared" si="11"/>
        <v>23.392169027677244</v>
      </c>
      <c r="N40" s="3">
        <v>17.7</v>
      </c>
      <c r="O40" s="3">
        <v>1</v>
      </c>
      <c r="P40">
        <f t="shared" si="16"/>
        <v>61.007134732706028</v>
      </c>
      <c r="Q40" s="5"/>
    </row>
    <row r="41" spans="1:17" x14ac:dyDescent="0.25">
      <c r="A41" s="18" t="s">
        <v>118</v>
      </c>
      <c r="B41" s="24" t="s">
        <v>126</v>
      </c>
      <c r="C41" s="14" t="s">
        <v>119</v>
      </c>
      <c r="D41">
        <v>274.38</v>
      </c>
      <c r="F41" s="3">
        <v>0.02</v>
      </c>
      <c r="G41">
        <f t="shared" si="12"/>
        <v>0.71558723811179703</v>
      </c>
      <c r="H41" s="12">
        <f t="shared" si="13"/>
        <v>71.558723811179703</v>
      </c>
      <c r="I41" s="7">
        <f t="shared" si="14"/>
        <v>2.608015300356429</v>
      </c>
      <c r="J41">
        <f t="shared" si="15"/>
        <v>36.445805087834387</v>
      </c>
      <c r="L41" s="10"/>
      <c r="M41">
        <f t="shared" si="11"/>
        <v>13.974536530845297</v>
      </c>
      <c r="N41" s="3">
        <v>10</v>
      </c>
      <c r="O41" s="3">
        <v>1</v>
      </c>
      <c r="P41">
        <f t="shared" si="16"/>
        <v>36.445805087834387</v>
      </c>
      <c r="Q41" s="5"/>
    </row>
    <row r="42" spans="1:17" x14ac:dyDescent="0.25">
      <c r="A42" s="17" t="s">
        <v>93</v>
      </c>
      <c r="B42" s="24" t="s">
        <v>97</v>
      </c>
      <c r="C42" s="14" t="s">
        <v>120</v>
      </c>
      <c r="D42">
        <v>304.37</v>
      </c>
      <c r="F42" s="3">
        <v>0.02</v>
      </c>
      <c r="G42">
        <f t="shared" si="12"/>
        <v>0.79380161696948626</v>
      </c>
      <c r="H42" s="12">
        <f t="shared" si="13"/>
        <v>70.247930705264281</v>
      </c>
      <c r="I42" s="7">
        <f t="shared" si="14"/>
        <v>2.608015300356429</v>
      </c>
      <c r="J42">
        <f t="shared" si="15"/>
        <v>37.125866544008936</v>
      </c>
      <c r="L42" s="10"/>
      <c r="M42">
        <f t="shared" si="11"/>
        <v>14.235294761857826</v>
      </c>
      <c r="N42" s="3">
        <v>11.3</v>
      </c>
      <c r="O42" s="3">
        <v>1</v>
      </c>
      <c r="P42">
        <f t="shared" si="16"/>
        <v>37.125866544008936</v>
      </c>
      <c r="Q42" s="5"/>
    </row>
    <row r="43" spans="1:17" x14ac:dyDescent="0.25">
      <c r="A43" s="18" t="s">
        <v>136</v>
      </c>
      <c r="B43" s="24" t="s">
        <v>126</v>
      </c>
      <c r="C43" s="14" t="s">
        <v>117</v>
      </c>
      <c r="D43">
        <v>358.54</v>
      </c>
      <c r="F43" s="3">
        <v>0.02</v>
      </c>
      <c r="G43">
        <f t="shared" si="12"/>
        <v>0.93507780578979405</v>
      </c>
      <c r="H43" s="12">
        <f t="shared" si="13"/>
        <v>118.36427921389799</v>
      </c>
      <c r="I43" s="7">
        <f t="shared" si="14"/>
        <v>2.608015300356429</v>
      </c>
      <c r="J43">
        <f t="shared" si="15"/>
        <v>22.033803759692084</v>
      </c>
      <c r="M43">
        <f t="shared" si="11"/>
        <v>8.4484948215912681</v>
      </c>
      <c r="N43" s="3">
        <v>7.9</v>
      </c>
      <c r="O43" s="3">
        <v>1</v>
      </c>
      <c r="P43">
        <f t="shared" si="16"/>
        <v>22.033803759692084</v>
      </c>
    </row>
    <row r="44" spans="1:17" x14ac:dyDescent="0.25">
      <c r="H44" s="12"/>
      <c r="I44" s="7"/>
    </row>
    <row r="45" spans="1:17" x14ac:dyDescent="0.25">
      <c r="A45" s="11" t="s">
        <v>73</v>
      </c>
      <c r="H45" s="12"/>
    </row>
    <row r="46" spans="1:17" x14ac:dyDescent="0.25">
      <c r="A46" t="s">
        <v>148</v>
      </c>
      <c r="D46">
        <v>41.05</v>
      </c>
      <c r="E46">
        <v>0.78600000000000003</v>
      </c>
      <c r="F46" s="3">
        <v>10</v>
      </c>
      <c r="G46">
        <f>H46*E46</f>
        <v>235.8</v>
      </c>
      <c r="H46" s="12">
        <f>G4*F46</f>
        <v>300</v>
      </c>
      <c r="I46" t="s">
        <v>147</v>
      </c>
    </row>
    <row r="47" spans="1:17" x14ac:dyDescent="0.25">
      <c r="A47" t="s">
        <v>146</v>
      </c>
      <c r="D47">
        <v>18.02</v>
      </c>
      <c r="E47">
        <v>1</v>
      </c>
      <c r="F47" s="3">
        <v>2</v>
      </c>
      <c r="G47">
        <f>H47*E47</f>
        <v>60</v>
      </c>
      <c r="H47" s="12">
        <f>G4*F47</f>
        <v>60</v>
      </c>
      <c r="I47" s="7" t="s">
        <v>147</v>
      </c>
    </row>
    <row r="48" spans="1:17" x14ac:dyDescent="0.25">
      <c r="C48" t="s">
        <v>74</v>
      </c>
      <c r="H48" s="12" t="e">
        <f>500-H4-#REF!-H47</f>
        <v>#DIV/0!</v>
      </c>
    </row>
  </sheetData>
  <mergeCells count="1">
    <mergeCell ref="M1:P1"/>
  </mergeCells>
  <hyperlinks>
    <hyperlink ref="C28" r:id="rId1" display="https://www.sigmaaldrich.com/GB/en/search/1663-45-2?focus=products&amp;page=1&amp;perpage=30&amp;sort=relevance&amp;term=1663-45-2&amp;type=cas_number" xr:uid="{30B7D6D0-FB01-417D-9FCD-F6ABFE060126}"/>
  </hyperlinks>
  <pageMargins left="0.7" right="0.7" top="0.75" bottom="0.75" header="0.3" footer="0.3"/>
  <pageSetup paperSize="9" scale="68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19D1-860A-435A-81F0-7E059429388D}">
  <dimension ref="A1:N52"/>
  <sheetViews>
    <sheetView tabSelected="1" topLeftCell="A13" zoomScale="70" zoomScaleNormal="70" workbookViewId="0">
      <selection activeCell="H60" sqref="H60"/>
    </sheetView>
  </sheetViews>
  <sheetFormatPr defaultRowHeight="15" x14ac:dyDescent="0.25"/>
  <cols>
    <col min="1" max="1" width="5.28515625" customWidth="1"/>
    <col min="2" max="2" width="9" bestFit="1" customWidth="1"/>
    <col min="3" max="10" width="15.7109375" customWidth="1"/>
    <col min="11" max="11" width="16.85546875" customWidth="1"/>
    <col min="12" max="12" width="21.140625" bestFit="1" customWidth="1"/>
    <col min="13" max="13" width="21.140625" customWidth="1"/>
    <col min="14" max="14" width="31.140625" bestFit="1" customWidth="1"/>
  </cols>
  <sheetData>
    <row r="1" spans="1:14" x14ac:dyDescent="0.25">
      <c r="B1" t="s">
        <v>184</v>
      </c>
      <c r="C1" t="s">
        <v>185</v>
      </c>
      <c r="D1" t="s">
        <v>173</v>
      </c>
      <c r="E1" t="s">
        <v>191</v>
      </c>
      <c r="F1" t="s">
        <v>182</v>
      </c>
      <c r="G1" t="s">
        <v>198</v>
      </c>
      <c r="H1" t="s">
        <v>189</v>
      </c>
      <c r="I1" t="s">
        <v>76</v>
      </c>
      <c r="J1" t="s">
        <v>71</v>
      </c>
      <c r="K1" t="s">
        <v>174</v>
      </c>
      <c r="L1" t="s">
        <v>175</v>
      </c>
      <c r="M1" t="s">
        <v>192</v>
      </c>
      <c r="N1" s="3" t="s">
        <v>4</v>
      </c>
    </row>
    <row r="2" spans="1:14" x14ac:dyDescent="0.25">
      <c r="B2" t="s">
        <v>183</v>
      </c>
      <c r="C2" t="s">
        <v>186</v>
      </c>
      <c r="D2" t="s">
        <v>187</v>
      </c>
      <c r="E2" t="s">
        <v>193</v>
      </c>
      <c r="F2" t="s">
        <v>188</v>
      </c>
      <c r="G2" t="s">
        <v>199</v>
      </c>
      <c r="H2" t="s">
        <v>190</v>
      </c>
      <c r="J2" t="s">
        <v>22</v>
      </c>
      <c r="K2" t="s">
        <v>22</v>
      </c>
      <c r="L2" t="s">
        <v>22</v>
      </c>
    </row>
    <row r="3" spans="1:14" x14ac:dyDescent="0.25">
      <c r="A3" t="s">
        <v>70</v>
      </c>
      <c r="B3" s="3">
        <v>2.72</v>
      </c>
      <c r="C3" s="3">
        <v>41.44</v>
      </c>
      <c r="D3" s="3">
        <v>15.15</v>
      </c>
      <c r="E3" s="3"/>
      <c r="F3" s="3">
        <v>26.06</v>
      </c>
      <c r="G3" s="3">
        <v>0.61</v>
      </c>
      <c r="H3" s="3"/>
      <c r="I3" s="3">
        <f t="shared" ref="I3:I52" si="0">100-SUM(B3:H3)</f>
        <v>14.02000000000001</v>
      </c>
      <c r="J3">
        <f>100*SUM(E3:I3)/SUM(B3:C3,E3:I3)</f>
        <v>47.955215085444912</v>
      </c>
      <c r="K3">
        <f>100*F3/SUM(B3:C3,E3:I3)</f>
        <v>30.713022981732465</v>
      </c>
      <c r="L3">
        <f>100*E3/SUM(B3:C3,E3:I3)</f>
        <v>0</v>
      </c>
      <c r="M3">
        <f>100*H3/SUM(B3:C3,E3:I3)</f>
        <v>0</v>
      </c>
    </row>
    <row r="4" spans="1:14" x14ac:dyDescent="0.25">
      <c r="A4" t="s">
        <v>69</v>
      </c>
      <c r="B4" s="3">
        <v>0.28999999999999998</v>
      </c>
      <c r="C4" s="3">
        <v>51.21</v>
      </c>
      <c r="D4" s="3">
        <v>38.549999999999997</v>
      </c>
      <c r="E4" s="3"/>
      <c r="F4" s="3">
        <v>5.04</v>
      </c>
      <c r="G4" s="3">
        <v>0.49</v>
      </c>
      <c r="H4" s="3"/>
      <c r="I4" s="3">
        <f t="shared" si="0"/>
        <v>4.4200000000000017</v>
      </c>
      <c r="J4">
        <f>100*SUM(E4:I4)/SUM(B4:C4,E4:I4)</f>
        <v>16.192026037428807</v>
      </c>
      <c r="K4">
        <f>100*F4/SUM(B4:C4,E4:I4)</f>
        <v>8.2017900732302689</v>
      </c>
      <c r="L4">
        <f t="shared" ref="L4:L50" si="1">100*E4/SUM(B4:C4,E4:I4)</f>
        <v>0</v>
      </c>
      <c r="M4">
        <f t="shared" ref="M4:M50" si="2">100*H4/SUM(B4:C4,E4:I4)</f>
        <v>0</v>
      </c>
    </row>
    <row r="5" spans="1:14" x14ac:dyDescent="0.25">
      <c r="A5" t="s">
        <v>68</v>
      </c>
      <c r="B5" s="3">
        <v>4.5999999999999996</v>
      </c>
      <c r="C5" s="3">
        <v>0</v>
      </c>
      <c r="D5" s="3">
        <v>2.79</v>
      </c>
      <c r="E5" s="3"/>
      <c r="F5" s="3">
        <v>72.44</v>
      </c>
      <c r="G5" s="3">
        <v>0.72</v>
      </c>
      <c r="H5" s="3"/>
      <c r="I5" s="3">
        <f t="shared" si="0"/>
        <v>19.450000000000003</v>
      </c>
      <c r="J5">
        <f>100*SUM(E5:I5)/SUM(B5:C5,E5:I5)</f>
        <v>95.267976545622886</v>
      </c>
      <c r="K5">
        <f t="shared" ref="K5:K50" si="3">100*F5/SUM(B5:C5,E5:I5)</f>
        <v>74.519082398930152</v>
      </c>
      <c r="L5">
        <f t="shared" si="1"/>
        <v>0</v>
      </c>
      <c r="M5">
        <f t="shared" si="2"/>
        <v>0</v>
      </c>
    </row>
    <row r="6" spans="1:14" x14ac:dyDescent="0.25">
      <c r="A6" t="s">
        <v>67</v>
      </c>
      <c r="B6" s="3">
        <v>7.13</v>
      </c>
      <c r="C6" s="3">
        <v>0</v>
      </c>
      <c r="D6" s="3">
        <v>0</v>
      </c>
      <c r="E6" s="3"/>
      <c r="F6" s="3">
        <v>66.19</v>
      </c>
      <c r="G6" s="3">
        <v>0.78</v>
      </c>
      <c r="H6" s="3"/>
      <c r="I6" s="3">
        <f t="shared" si="0"/>
        <v>25.900000000000006</v>
      </c>
      <c r="J6">
        <f t="shared" ref="J6:J50" si="4">100*SUM(E6:I6)/SUM(B6:C6,E6:I6)</f>
        <v>92.87</v>
      </c>
      <c r="K6">
        <f t="shared" si="3"/>
        <v>66.19</v>
      </c>
      <c r="L6">
        <f t="shared" si="1"/>
        <v>0</v>
      </c>
      <c r="M6">
        <f t="shared" si="2"/>
        <v>0</v>
      </c>
    </row>
    <row r="7" spans="1:14" x14ac:dyDescent="0.25">
      <c r="A7" t="s">
        <v>66</v>
      </c>
      <c r="B7" s="3">
        <v>3.21</v>
      </c>
      <c r="C7" s="3">
        <v>12.06</v>
      </c>
      <c r="D7" s="3">
        <v>3.1</v>
      </c>
      <c r="E7" s="3"/>
      <c r="F7" s="3">
        <v>53.38</v>
      </c>
      <c r="G7" s="3">
        <v>1.28</v>
      </c>
      <c r="H7" s="3"/>
      <c r="I7" s="3">
        <f t="shared" si="0"/>
        <v>26.97</v>
      </c>
      <c r="J7">
        <f t="shared" si="4"/>
        <v>84.241486068111456</v>
      </c>
      <c r="K7">
        <f t="shared" si="3"/>
        <v>55.087719298245609</v>
      </c>
      <c r="L7">
        <f t="shared" si="1"/>
        <v>0</v>
      </c>
      <c r="M7">
        <f t="shared" si="2"/>
        <v>0</v>
      </c>
    </row>
    <row r="8" spans="1:14" x14ac:dyDescent="0.25">
      <c r="A8" t="s">
        <v>65</v>
      </c>
      <c r="B8" s="3">
        <v>13.51</v>
      </c>
      <c r="C8" s="3">
        <v>0</v>
      </c>
      <c r="D8" s="3">
        <v>3.53</v>
      </c>
      <c r="E8" s="3"/>
      <c r="F8" s="3">
        <v>50.46</v>
      </c>
      <c r="G8" s="3">
        <v>0.56000000000000005</v>
      </c>
      <c r="H8" s="3"/>
      <c r="I8" s="3">
        <f t="shared" si="0"/>
        <v>31.939999999999998</v>
      </c>
      <c r="J8">
        <f t="shared" si="4"/>
        <v>85.995646314916556</v>
      </c>
      <c r="K8">
        <f t="shared" si="3"/>
        <v>52.306416502539648</v>
      </c>
      <c r="L8">
        <f t="shared" si="1"/>
        <v>0</v>
      </c>
      <c r="M8">
        <f t="shared" si="2"/>
        <v>0</v>
      </c>
    </row>
    <row r="9" spans="1:14" x14ac:dyDescent="0.25">
      <c r="A9" t="s">
        <v>64</v>
      </c>
      <c r="B9" s="3">
        <v>4.7300000000000004</v>
      </c>
      <c r="C9" s="3">
        <v>17.399999999999999</v>
      </c>
      <c r="D9" s="3">
        <v>0</v>
      </c>
      <c r="E9" s="3"/>
      <c r="F9" s="3">
        <v>68.91</v>
      </c>
      <c r="G9" s="3">
        <v>0.43</v>
      </c>
      <c r="H9" s="3"/>
      <c r="I9" s="3">
        <f t="shared" si="0"/>
        <v>8.5300000000000011</v>
      </c>
      <c r="J9">
        <f t="shared" si="4"/>
        <v>77.87</v>
      </c>
      <c r="K9">
        <f t="shared" si="3"/>
        <v>68.91</v>
      </c>
      <c r="L9">
        <f t="shared" si="1"/>
        <v>0</v>
      </c>
      <c r="M9">
        <f t="shared" si="2"/>
        <v>0</v>
      </c>
    </row>
    <row r="10" spans="1:14" x14ac:dyDescent="0.25">
      <c r="A10" t="s">
        <v>63</v>
      </c>
      <c r="B10" s="3">
        <v>1.35</v>
      </c>
      <c r="C10" s="3">
        <v>54.98</v>
      </c>
      <c r="D10" s="3">
        <v>0.21</v>
      </c>
      <c r="E10" s="3"/>
      <c r="F10" s="3">
        <v>23.51</v>
      </c>
      <c r="G10" s="3">
        <v>6.27</v>
      </c>
      <c r="H10" s="3"/>
      <c r="I10" s="3">
        <f t="shared" si="0"/>
        <v>13.680000000000007</v>
      </c>
      <c r="J10">
        <f t="shared" si="4"/>
        <v>43.551458061930056</v>
      </c>
      <c r="K10">
        <f t="shared" si="3"/>
        <v>23.559474897284296</v>
      </c>
      <c r="L10">
        <f t="shared" si="1"/>
        <v>0</v>
      </c>
      <c r="M10">
        <f t="shared" si="2"/>
        <v>0</v>
      </c>
    </row>
    <row r="11" spans="1:14" x14ac:dyDescent="0.25">
      <c r="A11" t="s">
        <v>62</v>
      </c>
      <c r="B11" s="3">
        <v>4.0199999999999996</v>
      </c>
      <c r="C11" s="3">
        <v>32.11</v>
      </c>
      <c r="D11" s="3">
        <v>7.32</v>
      </c>
      <c r="E11" s="3"/>
      <c r="F11" s="3">
        <v>47.03</v>
      </c>
      <c r="G11" s="3">
        <v>0</v>
      </c>
      <c r="H11" s="3"/>
      <c r="I11" s="3">
        <f t="shared" si="0"/>
        <v>9.5200000000000102</v>
      </c>
      <c r="J11">
        <f t="shared" si="4"/>
        <v>61.016400517911094</v>
      </c>
      <c r="K11">
        <f t="shared" si="3"/>
        <v>50.744497194648247</v>
      </c>
      <c r="L11">
        <f t="shared" si="1"/>
        <v>0</v>
      </c>
      <c r="M11">
        <f t="shared" si="2"/>
        <v>0</v>
      </c>
    </row>
    <row r="12" spans="1:14" x14ac:dyDescent="0.25">
      <c r="A12" t="s">
        <v>61</v>
      </c>
      <c r="B12" s="3">
        <v>3.92</v>
      </c>
      <c r="C12" s="3">
        <v>10.33</v>
      </c>
      <c r="D12" s="3">
        <v>0</v>
      </c>
      <c r="E12" s="3"/>
      <c r="F12" s="3">
        <v>59.25</v>
      </c>
      <c r="G12" s="3">
        <v>2.91</v>
      </c>
      <c r="H12" s="3"/>
      <c r="I12" s="3">
        <f t="shared" si="0"/>
        <v>23.590000000000003</v>
      </c>
      <c r="J12">
        <f t="shared" si="4"/>
        <v>85.75</v>
      </c>
      <c r="K12">
        <f t="shared" si="3"/>
        <v>59.25</v>
      </c>
      <c r="L12">
        <f t="shared" si="1"/>
        <v>0</v>
      </c>
      <c r="M12">
        <f t="shared" si="2"/>
        <v>0</v>
      </c>
    </row>
    <row r="13" spans="1:14" x14ac:dyDescent="0.25">
      <c r="A13" t="s">
        <v>60</v>
      </c>
      <c r="B13" s="3">
        <v>3.85</v>
      </c>
      <c r="C13" s="3">
        <v>33.85</v>
      </c>
      <c r="D13" s="3">
        <v>14.47</v>
      </c>
      <c r="E13" s="3"/>
      <c r="F13" s="3">
        <v>20.94</v>
      </c>
      <c r="G13" s="3">
        <v>0.51</v>
      </c>
      <c r="H13" s="3"/>
      <c r="I13" s="3">
        <f t="shared" si="0"/>
        <v>26.379999999999995</v>
      </c>
      <c r="J13">
        <f t="shared" si="4"/>
        <v>55.921898748976965</v>
      </c>
      <c r="K13">
        <f t="shared" si="3"/>
        <v>24.482637670992634</v>
      </c>
      <c r="L13">
        <f t="shared" si="1"/>
        <v>0</v>
      </c>
      <c r="M13">
        <f t="shared" si="2"/>
        <v>0</v>
      </c>
    </row>
    <row r="14" spans="1:14" x14ac:dyDescent="0.25">
      <c r="A14" t="s">
        <v>59</v>
      </c>
      <c r="B14" s="3">
        <v>10.17</v>
      </c>
      <c r="C14" s="3">
        <v>0</v>
      </c>
      <c r="D14" s="3">
        <v>1.63</v>
      </c>
      <c r="E14" s="3"/>
      <c r="F14" s="3">
        <v>49.84</v>
      </c>
      <c r="G14" s="3">
        <v>0.51</v>
      </c>
      <c r="H14" s="3"/>
      <c r="I14" s="3">
        <f t="shared" si="0"/>
        <v>37.85</v>
      </c>
      <c r="J14">
        <f t="shared" si="4"/>
        <v>89.661482159194875</v>
      </c>
      <c r="K14">
        <f t="shared" si="3"/>
        <v>50.665853410592661</v>
      </c>
      <c r="L14">
        <f t="shared" si="1"/>
        <v>0</v>
      </c>
      <c r="M14">
        <f t="shared" si="2"/>
        <v>0</v>
      </c>
    </row>
    <row r="15" spans="1:14" x14ac:dyDescent="0.25">
      <c r="A15" t="s">
        <v>58</v>
      </c>
      <c r="B15" s="3">
        <v>5.0999999999999996</v>
      </c>
      <c r="C15" s="3">
        <v>2.34</v>
      </c>
      <c r="D15" s="3">
        <v>0</v>
      </c>
      <c r="E15" s="3"/>
      <c r="F15" s="3">
        <v>71.06</v>
      </c>
      <c r="G15" s="3">
        <v>1.73</v>
      </c>
      <c r="H15" s="3"/>
      <c r="I15" s="3">
        <f t="shared" si="0"/>
        <v>19.769999999999996</v>
      </c>
      <c r="J15">
        <f t="shared" si="4"/>
        <v>92.56</v>
      </c>
      <c r="K15">
        <f t="shared" si="3"/>
        <v>71.06</v>
      </c>
      <c r="L15">
        <f t="shared" si="1"/>
        <v>0</v>
      </c>
      <c r="M15">
        <f t="shared" si="2"/>
        <v>0</v>
      </c>
    </row>
    <row r="16" spans="1:14" x14ac:dyDescent="0.25">
      <c r="A16" t="s">
        <v>57</v>
      </c>
      <c r="B16" s="3">
        <v>1.33</v>
      </c>
      <c r="C16" s="3">
        <v>0</v>
      </c>
      <c r="D16" s="3">
        <v>4.08</v>
      </c>
      <c r="E16" s="3"/>
      <c r="F16" s="3">
        <v>85.75</v>
      </c>
      <c r="G16" s="3">
        <v>1.4</v>
      </c>
      <c r="H16" s="3"/>
      <c r="I16" s="3">
        <f t="shared" si="0"/>
        <v>7.4399999999999977</v>
      </c>
      <c r="J16">
        <f t="shared" si="4"/>
        <v>98.613427856547119</v>
      </c>
      <c r="K16">
        <f t="shared" si="3"/>
        <v>89.397414512093405</v>
      </c>
      <c r="L16">
        <f t="shared" si="1"/>
        <v>0</v>
      </c>
      <c r="M16">
        <f t="shared" si="2"/>
        <v>0</v>
      </c>
    </row>
    <row r="17" spans="1:13" x14ac:dyDescent="0.25">
      <c r="A17" t="s">
        <v>56</v>
      </c>
      <c r="B17" s="3">
        <v>1.9</v>
      </c>
      <c r="C17" s="3">
        <v>0</v>
      </c>
      <c r="D17" s="3">
        <v>6.78</v>
      </c>
      <c r="E17" s="3"/>
      <c r="F17" s="3">
        <v>82.44</v>
      </c>
      <c r="G17" s="3">
        <v>0.19</v>
      </c>
      <c r="H17" s="3"/>
      <c r="I17" s="3">
        <f t="shared" si="0"/>
        <v>8.6899999999999977</v>
      </c>
      <c r="J17">
        <f t="shared" si="4"/>
        <v>97.961810770220978</v>
      </c>
      <c r="K17">
        <f t="shared" si="3"/>
        <v>88.435957948937997</v>
      </c>
      <c r="L17">
        <f t="shared" si="1"/>
        <v>0</v>
      </c>
      <c r="M17">
        <f t="shared" si="2"/>
        <v>0</v>
      </c>
    </row>
    <row r="18" spans="1:13" x14ac:dyDescent="0.25">
      <c r="A18" t="s">
        <v>55</v>
      </c>
      <c r="B18" s="3">
        <v>1.21</v>
      </c>
      <c r="C18" s="3">
        <v>40.909999999999997</v>
      </c>
      <c r="D18" s="3">
        <v>0</v>
      </c>
      <c r="E18" s="3"/>
      <c r="F18" s="3">
        <v>49.83</v>
      </c>
      <c r="G18" s="3">
        <v>3.7</v>
      </c>
      <c r="H18" s="3"/>
      <c r="I18" s="3">
        <f t="shared" si="0"/>
        <v>4.3500000000000085</v>
      </c>
      <c r="J18">
        <f t="shared" si="4"/>
        <v>57.88000000000001</v>
      </c>
      <c r="K18">
        <f t="shared" si="3"/>
        <v>49.83</v>
      </c>
      <c r="L18">
        <f t="shared" si="1"/>
        <v>0</v>
      </c>
      <c r="M18">
        <f t="shared" si="2"/>
        <v>0</v>
      </c>
    </row>
    <row r="19" spans="1:13" x14ac:dyDescent="0.25">
      <c r="A19" t="s">
        <v>54</v>
      </c>
      <c r="B19" s="3">
        <v>2.69</v>
      </c>
      <c r="C19" s="3">
        <v>7.01</v>
      </c>
      <c r="D19" s="3">
        <v>4.75</v>
      </c>
      <c r="E19" s="3"/>
      <c r="F19" s="3">
        <v>57.9</v>
      </c>
      <c r="G19" s="3">
        <v>2.4700000000000002</v>
      </c>
      <c r="H19" s="3"/>
      <c r="I19" s="3">
        <f t="shared" si="0"/>
        <v>25.180000000000007</v>
      </c>
      <c r="J19">
        <f t="shared" si="4"/>
        <v>89.816272965879278</v>
      </c>
      <c r="K19">
        <f t="shared" si="3"/>
        <v>60.787401574803148</v>
      </c>
      <c r="L19">
        <f t="shared" si="1"/>
        <v>0</v>
      </c>
      <c r="M19">
        <f t="shared" si="2"/>
        <v>0</v>
      </c>
    </row>
    <row r="20" spans="1:13" x14ac:dyDescent="0.25">
      <c r="A20" t="s">
        <v>53</v>
      </c>
      <c r="B20" s="3">
        <v>2.31</v>
      </c>
      <c r="C20" s="3">
        <v>20.18</v>
      </c>
      <c r="D20" s="3">
        <v>0</v>
      </c>
      <c r="E20" s="3"/>
      <c r="F20" s="3">
        <v>66.09</v>
      </c>
      <c r="G20" s="3">
        <v>2.31</v>
      </c>
      <c r="H20" s="3"/>
      <c r="I20" s="3">
        <f t="shared" si="0"/>
        <v>9.11</v>
      </c>
      <c r="J20">
        <f t="shared" si="4"/>
        <v>77.510000000000005</v>
      </c>
      <c r="K20">
        <f t="shared" si="3"/>
        <v>66.09</v>
      </c>
      <c r="L20">
        <f t="shared" si="1"/>
        <v>0</v>
      </c>
      <c r="M20">
        <f t="shared" si="2"/>
        <v>0</v>
      </c>
    </row>
    <row r="21" spans="1:13" x14ac:dyDescent="0.25">
      <c r="A21" t="s">
        <v>52</v>
      </c>
      <c r="B21" s="3">
        <v>2.1</v>
      </c>
      <c r="C21" s="3">
        <v>38.840000000000003</v>
      </c>
      <c r="D21" s="3">
        <v>0</v>
      </c>
      <c r="E21" s="3"/>
      <c r="F21" s="3">
        <v>44.65</v>
      </c>
      <c r="G21" s="3">
        <v>4.63</v>
      </c>
      <c r="H21" s="3"/>
      <c r="I21" s="3">
        <f t="shared" si="0"/>
        <v>9.7800000000000011</v>
      </c>
      <c r="J21">
        <f t="shared" si="4"/>
        <v>59.06</v>
      </c>
      <c r="K21">
        <f t="shared" si="3"/>
        <v>44.65</v>
      </c>
      <c r="L21">
        <f t="shared" si="1"/>
        <v>0</v>
      </c>
      <c r="M21">
        <f t="shared" si="2"/>
        <v>0</v>
      </c>
    </row>
    <row r="22" spans="1:13" x14ac:dyDescent="0.25">
      <c r="A22" t="s">
        <v>51</v>
      </c>
      <c r="B22" s="3">
        <v>1.57</v>
      </c>
      <c r="C22" s="3">
        <v>0</v>
      </c>
      <c r="D22" s="3">
        <v>0</v>
      </c>
      <c r="E22" s="3"/>
      <c r="F22" s="3">
        <v>91.36</v>
      </c>
      <c r="G22" s="3">
        <v>1.57</v>
      </c>
      <c r="H22" s="3"/>
      <c r="I22" s="3">
        <f t="shared" si="0"/>
        <v>5.5000000000000142</v>
      </c>
      <c r="J22">
        <f t="shared" si="4"/>
        <v>98.43</v>
      </c>
      <c r="K22">
        <f t="shared" si="3"/>
        <v>91.36</v>
      </c>
      <c r="L22">
        <f t="shared" si="1"/>
        <v>0</v>
      </c>
      <c r="M22">
        <f t="shared" si="2"/>
        <v>0</v>
      </c>
    </row>
    <row r="23" spans="1:13" x14ac:dyDescent="0.25">
      <c r="A23" t="s">
        <v>50</v>
      </c>
      <c r="B23" s="3">
        <v>1.39</v>
      </c>
      <c r="C23" s="3">
        <v>0</v>
      </c>
      <c r="D23" s="3">
        <v>5.99</v>
      </c>
      <c r="E23" s="3"/>
      <c r="F23" s="3">
        <v>84.85</v>
      </c>
      <c r="G23" s="3">
        <v>0.59</v>
      </c>
      <c r="H23" s="3"/>
      <c r="I23" s="3">
        <f t="shared" si="0"/>
        <v>7.1800000000000068</v>
      </c>
      <c r="J23">
        <f t="shared" si="4"/>
        <v>98.521433890011693</v>
      </c>
      <c r="K23">
        <f t="shared" si="3"/>
        <v>90.256355706839699</v>
      </c>
      <c r="L23">
        <f t="shared" si="1"/>
        <v>0</v>
      </c>
      <c r="M23">
        <f t="shared" si="2"/>
        <v>0</v>
      </c>
    </row>
    <row r="24" spans="1:13" x14ac:dyDescent="0.25">
      <c r="A24" t="s">
        <v>49</v>
      </c>
      <c r="B24" s="3">
        <v>4.6500000000000004</v>
      </c>
      <c r="C24" s="3">
        <v>10.63</v>
      </c>
      <c r="D24" s="3">
        <v>9.58</v>
      </c>
      <c r="E24" s="3"/>
      <c r="F24" s="3">
        <v>56.06</v>
      </c>
      <c r="G24" s="3">
        <v>0.43</v>
      </c>
      <c r="H24" s="3"/>
      <c r="I24" s="3">
        <f t="shared" si="0"/>
        <v>18.649999999999991</v>
      </c>
      <c r="J24">
        <f t="shared" si="4"/>
        <v>83.101083831010811</v>
      </c>
      <c r="K24">
        <f t="shared" si="3"/>
        <v>61.999557619995578</v>
      </c>
      <c r="L24">
        <f t="shared" si="1"/>
        <v>0</v>
      </c>
      <c r="M24">
        <f t="shared" si="2"/>
        <v>0</v>
      </c>
    </row>
    <row r="25" spans="1:13" x14ac:dyDescent="0.25">
      <c r="A25" t="s">
        <v>48</v>
      </c>
      <c r="B25" s="3">
        <v>1.5</v>
      </c>
      <c r="C25" s="3">
        <v>26.71</v>
      </c>
      <c r="D25" s="3">
        <v>25.52</v>
      </c>
      <c r="E25" s="3"/>
      <c r="F25" s="3">
        <v>27.38</v>
      </c>
      <c r="G25" s="3">
        <v>0.47</v>
      </c>
      <c r="H25" s="3"/>
      <c r="I25" s="3">
        <f t="shared" si="0"/>
        <v>18.420000000000002</v>
      </c>
      <c r="J25">
        <f t="shared" si="4"/>
        <v>62.124060150375939</v>
      </c>
      <c r="K25">
        <f t="shared" si="3"/>
        <v>36.76154672395274</v>
      </c>
      <c r="L25">
        <f t="shared" si="1"/>
        <v>0</v>
      </c>
      <c r="M25">
        <f t="shared" si="2"/>
        <v>0</v>
      </c>
    </row>
    <row r="26" spans="1:13" x14ac:dyDescent="0.25">
      <c r="A26" t="s">
        <v>47</v>
      </c>
      <c r="B26" s="3">
        <v>3.23</v>
      </c>
      <c r="C26" s="3">
        <v>5.82</v>
      </c>
      <c r="D26" s="3">
        <v>0</v>
      </c>
      <c r="E26" s="3"/>
      <c r="F26" s="3">
        <v>61.08</v>
      </c>
      <c r="G26" s="3">
        <v>14.36</v>
      </c>
      <c r="H26" s="3"/>
      <c r="I26" s="3">
        <f t="shared" si="0"/>
        <v>15.510000000000005</v>
      </c>
      <c r="J26">
        <f t="shared" si="4"/>
        <v>90.95</v>
      </c>
      <c r="K26">
        <f t="shared" si="3"/>
        <v>61.08</v>
      </c>
      <c r="L26">
        <f t="shared" si="1"/>
        <v>0</v>
      </c>
      <c r="M26">
        <f t="shared" si="2"/>
        <v>0</v>
      </c>
    </row>
    <row r="27" spans="1:13" x14ac:dyDescent="0.25">
      <c r="A27" t="s">
        <v>46</v>
      </c>
      <c r="B27" s="3">
        <v>0</v>
      </c>
      <c r="C27" s="3">
        <v>46.73</v>
      </c>
      <c r="D27" s="3">
        <v>47.78</v>
      </c>
      <c r="E27" s="3"/>
      <c r="F27" s="3">
        <v>0</v>
      </c>
      <c r="G27" s="3">
        <v>0.19</v>
      </c>
      <c r="H27" s="3"/>
      <c r="I27" s="3">
        <f t="shared" si="0"/>
        <v>5.3000000000000114</v>
      </c>
      <c r="J27">
        <f t="shared" si="4"/>
        <v>10.513213328226753</v>
      </c>
      <c r="K27">
        <f t="shared" si="3"/>
        <v>0</v>
      </c>
      <c r="L27">
        <f t="shared" si="1"/>
        <v>0</v>
      </c>
      <c r="M27">
        <f t="shared" si="2"/>
        <v>0</v>
      </c>
    </row>
    <row r="28" spans="1:13" x14ac:dyDescent="0.25">
      <c r="A28" t="s">
        <v>45</v>
      </c>
      <c r="B28" s="3">
        <v>0</v>
      </c>
      <c r="C28" s="3">
        <v>56.45</v>
      </c>
      <c r="D28" s="3">
        <v>40.71</v>
      </c>
      <c r="E28" s="3"/>
      <c r="F28" s="3"/>
      <c r="G28" s="3">
        <v>0</v>
      </c>
      <c r="H28" s="3"/>
      <c r="I28" s="3">
        <f t="shared" si="0"/>
        <v>2.8400000000000034</v>
      </c>
      <c r="J28">
        <f t="shared" si="4"/>
        <v>4.7900151796255743</v>
      </c>
      <c r="K28">
        <f t="shared" si="3"/>
        <v>0</v>
      </c>
      <c r="L28">
        <f t="shared" si="1"/>
        <v>0</v>
      </c>
      <c r="M28">
        <f t="shared" si="2"/>
        <v>0</v>
      </c>
    </row>
    <row r="29" spans="1:13" x14ac:dyDescent="0.25">
      <c r="A29" t="s">
        <v>44</v>
      </c>
      <c r="B29" s="3">
        <v>0</v>
      </c>
      <c r="C29" s="3">
        <v>54.83</v>
      </c>
      <c r="D29" s="3">
        <v>35.380000000000003</v>
      </c>
      <c r="E29" s="3"/>
      <c r="F29" s="3">
        <v>0</v>
      </c>
      <c r="G29" s="3">
        <v>0</v>
      </c>
      <c r="H29" s="3"/>
      <c r="I29" s="3">
        <f t="shared" si="0"/>
        <v>9.789999999999992</v>
      </c>
      <c r="J29">
        <f t="shared" si="4"/>
        <v>15.150108325595781</v>
      </c>
      <c r="K29">
        <f t="shared" si="3"/>
        <v>0</v>
      </c>
      <c r="L29">
        <f t="shared" si="1"/>
        <v>0</v>
      </c>
      <c r="M29">
        <f t="shared" si="2"/>
        <v>0</v>
      </c>
    </row>
    <row r="30" spans="1:13" x14ac:dyDescent="0.25">
      <c r="A30" t="s">
        <v>43</v>
      </c>
      <c r="B30" s="3">
        <v>0.15</v>
      </c>
      <c r="C30" s="3">
        <v>62.63</v>
      </c>
      <c r="D30" s="3">
        <v>29.03</v>
      </c>
      <c r="E30" s="3"/>
      <c r="F30" s="3">
        <v>0</v>
      </c>
      <c r="G30" s="3">
        <v>0.62</v>
      </c>
      <c r="H30" s="3"/>
      <c r="I30" s="3">
        <f t="shared" si="0"/>
        <v>7.5699999999999932</v>
      </c>
      <c r="J30">
        <f t="shared" si="4"/>
        <v>11.540087360856688</v>
      </c>
      <c r="K30">
        <f t="shared" si="3"/>
        <v>0</v>
      </c>
      <c r="L30">
        <f t="shared" si="1"/>
        <v>0</v>
      </c>
      <c r="M30">
        <f t="shared" si="2"/>
        <v>0</v>
      </c>
    </row>
    <row r="31" spans="1:13" x14ac:dyDescent="0.25">
      <c r="A31" t="s">
        <v>42</v>
      </c>
      <c r="B31" s="3">
        <v>0.34</v>
      </c>
      <c r="C31" s="3">
        <v>49.55</v>
      </c>
      <c r="D31" s="3">
        <v>47.72</v>
      </c>
      <c r="E31" s="3"/>
      <c r="F31" s="3">
        <v>0</v>
      </c>
      <c r="G31" s="3">
        <v>0</v>
      </c>
      <c r="H31" s="3"/>
      <c r="I31" s="3">
        <f t="shared" si="0"/>
        <v>2.3900000000000006</v>
      </c>
      <c r="J31">
        <f t="shared" si="4"/>
        <v>4.571537872991585</v>
      </c>
      <c r="K31">
        <f t="shared" si="3"/>
        <v>0</v>
      </c>
      <c r="L31">
        <f t="shared" si="1"/>
        <v>0</v>
      </c>
      <c r="M31">
        <f t="shared" si="2"/>
        <v>0</v>
      </c>
    </row>
    <row r="32" spans="1:13" x14ac:dyDescent="0.25">
      <c r="A32" t="s">
        <v>41</v>
      </c>
      <c r="B32" s="3">
        <v>0.4</v>
      </c>
      <c r="C32" s="3">
        <v>51.92</v>
      </c>
      <c r="D32" s="3">
        <v>42.11</v>
      </c>
      <c r="E32" s="3"/>
      <c r="F32" s="3">
        <v>0</v>
      </c>
      <c r="G32" s="3">
        <v>0.38</v>
      </c>
      <c r="H32" s="3"/>
      <c r="I32" s="3">
        <f t="shared" si="0"/>
        <v>5.1899999999999977</v>
      </c>
      <c r="J32">
        <f t="shared" si="4"/>
        <v>9.621696320608045</v>
      </c>
      <c r="K32">
        <f t="shared" si="3"/>
        <v>0</v>
      </c>
      <c r="L32">
        <f t="shared" si="1"/>
        <v>0</v>
      </c>
      <c r="M32">
        <f t="shared" si="2"/>
        <v>0</v>
      </c>
    </row>
    <row r="33" spans="1:13" x14ac:dyDescent="0.25">
      <c r="A33" t="s">
        <v>40</v>
      </c>
      <c r="B33" s="3">
        <v>0</v>
      </c>
      <c r="C33" s="3">
        <v>47.71</v>
      </c>
      <c r="D33" s="3">
        <v>48.1</v>
      </c>
      <c r="E33" s="3"/>
      <c r="F33" s="3">
        <v>0</v>
      </c>
      <c r="G33" s="3">
        <v>0.25</v>
      </c>
      <c r="H33" s="3"/>
      <c r="I33" s="3">
        <f t="shared" si="0"/>
        <v>3.9399999999999977</v>
      </c>
      <c r="J33">
        <f t="shared" si="4"/>
        <v>8.0732177263969138</v>
      </c>
      <c r="K33">
        <f t="shared" si="3"/>
        <v>0</v>
      </c>
      <c r="L33">
        <f t="shared" si="1"/>
        <v>0</v>
      </c>
      <c r="M33">
        <f t="shared" si="2"/>
        <v>0</v>
      </c>
    </row>
    <row r="34" spans="1:13" x14ac:dyDescent="0.25">
      <c r="A34" t="s">
        <v>39</v>
      </c>
      <c r="B34" s="3">
        <v>0</v>
      </c>
      <c r="C34" s="3">
        <v>57.97</v>
      </c>
      <c r="D34" s="3">
        <v>41.46</v>
      </c>
      <c r="E34" s="3"/>
      <c r="F34" s="3">
        <v>0</v>
      </c>
      <c r="G34" s="3">
        <v>0.25</v>
      </c>
      <c r="H34" s="3"/>
      <c r="I34" s="3">
        <f t="shared" si="0"/>
        <v>0.31999999999999318</v>
      </c>
      <c r="J34">
        <f t="shared" si="4"/>
        <v>0.97369320122991676</v>
      </c>
      <c r="K34">
        <f t="shared" si="3"/>
        <v>0</v>
      </c>
      <c r="L34">
        <f t="shared" si="1"/>
        <v>0</v>
      </c>
      <c r="M34">
        <f t="shared" si="2"/>
        <v>0</v>
      </c>
    </row>
    <row r="35" spans="1:13" x14ac:dyDescent="0.25">
      <c r="A35" t="s">
        <v>38</v>
      </c>
      <c r="B35" s="3">
        <v>0</v>
      </c>
      <c r="C35" s="3">
        <v>59.11</v>
      </c>
      <c r="D35" s="3">
        <v>38.61</v>
      </c>
      <c r="E35" s="3"/>
      <c r="F35" s="3">
        <v>0</v>
      </c>
      <c r="G35" s="3">
        <v>0.15</v>
      </c>
      <c r="H35" s="3"/>
      <c r="I35" s="3">
        <f t="shared" si="0"/>
        <v>2.1299999999999955</v>
      </c>
      <c r="J35">
        <f t="shared" si="4"/>
        <v>3.7139599283270819</v>
      </c>
      <c r="K35">
        <f t="shared" si="3"/>
        <v>0</v>
      </c>
      <c r="L35">
        <f t="shared" si="1"/>
        <v>0</v>
      </c>
      <c r="M35">
        <f t="shared" si="2"/>
        <v>0</v>
      </c>
    </row>
    <row r="36" spans="1:13" x14ac:dyDescent="0.25">
      <c r="A36" t="s">
        <v>37</v>
      </c>
      <c r="B36" s="3">
        <v>0</v>
      </c>
      <c r="C36" s="3">
        <v>56.77</v>
      </c>
      <c r="D36" s="3">
        <v>37.840000000000003</v>
      </c>
      <c r="E36" s="3"/>
      <c r="F36" s="3">
        <v>0</v>
      </c>
      <c r="G36" s="3">
        <v>0.11</v>
      </c>
      <c r="H36" s="3"/>
      <c r="I36" s="3">
        <f t="shared" si="0"/>
        <v>5.2799999999999869</v>
      </c>
      <c r="J36">
        <f t="shared" si="4"/>
        <v>8.671171171171153</v>
      </c>
      <c r="K36">
        <f t="shared" si="3"/>
        <v>0</v>
      </c>
      <c r="L36">
        <f t="shared" si="1"/>
        <v>0</v>
      </c>
      <c r="M36">
        <f t="shared" si="2"/>
        <v>0</v>
      </c>
    </row>
    <row r="37" spans="1:13" x14ac:dyDescent="0.25">
      <c r="A37" t="s">
        <v>36</v>
      </c>
      <c r="B37" s="3">
        <v>0.05</v>
      </c>
      <c r="C37" s="3">
        <v>56.19</v>
      </c>
      <c r="D37" s="3">
        <v>41.44</v>
      </c>
      <c r="E37" s="3"/>
      <c r="F37" s="3">
        <v>0</v>
      </c>
      <c r="G37" s="3">
        <v>0.19</v>
      </c>
      <c r="H37" s="3"/>
      <c r="I37" s="3">
        <f t="shared" si="0"/>
        <v>2.1300000000000097</v>
      </c>
      <c r="J37">
        <f t="shared" si="4"/>
        <v>3.9617486338797976</v>
      </c>
      <c r="K37">
        <f t="shared" si="3"/>
        <v>0</v>
      </c>
      <c r="L37">
        <f t="shared" si="1"/>
        <v>0</v>
      </c>
      <c r="M37">
        <f t="shared" si="2"/>
        <v>0</v>
      </c>
    </row>
    <row r="38" spans="1:13" x14ac:dyDescent="0.25">
      <c r="A38" t="s">
        <v>35</v>
      </c>
      <c r="B38" s="3">
        <v>0</v>
      </c>
      <c r="C38" s="3">
        <v>50.71</v>
      </c>
      <c r="D38" s="3">
        <v>47.49</v>
      </c>
      <c r="E38" s="3"/>
      <c r="F38" s="3">
        <v>0</v>
      </c>
      <c r="G38" s="3">
        <v>0.11</v>
      </c>
      <c r="H38" s="3"/>
      <c r="I38" s="3">
        <f t="shared" si="0"/>
        <v>1.6899999999999977</v>
      </c>
      <c r="J38">
        <f t="shared" si="4"/>
        <v>3.4279184917158596</v>
      </c>
      <c r="K38">
        <f t="shared" si="3"/>
        <v>0</v>
      </c>
      <c r="L38">
        <f t="shared" si="1"/>
        <v>0</v>
      </c>
      <c r="M38">
        <f t="shared" si="2"/>
        <v>0</v>
      </c>
    </row>
    <row r="39" spans="1:13" x14ac:dyDescent="0.25">
      <c r="A39" t="s">
        <v>34</v>
      </c>
      <c r="B39" s="3">
        <v>0</v>
      </c>
      <c r="C39" s="3">
        <v>55.57</v>
      </c>
      <c r="D39" s="3">
        <v>44.05</v>
      </c>
      <c r="E39" s="3"/>
      <c r="F39" s="3">
        <v>0</v>
      </c>
      <c r="G39" s="3">
        <v>0.21</v>
      </c>
      <c r="H39" s="3"/>
      <c r="I39" s="3">
        <f t="shared" si="0"/>
        <v>0.17000000000000171</v>
      </c>
      <c r="J39">
        <f t="shared" si="4"/>
        <v>0.6791778373547841</v>
      </c>
      <c r="K39">
        <f t="shared" si="3"/>
        <v>0</v>
      </c>
      <c r="L39">
        <f t="shared" si="1"/>
        <v>0</v>
      </c>
      <c r="M39">
        <f t="shared" si="2"/>
        <v>0</v>
      </c>
    </row>
    <row r="40" spans="1:13" x14ac:dyDescent="0.25">
      <c r="A40" t="s">
        <v>33</v>
      </c>
      <c r="B40" s="3">
        <v>0</v>
      </c>
      <c r="C40" s="3">
        <v>60.2</v>
      </c>
      <c r="D40" s="3">
        <v>32.31</v>
      </c>
      <c r="E40" s="3"/>
      <c r="F40" s="3">
        <v>0</v>
      </c>
      <c r="G40" s="3">
        <v>2.68</v>
      </c>
      <c r="H40" s="3"/>
      <c r="I40" s="3">
        <f t="shared" si="0"/>
        <v>4.8099999999999881</v>
      </c>
      <c r="J40">
        <f t="shared" si="4"/>
        <v>11.065149948293675</v>
      </c>
      <c r="K40">
        <f t="shared" si="3"/>
        <v>0</v>
      </c>
      <c r="L40">
        <f t="shared" si="1"/>
        <v>0</v>
      </c>
      <c r="M40">
        <f t="shared" si="2"/>
        <v>0</v>
      </c>
    </row>
    <row r="41" spans="1:13" x14ac:dyDescent="0.25">
      <c r="A41" t="s">
        <v>32</v>
      </c>
      <c r="B41" s="3">
        <v>0</v>
      </c>
      <c r="C41" s="3">
        <v>58.83</v>
      </c>
      <c r="D41" s="3">
        <v>36</v>
      </c>
      <c r="E41" s="3"/>
      <c r="F41" s="3">
        <v>0</v>
      </c>
      <c r="G41" s="3">
        <v>0.14000000000000001</v>
      </c>
      <c r="H41" s="3"/>
      <c r="I41" s="3">
        <f t="shared" si="0"/>
        <v>5.0300000000000011</v>
      </c>
      <c r="J41">
        <f t="shared" si="4"/>
        <v>8.0781250000000018</v>
      </c>
      <c r="K41">
        <f t="shared" si="3"/>
        <v>0</v>
      </c>
      <c r="L41">
        <f t="shared" si="1"/>
        <v>0</v>
      </c>
      <c r="M41">
        <f t="shared" si="2"/>
        <v>0</v>
      </c>
    </row>
    <row r="42" spans="1:13" x14ac:dyDescent="0.25">
      <c r="A42" t="s">
        <v>31</v>
      </c>
      <c r="B42" s="3">
        <v>0.1</v>
      </c>
      <c r="C42" s="3">
        <v>51.27</v>
      </c>
      <c r="D42" s="3">
        <v>47.91</v>
      </c>
      <c r="E42" s="3"/>
      <c r="F42" s="3">
        <v>0</v>
      </c>
      <c r="G42" s="3">
        <v>0</v>
      </c>
      <c r="H42" s="3"/>
      <c r="I42" s="3">
        <f>100-SUM(B42:H42)</f>
        <v>0.71999999999999886</v>
      </c>
      <c r="J42">
        <f t="shared" si="4"/>
        <v>1.3822230754463405</v>
      </c>
      <c r="K42">
        <f t="shared" si="3"/>
        <v>0</v>
      </c>
      <c r="L42">
        <f t="shared" si="1"/>
        <v>0</v>
      </c>
      <c r="M42">
        <f t="shared" si="2"/>
        <v>0</v>
      </c>
    </row>
    <row r="43" spans="1:13" x14ac:dyDescent="0.25">
      <c r="A43" t="s">
        <v>30</v>
      </c>
      <c r="B43" s="3">
        <v>0</v>
      </c>
      <c r="C43" s="3">
        <v>57.08</v>
      </c>
      <c r="D43" s="3">
        <v>37.01</v>
      </c>
      <c r="E43" s="3"/>
      <c r="F43" s="3">
        <v>0</v>
      </c>
      <c r="G43" s="3">
        <v>0</v>
      </c>
      <c r="H43" s="3"/>
      <c r="I43" s="3">
        <f t="shared" si="0"/>
        <v>5.9099999999999966</v>
      </c>
      <c r="J43">
        <f t="shared" si="4"/>
        <v>9.3824416574059324</v>
      </c>
      <c r="K43">
        <f t="shared" si="3"/>
        <v>0</v>
      </c>
      <c r="L43">
        <f t="shared" si="1"/>
        <v>0</v>
      </c>
      <c r="M43">
        <f t="shared" si="2"/>
        <v>0</v>
      </c>
    </row>
    <row r="44" spans="1:13" x14ac:dyDescent="0.25">
      <c r="A44" t="s">
        <v>29</v>
      </c>
      <c r="B44" s="3">
        <v>0</v>
      </c>
      <c r="C44" s="3">
        <v>65.34</v>
      </c>
      <c r="D44" s="3">
        <v>33.97</v>
      </c>
      <c r="E44" s="3"/>
      <c r="F44" s="3">
        <v>0</v>
      </c>
      <c r="G44" s="3">
        <v>0.12</v>
      </c>
      <c r="H44" s="3"/>
      <c r="I44" s="3">
        <f t="shared" si="0"/>
        <v>0.56999999999999318</v>
      </c>
      <c r="J44">
        <f t="shared" si="4"/>
        <v>1.0449795547478316</v>
      </c>
      <c r="K44">
        <f t="shared" si="3"/>
        <v>0</v>
      </c>
      <c r="L44">
        <f t="shared" si="1"/>
        <v>0</v>
      </c>
      <c r="M44">
        <f t="shared" si="2"/>
        <v>0</v>
      </c>
    </row>
    <row r="45" spans="1:13" x14ac:dyDescent="0.25">
      <c r="A45" t="s">
        <v>28</v>
      </c>
      <c r="B45" s="3">
        <v>0</v>
      </c>
      <c r="C45" s="3">
        <v>66.02</v>
      </c>
      <c r="D45" s="3">
        <v>33.86</v>
      </c>
      <c r="E45" s="3"/>
      <c r="F45" s="3">
        <v>0</v>
      </c>
      <c r="G45" s="3">
        <v>0.12</v>
      </c>
      <c r="H45" s="3"/>
      <c r="I45" s="3">
        <f t="shared" si="0"/>
        <v>0</v>
      </c>
      <c r="J45">
        <f t="shared" si="4"/>
        <v>0.18143332325370426</v>
      </c>
      <c r="K45">
        <f t="shared" si="3"/>
        <v>0</v>
      </c>
      <c r="L45">
        <f t="shared" si="1"/>
        <v>0</v>
      </c>
      <c r="M45">
        <f t="shared" si="2"/>
        <v>0</v>
      </c>
    </row>
    <row r="46" spans="1:13" x14ac:dyDescent="0.25">
      <c r="A46" t="s">
        <v>27</v>
      </c>
      <c r="B46" s="3">
        <v>0</v>
      </c>
      <c r="C46" s="3">
        <v>55.21</v>
      </c>
      <c r="D46" s="3">
        <v>33.340000000000003</v>
      </c>
      <c r="E46" s="3"/>
      <c r="F46" s="3">
        <v>0</v>
      </c>
      <c r="G46" s="3">
        <v>0.56999999999999995</v>
      </c>
      <c r="H46" s="3"/>
      <c r="I46" s="3">
        <f t="shared" si="0"/>
        <v>10.879999999999995</v>
      </c>
      <c r="J46">
        <f t="shared" si="4"/>
        <v>17.176717671767172</v>
      </c>
      <c r="K46">
        <f t="shared" si="3"/>
        <v>0</v>
      </c>
      <c r="L46">
        <f t="shared" si="1"/>
        <v>0</v>
      </c>
      <c r="M46">
        <f t="shared" si="2"/>
        <v>0</v>
      </c>
    </row>
    <row r="47" spans="1:13" x14ac:dyDescent="0.25">
      <c r="A47" t="s">
        <v>26</v>
      </c>
      <c r="B47" s="3">
        <v>0</v>
      </c>
      <c r="C47" s="3">
        <v>54.34</v>
      </c>
      <c r="D47" s="3">
        <v>44.29</v>
      </c>
      <c r="E47" s="3"/>
      <c r="F47" s="3">
        <v>0</v>
      </c>
      <c r="G47" s="3">
        <v>0.18</v>
      </c>
      <c r="H47" s="3"/>
      <c r="I47" s="3">
        <f t="shared" si="0"/>
        <v>1.1899999999999977</v>
      </c>
      <c r="J47">
        <f t="shared" si="4"/>
        <v>2.4591635253993855</v>
      </c>
      <c r="K47">
        <f t="shared" si="3"/>
        <v>0</v>
      </c>
      <c r="L47">
        <f t="shared" si="1"/>
        <v>0</v>
      </c>
      <c r="M47">
        <f t="shared" si="2"/>
        <v>0</v>
      </c>
    </row>
    <row r="48" spans="1:13" x14ac:dyDescent="0.25">
      <c r="A48" t="s">
        <v>25</v>
      </c>
      <c r="B48" s="3">
        <v>0.12</v>
      </c>
      <c r="C48" s="3">
        <v>55.47</v>
      </c>
      <c r="D48" s="3">
        <v>41.39</v>
      </c>
      <c r="E48" s="3"/>
      <c r="F48" s="3">
        <v>0</v>
      </c>
      <c r="G48" s="3">
        <v>2.14</v>
      </c>
      <c r="H48" s="3"/>
      <c r="I48" s="3">
        <f t="shared" si="0"/>
        <v>0.88000000000000966</v>
      </c>
      <c r="J48">
        <f t="shared" si="4"/>
        <v>5.1527043166695261</v>
      </c>
      <c r="K48">
        <f t="shared" si="3"/>
        <v>0</v>
      </c>
      <c r="L48">
        <f t="shared" si="1"/>
        <v>0</v>
      </c>
      <c r="M48">
        <f t="shared" si="2"/>
        <v>0</v>
      </c>
    </row>
    <row r="49" spans="1:13" x14ac:dyDescent="0.25">
      <c r="A49" t="s">
        <v>24</v>
      </c>
      <c r="B49" s="3">
        <v>0</v>
      </c>
      <c r="C49" s="3">
        <v>57.25</v>
      </c>
      <c r="D49" s="3">
        <v>41.4</v>
      </c>
      <c r="E49" s="3"/>
      <c r="F49" s="3">
        <v>0</v>
      </c>
      <c r="G49" s="3">
        <v>0.14000000000000001</v>
      </c>
      <c r="H49" s="3"/>
      <c r="I49" s="3">
        <f t="shared" si="0"/>
        <v>1.2099999999999937</v>
      </c>
      <c r="J49">
        <f t="shared" si="4"/>
        <v>2.3037542662115937</v>
      </c>
      <c r="K49">
        <f t="shared" si="3"/>
        <v>0</v>
      </c>
      <c r="L49">
        <f t="shared" si="1"/>
        <v>0</v>
      </c>
      <c r="M49">
        <f t="shared" si="2"/>
        <v>0</v>
      </c>
    </row>
    <row r="50" spans="1:13" x14ac:dyDescent="0.25">
      <c r="A50" t="s">
        <v>23</v>
      </c>
      <c r="B50" s="3">
        <v>0</v>
      </c>
      <c r="C50" s="3">
        <v>56.75</v>
      </c>
      <c r="D50" s="3">
        <v>39.67</v>
      </c>
      <c r="E50" s="3"/>
      <c r="F50" s="3">
        <v>0</v>
      </c>
      <c r="G50" s="3">
        <v>0.17</v>
      </c>
      <c r="H50" s="3"/>
      <c r="I50" s="3">
        <f t="shared" si="0"/>
        <v>3.4099999999999966</v>
      </c>
      <c r="J50">
        <f t="shared" si="4"/>
        <v>5.9340295043925027</v>
      </c>
      <c r="K50">
        <f t="shared" si="3"/>
        <v>0</v>
      </c>
      <c r="L50">
        <f t="shared" si="1"/>
        <v>0</v>
      </c>
      <c r="M50">
        <f t="shared" si="2"/>
        <v>0</v>
      </c>
    </row>
    <row r="51" spans="1:13" x14ac:dyDescent="0.25">
      <c r="I51" s="3"/>
    </row>
    <row r="52" spans="1:13" x14ac:dyDescent="0.25">
      <c r="B52" s="3"/>
      <c r="C52" s="3"/>
      <c r="D52" s="3"/>
      <c r="F52" s="3"/>
      <c r="G52" s="3"/>
      <c r="I52" s="3"/>
    </row>
  </sheetData>
  <conditionalFormatting sqref="J3:J52">
    <cfRule type="iconSet" priority="2">
      <iconSet>
        <cfvo type="percent" val="0"/>
        <cfvo type="percent" val="50"/>
        <cfvo type="percent" val="90"/>
      </iconSet>
    </cfRule>
  </conditionalFormatting>
  <conditionalFormatting sqref="K3:M52">
    <cfRule type="iconSet" priority="1">
      <iconSet>
        <cfvo type="percent" val="0"/>
        <cfvo type="num" val="30"/>
        <cfvo type="num" val="60"/>
      </iconSet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1614F5E3BD44D88B33D12C6DB3ED3" ma:contentTypeVersion="16" ma:contentTypeDescription="Create a new document." ma:contentTypeScope="" ma:versionID="355c89797a746212168ac3a917337747">
  <xsd:schema xmlns:xsd="http://www.w3.org/2001/XMLSchema" xmlns:xs="http://www.w3.org/2001/XMLSchema" xmlns:p="http://schemas.microsoft.com/office/2006/metadata/properties" xmlns:ns2="cf130514-ff48-46bf-88ff-d692fa5f132a" xmlns:ns3="b2c08957-0585-46c2-8b5f-633d6c5df5e3" targetNamespace="http://schemas.microsoft.com/office/2006/metadata/properties" ma:root="true" ma:fieldsID="db99c725005a5cb19d00c91c740a8c16" ns2:_="" ns3:_="">
    <xsd:import namespace="cf130514-ff48-46bf-88ff-d692fa5f132a"/>
    <xsd:import namespace="b2c08957-0585-46c2-8b5f-633d6c5df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30514-ff48-46bf-88ff-d692fa5f1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8dda6bb-520e-42c9-b1d9-a1eda62eff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08957-0585-46c2-8b5f-633d6c5df5e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35d120f-1a58-4c39-8367-2b43b97d71e2}" ma:internalName="TaxCatchAll" ma:showField="CatchAllData" ma:web="b2c08957-0585-46c2-8b5f-633d6c5df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c08957-0585-46c2-8b5f-633d6c5df5e3" xsi:nil="true"/>
    <lcf76f155ced4ddcb4097134ff3c332f xmlns="cf130514-ff48-46bf-88ff-d692fa5f13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458DF7-EB28-4FED-896E-6D7F2D9BA1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602DD1-86F0-4397-AE9D-F59007C0A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30514-ff48-46bf-88ff-d692fa5f132a"/>
    <ds:schemaRef ds:uri="b2c08957-0585-46c2-8b5f-633d6c5df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82D511-C595-48F6-A1C1-62CDEC51B301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b2c08957-0585-46c2-8b5f-633d6c5df5e3"/>
    <ds:schemaRef ds:uri="cf130514-ff48-46bf-88ff-d692fa5f132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 Plate (image only)</vt:lpstr>
      <vt:lpstr>Screen Plate</vt:lpstr>
      <vt:lpstr>Calculations</vt:lpstr>
      <vt:lpstr>UPLC Data (iClass)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Kahan</dc:creator>
  <cp:lastModifiedBy>Atul Yadav</cp:lastModifiedBy>
  <cp:lastPrinted>2022-08-23T11:03:03Z</cp:lastPrinted>
  <dcterms:created xsi:type="dcterms:W3CDTF">2022-03-02T13:01:03Z</dcterms:created>
  <dcterms:modified xsi:type="dcterms:W3CDTF">2022-12-08T13:08:52Z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0x0101000F01614F5E3BD44D88B33D12C6DB3ED3</vt:lpwstr>
  </property>
  <property fmtid="{D5CDD505-2E9C-101B-9397-08002B2CF9AE}" pid="3" name="MediaServiceImageTags">
    <vt:lpwstr/>
  </property>
</Properties>
</file>