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tsciltd.sharepoint.com/sites/Reata/Shared Documents/RTA 901 Suzuki Screening and Optimization/05 - Experimental/"/>
    </mc:Choice>
  </mc:AlternateContent>
  <xr:revisionPtr revIDLastSave="465" documentId="13_ncr:1_{7321C5A4-9D4A-430D-8E7B-D298DB0D629C}" xr6:coauthVersionLast="47" xr6:coauthVersionMax="47" xr10:uidLastSave="{120C46E8-2C84-47FA-9A83-7C2A416D15EA}"/>
  <bookViews>
    <workbookView minimized="1" xWindow="2520" yWindow="1524" windowWidth="17280" windowHeight="8964" firstSheet="1" activeTab="1" xr2:uid="{CC241E92-57FF-4F39-8FDB-5A2470B8EB1D}"/>
  </bookViews>
  <sheets>
    <sheet name="Screen Plate (image only)" sheetId="9" r:id="rId1"/>
    <sheet name="Screen Plate" sheetId="1" r:id="rId2"/>
    <sheet name="Calculations" sheetId="2" r:id="rId3"/>
    <sheet name="UPLC Data (iClass)" sheetId="7" r:id="rId4"/>
    <sheet name="Suggested Pd Screen Plate 3" sheetId="10" r:id="rId5"/>
    <sheet name="Suggested Ni Screen Plate 3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G6" i="2"/>
  <c r="J4" i="2"/>
  <c r="H5" i="2"/>
  <c r="H4" i="2"/>
  <c r="M4" i="2"/>
  <c r="P5" i="2"/>
  <c r="T6" i="2"/>
  <c r="T5" i="2"/>
  <c r="T4" i="2"/>
  <c r="R6" i="2"/>
  <c r="R5" i="2"/>
  <c r="R4" i="2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17" i="10"/>
  <c r="H17" i="10"/>
  <c r="G17" i="10"/>
  <c r="F17" i="10"/>
  <c r="E17" i="10"/>
  <c r="D17" i="10"/>
  <c r="C17" i="10"/>
  <c r="B17" i="10"/>
  <c r="I16" i="10"/>
  <c r="H16" i="10"/>
  <c r="G16" i="10"/>
  <c r="F16" i="10"/>
  <c r="E16" i="10"/>
  <c r="D16" i="10"/>
  <c r="C16" i="10"/>
  <c r="B16" i="10"/>
  <c r="I13" i="10"/>
  <c r="H13" i="10"/>
  <c r="G13" i="10"/>
  <c r="F13" i="10"/>
  <c r="E13" i="10"/>
  <c r="D13" i="10"/>
  <c r="C13" i="10"/>
  <c r="B13" i="10"/>
  <c r="I12" i="10"/>
  <c r="H12" i="10"/>
  <c r="G12" i="10"/>
  <c r="F12" i="10"/>
  <c r="E12" i="10"/>
  <c r="D12" i="10"/>
  <c r="C12" i="10"/>
  <c r="B12" i="10"/>
  <c r="I9" i="10"/>
  <c r="H9" i="10"/>
  <c r="G9" i="10"/>
  <c r="F9" i="10"/>
  <c r="E9" i="10"/>
  <c r="D9" i="10"/>
  <c r="C9" i="10"/>
  <c r="B9" i="10"/>
  <c r="I8" i="10"/>
  <c r="H8" i="10"/>
  <c r="G8" i="10"/>
  <c r="F8" i="10"/>
  <c r="E8" i="10"/>
  <c r="D8" i="10"/>
  <c r="C8" i="10"/>
  <c r="B8" i="10"/>
  <c r="I5" i="10"/>
  <c r="H5" i="10"/>
  <c r="G5" i="10"/>
  <c r="F5" i="10"/>
  <c r="E5" i="10"/>
  <c r="D5" i="10"/>
  <c r="C5" i="10"/>
  <c r="B5" i="10"/>
  <c r="I4" i="10"/>
  <c r="H4" i="10"/>
  <c r="G4" i="10"/>
  <c r="F4" i="10"/>
  <c r="E4" i="10"/>
  <c r="D4" i="10"/>
  <c r="C4" i="10"/>
  <c r="B4" i="10"/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3" i="7"/>
  <c r="R13" i="2" l="1"/>
  <c r="R10" i="2"/>
  <c r="R18" i="2"/>
  <c r="R17" i="2"/>
  <c r="J5" i="7"/>
  <c r="P7" i="2" l="1"/>
  <c r="P8" i="2"/>
  <c r="P9" i="2"/>
  <c r="P10" i="2"/>
  <c r="P11" i="2"/>
  <c r="J11" i="2" s="1"/>
  <c r="P12" i="2"/>
  <c r="J12" i="2" s="1"/>
  <c r="P13" i="2"/>
  <c r="J13" i="2" s="1"/>
  <c r="P14" i="2"/>
  <c r="P15" i="2"/>
  <c r="P16" i="2"/>
  <c r="P17" i="2"/>
  <c r="J17" i="2" s="1"/>
  <c r="P18" i="2"/>
  <c r="J18" i="2" s="1"/>
  <c r="J7" i="2" l="1"/>
  <c r="J10" i="2" l="1"/>
  <c r="H21" i="2"/>
  <c r="G21" i="2" s="1"/>
  <c r="H22" i="2"/>
  <c r="G22" i="2" s="1"/>
  <c r="E10" i="2"/>
  <c r="L50" i="7" l="1"/>
  <c r="J50" i="7"/>
  <c r="K50" i="7"/>
  <c r="M50" i="7"/>
  <c r="K44" i="7"/>
  <c r="J44" i="7"/>
  <c r="M44" i="7"/>
  <c r="L44" i="7"/>
  <c r="M38" i="7"/>
  <c r="J38" i="7"/>
  <c r="K38" i="7"/>
  <c r="L38" i="7"/>
  <c r="K32" i="7"/>
  <c r="J32" i="7"/>
  <c r="M32" i="7"/>
  <c r="L32" i="7"/>
  <c r="L26" i="7"/>
  <c r="J26" i="7"/>
  <c r="K26" i="7"/>
  <c r="M26" i="7"/>
  <c r="L20" i="7"/>
  <c r="M20" i="7"/>
  <c r="K20" i="7"/>
  <c r="J20" i="7"/>
  <c r="J14" i="7"/>
  <c r="M14" i="7"/>
  <c r="K14" i="7"/>
  <c r="L14" i="7"/>
  <c r="K49" i="7"/>
  <c r="J49" i="7"/>
  <c r="M49" i="7"/>
  <c r="L49" i="7"/>
  <c r="K43" i="7"/>
  <c r="L43" i="7"/>
  <c r="M43" i="7"/>
  <c r="J43" i="7"/>
  <c r="M37" i="7"/>
  <c r="J37" i="7"/>
  <c r="K37" i="7"/>
  <c r="L37" i="7"/>
  <c r="J31" i="7"/>
  <c r="K31" i="7"/>
  <c r="L31" i="7"/>
  <c r="M31" i="7"/>
  <c r="K25" i="7"/>
  <c r="L25" i="7"/>
  <c r="J25" i="7"/>
  <c r="M25" i="7"/>
  <c r="M19" i="7"/>
  <c r="J19" i="7"/>
  <c r="K19" i="7"/>
  <c r="L19" i="7"/>
  <c r="K13" i="7"/>
  <c r="J13" i="7"/>
  <c r="L13" i="7"/>
  <c r="M13" i="7"/>
  <c r="L48" i="7"/>
  <c r="J48" i="7"/>
  <c r="K48" i="7"/>
  <c r="M48" i="7"/>
  <c r="K42" i="7"/>
  <c r="M42" i="7"/>
  <c r="J42" i="7"/>
  <c r="L42" i="7"/>
  <c r="L36" i="7"/>
  <c r="M36" i="7"/>
  <c r="J36" i="7"/>
  <c r="K36" i="7"/>
  <c r="L30" i="7"/>
  <c r="J30" i="7"/>
  <c r="K30" i="7"/>
  <c r="M30" i="7"/>
  <c r="L24" i="7"/>
  <c r="J24" i="7"/>
  <c r="K24" i="7"/>
  <c r="M24" i="7"/>
  <c r="L18" i="7"/>
  <c r="M18" i="7"/>
  <c r="J18" i="7"/>
  <c r="K18" i="7"/>
  <c r="L12" i="7"/>
  <c r="J12" i="7"/>
  <c r="K12" i="7"/>
  <c r="M12" i="7"/>
  <c r="J47" i="7"/>
  <c r="M47" i="7"/>
  <c r="K47" i="7"/>
  <c r="L47" i="7"/>
  <c r="L41" i="7"/>
  <c r="M41" i="7"/>
  <c r="J41" i="7"/>
  <c r="K41" i="7"/>
  <c r="M35" i="7"/>
  <c r="J35" i="7"/>
  <c r="K35" i="7"/>
  <c r="L35" i="7"/>
  <c r="M29" i="7"/>
  <c r="J29" i="7"/>
  <c r="K29" i="7"/>
  <c r="L29" i="7"/>
  <c r="M23" i="7"/>
  <c r="J23" i="7"/>
  <c r="K23" i="7"/>
  <c r="L23" i="7"/>
  <c r="K17" i="7"/>
  <c r="J17" i="7"/>
  <c r="M17" i="7"/>
  <c r="L17" i="7"/>
  <c r="J11" i="7"/>
  <c r="L11" i="7"/>
  <c r="M11" i="7"/>
  <c r="K11" i="7"/>
  <c r="K46" i="7"/>
  <c r="J46" i="7"/>
  <c r="M46" i="7"/>
  <c r="L46" i="7"/>
  <c r="L40" i="7"/>
  <c r="K40" i="7"/>
  <c r="M40" i="7"/>
  <c r="J40" i="7"/>
  <c r="M34" i="7"/>
  <c r="J34" i="7"/>
  <c r="K34" i="7"/>
  <c r="L34" i="7"/>
  <c r="L28" i="7"/>
  <c r="J28" i="7"/>
  <c r="M28" i="7"/>
  <c r="K28" i="7"/>
  <c r="L22" i="7"/>
  <c r="K22" i="7"/>
  <c r="M22" i="7"/>
  <c r="J22" i="7"/>
  <c r="L16" i="7"/>
  <c r="M16" i="7"/>
  <c r="K16" i="7"/>
  <c r="J16" i="7"/>
  <c r="L10" i="7"/>
  <c r="M10" i="7"/>
  <c r="J10" i="7"/>
  <c r="K10" i="7"/>
  <c r="M45" i="7"/>
  <c r="J45" i="7"/>
  <c r="K45" i="7"/>
  <c r="L45" i="7"/>
  <c r="J39" i="7"/>
  <c r="K39" i="7"/>
  <c r="M39" i="7"/>
  <c r="L39" i="7"/>
  <c r="M33" i="7"/>
  <c r="L33" i="7"/>
  <c r="J33" i="7"/>
  <c r="K33" i="7"/>
  <c r="J27" i="7"/>
  <c r="L27" i="7"/>
  <c r="M27" i="7"/>
  <c r="K27" i="7"/>
  <c r="J21" i="7"/>
  <c r="K21" i="7"/>
  <c r="L21" i="7"/>
  <c r="M21" i="7"/>
  <c r="M15" i="7"/>
  <c r="J15" i="7"/>
  <c r="K15" i="7"/>
  <c r="L15" i="7"/>
  <c r="J9" i="7"/>
  <c r="K9" i="7"/>
  <c r="M9" i="7"/>
  <c r="L9" i="7"/>
  <c r="M8" i="7"/>
  <c r="J8" i="7"/>
  <c r="K8" i="7"/>
  <c r="L8" i="7"/>
  <c r="L7" i="7"/>
  <c r="J7" i="7"/>
  <c r="M7" i="7"/>
  <c r="K7" i="7"/>
  <c r="J6" i="7"/>
  <c r="K6" i="7"/>
  <c r="M6" i="7"/>
  <c r="L6" i="7"/>
  <c r="L5" i="7"/>
  <c r="M5" i="7"/>
  <c r="K5" i="7"/>
  <c r="M4" i="7"/>
  <c r="J4" i="7"/>
  <c r="L4" i="7"/>
  <c r="K4" i="7"/>
  <c r="P6" i="2"/>
  <c r="J6" i="2" s="1"/>
  <c r="J5" i="2"/>
  <c r="I20" i="10" l="1"/>
  <c r="I20" i="11"/>
  <c r="I21" i="10"/>
  <c r="I21" i="11"/>
  <c r="H20" i="11"/>
  <c r="H20" i="10"/>
  <c r="H21" i="10"/>
  <c r="H21" i="11"/>
  <c r="G21" i="10"/>
  <c r="G21" i="11"/>
  <c r="G20" i="11"/>
  <c r="G20" i="10"/>
  <c r="F21" i="11"/>
  <c r="F21" i="10"/>
  <c r="F20" i="11"/>
  <c r="F20" i="10"/>
  <c r="E20" i="11"/>
  <c r="E20" i="10"/>
  <c r="E21" i="11"/>
  <c r="E21" i="10"/>
  <c r="D21" i="11"/>
  <c r="D21" i="10"/>
  <c r="D20" i="10"/>
  <c r="D20" i="11"/>
  <c r="C20" i="11"/>
  <c r="C20" i="10"/>
  <c r="C21" i="11"/>
  <c r="C21" i="10"/>
  <c r="B20" i="10"/>
  <c r="B20" i="11"/>
  <c r="B21" i="11"/>
  <c r="B21" i="10"/>
  <c r="I4" i="2"/>
  <c r="P4" i="2"/>
  <c r="J14" i="2"/>
  <c r="I17" i="2" l="1"/>
  <c r="I11" i="2"/>
  <c r="I12" i="2"/>
  <c r="I18" i="2"/>
  <c r="I13" i="2"/>
  <c r="I5" i="2"/>
  <c r="G5" i="2" s="1"/>
  <c r="I7" i="2"/>
  <c r="I10" i="2"/>
  <c r="I6" i="2"/>
  <c r="I14" i="2"/>
  <c r="G14" i="2" s="1"/>
  <c r="G11" i="2" l="1"/>
  <c r="H11" i="2"/>
  <c r="G18" i="2"/>
  <c r="M18" i="2" s="1"/>
  <c r="H18" i="2"/>
  <c r="G12" i="2"/>
  <c r="H12" i="2"/>
  <c r="G17" i="2"/>
  <c r="M17" i="2" s="1"/>
  <c r="H17" i="2"/>
  <c r="H13" i="2"/>
  <c r="G13" i="2"/>
  <c r="M13" i="2" s="1"/>
  <c r="G7" i="2"/>
  <c r="H7" i="2"/>
  <c r="G10" i="2"/>
  <c r="M10" i="2" s="1"/>
  <c r="H10" i="2"/>
  <c r="M5" i="2"/>
  <c r="M6" i="2"/>
  <c r="H6" i="2"/>
  <c r="H23" i="2"/>
  <c r="H14" i="2"/>
  <c r="J3" i="7"/>
  <c r="K3" i="7"/>
  <c r="M3" i="7"/>
  <c r="L3" i="7"/>
</calcChain>
</file>

<file path=xl/sharedStrings.xml><?xml version="1.0" encoding="utf-8"?>
<sst xmlns="http://schemas.openxmlformats.org/spreadsheetml/2006/main" count="526" uniqueCount="152">
  <si>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/JohnPhos</t>
    </r>
  </si>
  <si>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/DPPF</t>
    </r>
  </si>
  <si>
    <r>
      <t>Ni(OAc)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.(H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/JohnPhos</t>
    </r>
  </si>
  <si>
    <r>
      <t>Ni(OAc)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.(H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/DPPF</t>
    </r>
  </si>
  <si>
    <t>No product formation</t>
  </si>
  <si>
    <t>A</t>
  </si>
  <si>
    <t>Acetonitrile</t>
  </si>
  <si>
    <t>Ethanol</t>
  </si>
  <si>
    <r>
      <t xml:space="preserve">60 - 85% yield </t>
    </r>
    <r>
      <rPr>
        <b/>
        <sz val="11"/>
        <color theme="1"/>
        <rFont val="Calibri"/>
        <family val="2"/>
        <scheme val="minor"/>
      </rPr>
      <t>7</t>
    </r>
  </si>
  <si>
    <t>B</t>
  </si>
  <si>
    <t>iso-propanol</t>
  </si>
  <si>
    <t>iso-amyl alcohol</t>
  </si>
  <si>
    <t>C</t>
  </si>
  <si>
    <t>Anisole</t>
  </si>
  <si>
    <t>Toluene</t>
  </si>
  <si>
    <r>
      <t xml:space="preserve">Conversions and yields are uncorrected based on relative intensity of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5-desbr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7-desF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5 dimer</t>
    </r>
  </si>
  <si>
    <t>D</t>
  </si>
  <si>
    <t>2-MeTHF</t>
  </si>
  <si>
    <t>Dioxane</t>
  </si>
  <si>
    <t>E</t>
  </si>
  <si>
    <t>CPME</t>
  </si>
  <si>
    <t>DMAc</t>
  </si>
  <si>
    <t>conv. %</t>
  </si>
  <si>
    <r>
      <t xml:space="preserve">0.1 - 60.0% yield </t>
    </r>
    <r>
      <rPr>
        <b/>
        <sz val="11"/>
        <color theme="1"/>
        <rFont val="Calibri"/>
        <family val="2"/>
        <scheme val="minor"/>
      </rPr>
      <t>7</t>
    </r>
  </si>
  <si>
    <t>yield %</t>
  </si>
  <si>
    <r>
      <t xml:space="preserve">&gt;85% yield </t>
    </r>
    <r>
      <rPr>
        <b/>
        <sz val="11"/>
        <color theme="1"/>
        <rFont val="Calibri"/>
        <family val="2"/>
        <scheme val="minor"/>
      </rPr>
      <t>7</t>
    </r>
  </si>
  <si>
    <t>DMAC</t>
  </si>
  <si>
    <t>Shading indicates user input required</t>
  </si>
  <si>
    <t>Stock solutions</t>
  </si>
  <si>
    <t>Description</t>
  </si>
  <si>
    <t>Location</t>
  </si>
  <si>
    <t>CAS</t>
  </si>
  <si>
    <t>MW (g/mol)</t>
  </si>
  <si>
    <t>Density (g/ml)</t>
  </si>
  <si>
    <t>Equiv.</t>
  </si>
  <si>
    <t>Mass (mg)</t>
  </si>
  <si>
    <r>
      <t>Vol (</t>
    </r>
    <r>
      <rPr>
        <sz val="11"/>
        <color theme="1"/>
        <rFont val="Calibri"/>
        <family val="2"/>
      </rPr>
      <t>μL)</t>
    </r>
  </si>
  <si>
    <t>μmol</t>
  </si>
  <si>
    <t>Conc. mM</t>
  </si>
  <si>
    <t>Scale factor</t>
  </si>
  <si>
    <t>Volume (mL)</t>
  </si>
  <si>
    <t>Reagent</t>
  </si>
  <si>
    <t>5 (ArBr)</t>
  </si>
  <si>
    <t>6 (Boronic Acid)</t>
  </si>
  <si>
    <t>Potassium carbonate</t>
  </si>
  <si>
    <t>Pd(dppf)Cl2</t>
  </si>
  <si>
    <t>Pd Precursor</t>
  </si>
  <si>
    <t>£/g Pd</t>
  </si>
  <si>
    <t>[Pd(Oac)2]</t>
  </si>
  <si>
    <t>box 5, box 7, blue tray 14, others</t>
  </si>
  <si>
    <t>3375-31-3</t>
  </si>
  <si>
    <t>Ni Precursor</t>
  </si>
  <si>
    <t>Ni(II)OAc2.4H2O</t>
  </si>
  <si>
    <t>box 6</t>
  </si>
  <si>
    <t>6018-89-9</t>
  </si>
  <si>
    <t>Ligand</t>
  </si>
  <si>
    <t>*JohnPhos</t>
  </si>
  <si>
    <t>box 10, green pl tray 1, orange pl tray 2</t>
  </si>
  <si>
    <t>224311-51-7</t>
  </si>
  <si>
    <t>dppf</t>
  </si>
  <si>
    <t>blue tray 16</t>
  </si>
  <si>
    <t>12150-46-8</t>
  </si>
  <si>
    <t>Solvent</t>
  </si>
  <si>
    <t>MeCN or toluene</t>
  </si>
  <si>
    <t>uL</t>
  </si>
  <si>
    <t>Water</t>
  </si>
  <si>
    <t>Volume additional solvent required</t>
  </si>
  <si>
    <t>78.4 C</t>
  </si>
  <si>
    <t>82.5 C</t>
  </si>
  <si>
    <t>131 C</t>
  </si>
  <si>
    <t>80.2 C</t>
  </si>
  <si>
    <t>110.6 C</t>
  </si>
  <si>
    <t>101 C</t>
  </si>
  <si>
    <t>82 C</t>
  </si>
  <si>
    <t>106 C</t>
  </si>
  <si>
    <t>5-desBr</t>
  </si>
  <si>
    <t>Compd 5</t>
  </si>
  <si>
    <t>Compd 6</t>
  </si>
  <si>
    <t>7-desBr</t>
  </si>
  <si>
    <t>Compd7</t>
  </si>
  <si>
    <t>5 dimer</t>
  </si>
  <si>
    <t>Total others</t>
  </si>
  <si>
    <t>Uncorrected conv.</t>
  </si>
  <si>
    <t>Uncorrected yield 7</t>
  </si>
  <si>
    <t>Uncorrected yield 7-desF</t>
  </si>
  <si>
    <t>Yield dimer</t>
  </si>
  <si>
    <t>???</t>
  </si>
  <si>
    <t>????</t>
  </si>
  <si>
    <t>%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</si>
  <si>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</si>
  <si>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</si>
  <si>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</si>
  <si>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</si>
  <si>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</si>
  <si>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</si>
  <si>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</si>
  <si>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</si>
  <si>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</si>
  <si>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</si>
  <si>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</si>
  <si>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</si>
  <si>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</si>
  <si>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</si>
  <si>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</si>
  <si>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</si>
  <si>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</si>
  <si>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</si>
  <si>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</si>
  <si>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</si>
  <si>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</si>
  <si>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</si>
  <si>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</si>
  <si>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</si>
  <si>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</si>
  <si>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</si>
  <si>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</si>
  <si>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</si>
  <si>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</si>
  <si>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</si>
  <si>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</si>
  <si>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</si>
  <si>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</si>
  <si>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</si>
  <si>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</si>
  <si>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</si>
  <si>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</si>
  <si>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</si>
  <si>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</si>
  <si>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</si>
  <si>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</si>
  <si>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</si>
  <si>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</si>
  <si>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</si>
  <si>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</si>
  <si>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</si>
  <si>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</si>
  <si>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</si>
  <si>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0.257 min</t>
  </si>
  <si>
    <t>0.483 min</t>
  </si>
  <si>
    <t>0.879 min</t>
  </si>
  <si>
    <t>0.754 min</t>
  </si>
  <si>
    <t>JohnPhos</t>
  </si>
  <si>
    <t>DPPFO</t>
  </si>
  <si>
    <t>IMP1</t>
  </si>
  <si>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/PPh</t>
    </r>
    <r>
      <rPr>
        <vertAlign val="subscript"/>
        <sz val="10"/>
        <color theme="1"/>
        <rFont val="Calibri"/>
        <family val="2"/>
        <scheme val="minor"/>
      </rPr>
      <t>3</t>
    </r>
  </si>
  <si>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/P(o-tolyl)</t>
    </r>
    <r>
      <rPr>
        <vertAlign val="subscript"/>
        <sz val="10"/>
        <color theme="1"/>
        <rFont val="Calibri"/>
        <family val="2"/>
        <scheme val="minor"/>
      </rPr>
      <t>3</t>
    </r>
  </si>
  <si>
    <r>
      <t>Ni(OAc)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.(H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/PPh</t>
    </r>
    <r>
      <rPr>
        <vertAlign val="subscript"/>
        <sz val="10"/>
        <color theme="1"/>
        <rFont val="Calibri"/>
        <family val="2"/>
        <scheme val="minor"/>
      </rPr>
      <t>3</t>
    </r>
  </si>
  <si>
    <r>
      <t>Ni(OAc)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.(H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/P(o-tolyl)</t>
    </r>
    <r>
      <rPr>
        <vertAlign val="subscript"/>
        <sz val="10"/>
        <color theme="1"/>
        <rFont val="Calibri"/>
        <family val="2"/>
        <scheme val="minor"/>
      </rPr>
      <t>3</t>
    </r>
  </si>
  <si>
    <r>
      <t xml:space="preserve">&gt;90% conv., &gt;75% yield </t>
    </r>
    <r>
      <rPr>
        <b/>
        <sz val="11"/>
        <color theme="1"/>
        <rFont val="Calibri"/>
        <family val="2"/>
        <scheme val="minor"/>
      </rPr>
      <t>7</t>
    </r>
  </si>
  <si>
    <r>
      <t xml:space="preserve">&lt;90% conversion or  &lt;60.0% yield </t>
    </r>
    <r>
      <rPr>
        <b/>
        <sz val="11"/>
        <color theme="1"/>
        <rFont val="Calibri"/>
        <family val="2"/>
        <scheme val="minor"/>
      </rPr>
      <t>7</t>
    </r>
  </si>
  <si>
    <r>
      <t xml:space="preserve">&gt;90% conversion and &gt;75% yield </t>
    </r>
    <r>
      <rPr>
        <b/>
        <sz val="11"/>
        <color theme="1"/>
        <rFont val="Calibri"/>
        <family val="2"/>
        <scheme val="minor"/>
      </rPr>
      <t>7</t>
    </r>
  </si>
  <si>
    <r>
      <t xml:space="preserve">&gt;90% conversion and      60 - 75% yield </t>
    </r>
    <r>
      <rPr>
        <b/>
        <sz val="11"/>
        <color theme="1"/>
        <rFont val="Calibri"/>
        <family val="2"/>
        <scheme val="minor"/>
      </rPr>
      <t>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</si>
</sst>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DD1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4" xfId="0" applyBorder="1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1" fillId="0" borderId="0" xfId="0" applyFont="1"/>
    <xf numFmtId="1" fontId="0" fillId="0" borderId="0" xfId="0" applyNumberFormat="1"/>
    <xf numFmtId="0" fontId="0" fillId="4" borderId="8" xfId="0" applyFill="1" applyBorder="1"/>
    <xf numFmtId="0" fontId="4" fillId="0" borderId="0" xfId="0" applyFont="1" applyAlignment="1">
      <alignment horizontal="left"/>
    </xf>
    <xf numFmtId="0" fontId="0" fillId="6" borderId="0" xfId="0" applyFill="1"/>
    <xf numFmtId="0" fontId="0" fillId="10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0" fillId="13" borderId="0" xfId="0" applyFill="1"/>
    <xf numFmtId="0" fontId="5" fillId="3" borderId="9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0" fillId="4" borderId="0" xfId="0" applyFill="1"/>
    <xf numFmtId="165" fontId="5" fillId="15" borderId="0" xfId="0" applyNumberFormat="1" applyFont="1" applyFill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165" fontId="5" fillId="15" borderId="4" xfId="0" applyNumberFormat="1" applyFont="1" applyFill="1" applyBorder="1" applyAlignment="1">
      <alignment horizontal="center" vertical="center"/>
    </xf>
    <xf numFmtId="165" fontId="5" fillId="15" borderId="2" xfId="0" applyNumberFormat="1" applyFont="1" applyFill="1" applyBorder="1" applyAlignment="1">
      <alignment horizontal="center" vertical="center"/>
    </xf>
    <xf numFmtId="165" fontId="5" fillId="15" borderId="5" xfId="0" applyNumberFormat="1" applyFont="1" applyFill="1" applyBorder="1" applyAlignment="1">
      <alignment horizontal="center" vertical="center"/>
    </xf>
    <xf numFmtId="165" fontId="5" fillId="16" borderId="1" xfId="0" applyNumberFormat="1" applyFont="1" applyFill="1" applyBorder="1" applyAlignment="1">
      <alignment horizontal="center" vertical="center"/>
    </xf>
    <xf numFmtId="165" fontId="5" fillId="16" borderId="2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center" vertical="center"/>
    </xf>
    <xf numFmtId="165" fontId="5" fillId="12" borderId="2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165" fontId="5" fillId="9" borderId="1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65" fontId="5" fillId="18" borderId="2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6"/>
      <color rgb="FFED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8174-4BF7-41F2-810A-21849335AA05}">
  <dimension ref="A1:K16"/>
  <sheetViews>
    <sheetView zoomScaleNormal="100" workbookViewId="0">
      <selection activeCell="A17" sqref="A17:XFD19"/>
    </sheetView>
  </sheetViews>
  <sheetFormatPr defaultColWidth="20.6640625" defaultRowHeight="14.4" x14ac:dyDescent="0.3"/>
  <cols>
    <col min="1" max="1" width="4" style="1" customWidth="1"/>
    <col min="2" max="9" width="20.6640625" style="29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</row>
    <row r="2" spans="1:11" ht="13.2" customHeight="1" x14ac:dyDescent="0.3">
      <c r="B2" s="21" t="s">
        <v>0</v>
      </c>
      <c r="C2" s="21" t="s">
        <v>0</v>
      </c>
      <c r="D2" s="21" t="s">
        <v>1</v>
      </c>
      <c r="E2" s="21" t="s">
        <v>1</v>
      </c>
      <c r="F2" s="22" t="s">
        <v>2</v>
      </c>
      <c r="G2" s="22" t="s">
        <v>2</v>
      </c>
      <c r="H2" s="22" t="s">
        <v>3</v>
      </c>
      <c r="I2" s="22" t="s">
        <v>3</v>
      </c>
      <c r="K2" s="53" t="s">
        <v>4</v>
      </c>
    </row>
    <row r="3" spans="1:11" ht="13.2" customHeight="1" x14ac:dyDescent="0.3">
      <c r="A3" s="1" t="s">
        <v>5</v>
      </c>
      <c r="B3" s="30" t="s">
        <v>6</v>
      </c>
      <c r="C3" s="30" t="s">
        <v>7</v>
      </c>
      <c r="D3" s="30" t="s">
        <v>6</v>
      </c>
      <c r="E3" s="30" t="s">
        <v>7</v>
      </c>
      <c r="F3" s="30" t="s">
        <v>6</v>
      </c>
      <c r="G3" s="30" t="s">
        <v>7</v>
      </c>
      <c r="H3" s="30" t="s">
        <v>6</v>
      </c>
      <c r="I3" s="30" t="s">
        <v>7</v>
      </c>
      <c r="K3" s="53"/>
    </row>
    <row r="4" spans="1:11" ht="13.2" customHeight="1" thickBot="1" x14ac:dyDescent="0.35">
      <c r="B4" s="26"/>
      <c r="C4" s="26"/>
      <c r="D4" s="26"/>
      <c r="E4" s="26"/>
      <c r="F4" s="26"/>
      <c r="G4" s="26"/>
      <c r="H4" s="26"/>
      <c r="I4" s="27"/>
      <c r="K4" s="17"/>
    </row>
    <row r="5" spans="1:11" ht="13.2" customHeight="1" x14ac:dyDescent="0.3">
      <c r="B5" s="21" t="s">
        <v>0</v>
      </c>
      <c r="C5" s="21" t="s">
        <v>0</v>
      </c>
      <c r="D5" s="21" t="s">
        <v>1</v>
      </c>
      <c r="E5" s="21" t="s">
        <v>1</v>
      </c>
      <c r="F5" s="22" t="s">
        <v>2</v>
      </c>
      <c r="G5" s="22" t="s">
        <v>2</v>
      </c>
      <c r="H5" s="22" t="s">
        <v>3</v>
      </c>
      <c r="I5" s="22" t="s">
        <v>3</v>
      </c>
      <c r="K5" s="54" t="s">
        <v>8</v>
      </c>
    </row>
    <row r="6" spans="1:11" ht="13.2" customHeight="1" x14ac:dyDescent="0.3">
      <c r="A6" s="1" t="s">
        <v>9</v>
      </c>
      <c r="B6" s="30" t="s">
        <v>10</v>
      </c>
      <c r="C6" s="30" t="s">
        <v>11</v>
      </c>
      <c r="D6" s="30" t="s">
        <v>10</v>
      </c>
      <c r="E6" s="30" t="s">
        <v>11</v>
      </c>
      <c r="F6" s="30" t="s">
        <v>10</v>
      </c>
      <c r="G6" s="30" t="s">
        <v>11</v>
      </c>
      <c r="H6" s="30" t="s">
        <v>10</v>
      </c>
      <c r="I6" s="30" t="s">
        <v>11</v>
      </c>
      <c r="K6" s="54"/>
    </row>
    <row r="7" spans="1:11" ht="13.2" customHeight="1" thickBot="1" x14ac:dyDescent="0.35">
      <c r="B7" s="26"/>
      <c r="C7" s="26"/>
      <c r="D7" s="26"/>
      <c r="E7" s="26"/>
      <c r="F7" s="26"/>
      <c r="G7" s="26"/>
      <c r="H7" s="26"/>
      <c r="I7" s="27"/>
      <c r="K7" s="19"/>
    </row>
    <row r="8" spans="1:11" ht="13.2" customHeight="1" x14ac:dyDescent="0.3">
      <c r="B8" s="21" t="s">
        <v>0</v>
      </c>
      <c r="C8" s="21" t="s">
        <v>0</v>
      </c>
      <c r="D8" s="21" t="s">
        <v>1</v>
      </c>
      <c r="E8" s="21" t="s">
        <v>1</v>
      </c>
      <c r="F8" s="22" t="s">
        <v>2</v>
      </c>
      <c r="G8" s="22" t="s">
        <v>2</v>
      </c>
      <c r="H8" s="22" t="s">
        <v>3</v>
      </c>
      <c r="I8" s="22" t="s">
        <v>3</v>
      </c>
    </row>
    <row r="9" spans="1:11" ht="13.2" customHeight="1" x14ac:dyDescent="0.3">
      <c r="A9" s="1" t="s">
        <v>12</v>
      </c>
      <c r="B9" s="30" t="s">
        <v>13</v>
      </c>
      <c r="C9" s="30" t="s">
        <v>14</v>
      </c>
      <c r="D9" s="30" t="s">
        <v>13</v>
      </c>
      <c r="E9" s="30" t="s">
        <v>14</v>
      </c>
      <c r="F9" s="30" t="s">
        <v>13</v>
      </c>
      <c r="G9" s="30" t="s">
        <v>14</v>
      </c>
      <c r="H9" s="30" t="s">
        <v>13</v>
      </c>
      <c r="I9" s="30" t="s">
        <v>14</v>
      </c>
      <c r="K9" s="55" t="s">
        <v>15</v>
      </c>
    </row>
    <row r="10" spans="1:11" ht="13.2" customHeight="1" thickBot="1" x14ac:dyDescent="0.35">
      <c r="B10" s="26"/>
      <c r="C10" s="26"/>
      <c r="D10" s="26"/>
      <c r="E10" s="26"/>
      <c r="F10" s="26"/>
      <c r="G10" s="26"/>
      <c r="H10" s="26"/>
      <c r="I10" s="27"/>
      <c r="K10" s="55"/>
    </row>
    <row r="11" spans="1:11" ht="13.2" customHeight="1" x14ac:dyDescent="0.3">
      <c r="B11" s="21" t="s">
        <v>0</v>
      </c>
      <c r="C11" s="21" t="s">
        <v>0</v>
      </c>
      <c r="D11" s="21" t="s">
        <v>1</v>
      </c>
      <c r="E11" s="21" t="s">
        <v>1</v>
      </c>
      <c r="F11" s="22" t="s">
        <v>2</v>
      </c>
      <c r="G11" s="22" t="s">
        <v>2</v>
      </c>
      <c r="H11" s="22" t="s">
        <v>3</v>
      </c>
      <c r="I11" s="22" t="s">
        <v>3</v>
      </c>
      <c r="K11" s="55"/>
    </row>
    <row r="12" spans="1:11" ht="13.2" customHeight="1" x14ac:dyDescent="0.3">
      <c r="A12" s="1" t="s">
        <v>16</v>
      </c>
      <c r="B12" s="30" t="s">
        <v>17</v>
      </c>
      <c r="C12" s="30" t="s">
        <v>18</v>
      </c>
      <c r="D12" s="30" t="s">
        <v>17</v>
      </c>
      <c r="E12" s="30" t="s">
        <v>18</v>
      </c>
      <c r="F12" s="30" t="s">
        <v>17</v>
      </c>
      <c r="G12" s="30" t="s">
        <v>18</v>
      </c>
      <c r="H12" s="30" t="s">
        <v>17</v>
      </c>
      <c r="I12" s="30" t="s">
        <v>18</v>
      </c>
      <c r="K12" s="55"/>
    </row>
    <row r="13" spans="1:11" ht="13.2" customHeight="1" thickBot="1" x14ac:dyDescent="0.35">
      <c r="B13" s="26"/>
      <c r="C13" s="26"/>
      <c r="D13" s="26"/>
      <c r="E13" s="26"/>
      <c r="F13" s="26"/>
      <c r="G13" s="26"/>
      <c r="H13" s="26"/>
      <c r="I13" s="27"/>
    </row>
    <row r="14" spans="1:11" ht="13.2" customHeight="1" x14ac:dyDescent="0.3">
      <c r="B14" s="21" t="s">
        <v>0</v>
      </c>
      <c r="C14" s="21" t="s">
        <v>0</v>
      </c>
      <c r="D14" s="21" t="s">
        <v>1</v>
      </c>
      <c r="E14" s="21" t="s">
        <v>1</v>
      </c>
      <c r="F14" s="22" t="s">
        <v>2</v>
      </c>
      <c r="G14" s="22" t="s">
        <v>2</v>
      </c>
      <c r="H14" s="22" t="s">
        <v>3</v>
      </c>
      <c r="I14" s="22" t="s">
        <v>3</v>
      </c>
    </row>
    <row r="15" spans="1:11" ht="13.2" customHeight="1" x14ac:dyDescent="0.3">
      <c r="A15" s="1" t="s">
        <v>19</v>
      </c>
      <c r="B15" s="30" t="s">
        <v>20</v>
      </c>
      <c r="C15" s="30" t="s">
        <v>21</v>
      </c>
      <c r="D15" s="30" t="s">
        <v>20</v>
      </c>
      <c r="E15" s="30" t="s">
        <v>21</v>
      </c>
      <c r="F15" s="30" t="s">
        <v>20</v>
      </c>
      <c r="G15" s="30" t="s">
        <v>21</v>
      </c>
      <c r="H15" s="30" t="s">
        <v>20</v>
      </c>
      <c r="I15" s="30" t="s">
        <v>21</v>
      </c>
    </row>
    <row r="16" spans="1:11" ht="13.2" customHeight="1" thickBot="1" x14ac:dyDescent="0.35">
      <c r="B16" s="26"/>
      <c r="C16" s="26"/>
      <c r="D16" s="26"/>
      <c r="E16" s="26"/>
      <c r="F16" s="26"/>
      <c r="G16" s="26"/>
      <c r="H16" s="26"/>
      <c r="I16" s="27"/>
    </row>
  </sheetData>
  <mergeCells count="3">
    <mergeCell ref="K2:K3"/>
    <mergeCell ref="K5:K6"/>
    <mergeCell ref="K9:K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190E-5EF1-4502-9AEB-23DD5662E534}">
  <sheetPr codeName="Sheet1"/>
  <dimension ref="A1:K28"/>
  <sheetViews>
    <sheetView tabSelected="1" zoomScaleNormal="100" workbookViewId="0">
      <selection sqref="A1:I28"/>
    </sheetView>
  </sheetViews>
  <sheetFormatPr defaultColWidth="20.6640625" defaultRowHeight="14.4" x14ac:dyDescent="0.3"/>
  <cols>
    <col min="1" max="1" width="8.6640625" style="1" customWidth="1"/>
    <col min="2" max="9" width="20.6640625" style="1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1" ht="13.2" customHeight="1" x14ac:dyDescent="0.3">
      <c r="B2" s="21" t="s">
        <v>0</v>
      </c>
      <c r="C2" s="21" t="s">
        <v>0</v>
      </c>
      <c r="D2" s="21" t="s">
        <v>1</v>
      </c>
      <c r="E2" s="21" t="s">
        <v>1</v>
      </c>
      <c r="F2" s="22" t="s">
        <v>2</v>
      </c>
      <c r="G2" s="22" t="s">
        <v>2</v>
      </c>
      <c r="H2" s="22" t="s">
        <v>3</v>
      </c>
      <c r="I2" s="22" t="s">
        <v>3</v>
      </c>
      <c r="K2" s="53" t="s">
        <v>4</v>
      </c>
    </row>
    <row r="3" spans="1:11" ht="13.2" customHeight="1" x14ac:dyDescent="0.3">
      <c r="A3" s="1" t="s">
        <v>5</v>
      </c>
      <c r="B3" s="50" t="s">
        <v>6</v>
      </c>
      <c r="C3" s="50" t="s">
        <v>7</v>
      </c>
      <c r="D3" s="50" t="s">
        <v>6</v>
      </c>
      <c r="E3" s="50" t="s">
        <v>7</v>
      </c>
      <c r="F3" s="50" t="s">
        <v>6</v>
      </c>
      <c r="G3" s="50" t="s">
        <v>7</v>
      </c>
      <c r="H3" s="50" t="s">
        <v>6</v>
      </c>
      <c r="I3" s="50" t="s">
        <v>7</v>
      </c>
      <c r="K3" s="53"/>
    </row>
    <row r="4" spans="1:11" ht="13.2" customHeight="1" x14ac:dyDescent="0.3">
      <c r="A4" s="1" t="s">
        <v>22</v>
      </c>
      <c r="B4" s="41">
        <f>'UPLC Data (iClass)'!J3</f>
        <v>96.410009624639073</v>
      </c>
      <c r="C4" s="51">
        <f>'UPLC Data (iClass)'!J9</f>
        <v>20.01815248083906</v>
      </c>
      <c r="D4" s="39">
        <f>'UPLC Data (iClass)'!J15</f>
        <v>97.630582224962566</v>
      </c>
      <c r="E4" s="48">
        <f>'UPLC Data (iClass)'!J21</f>
        <v>90.956658236679161</v>
      </c>
      <c r="F4" s="32">
        <f>'UPLC Data (iClass)'!J27</f>
        <v>5.8668730650154828</v>
      </c>
      <c r="G4" s="33">
        <f>'UPLC Data (iClass)'!J33</f>
        <v>10.299203127349275</v>
      </c>
      <c r="H4" s="33">
        <f>'UPLC Data (iClass)'!J39</f>
        <v>34.617353468134112</v>
      </c>
      <c r="I4" s="34">
        <f>'UPLC Data (iClass)'!J45</f>
        <v>7.4189711567053189</v>
      </c>
      <c r="K4" s="56" t="s">
        <v>23</v>
      </c>
    </row>
    <row r="5" spans="1:11" ht="13.2" customHeight="1" thickBot="1" x14ac:dyDescent="0.35">
      <c r="A5" s="1" t="s">
        <v>24</v>
      </c>
      <c r="B5" s="42">
        <f>'UPLC Data (iClass)'!K3</f>
        <v>78.90279114533206</v>
      </c>
      <c r="C5" s="52">
        <f>'UPLC Data (iClass)'!K9</f>
        <v>0</v>
      </c>
      <c r="D5" s="40">
        <f>'UPLC Data (iClass)'!K15</f>
        <v>58.645291993305733</v>
      </c>
      <c r="E5" s="49">
        <f>'UPLC Data (iClass)'!K21</f>
        <v>60.451731054329805</v>
      </c>
      <c r="F5" s="35">
        <f>'UPLC Data (iClass)'!K27</f>
        <v>0</v>
      </c>
      <c r="G5" s="35">
        <f>'UPLC Data (iClass)'!K33</f>
        <v>0</v>
      </c>
      <c r="H5" s="35">
        <f>'UPLC Data (iClass)'!K39</f>
        <v>0</v>
      </c>
      <c r="I5" s="36">
        <f>'UPLC Data (iClass)'!K45</f>
        <v>0</v>
      </c>
      <c r="K5" s="56"/>
    </row>
    <row r="6" spans="1:11" ht="13.2" customHeight="1" x14ac:dyDescent="0.3">
      <c r="B6" s="21" t="s">
        <v>0</v>
      </c>
      <c r="C6" s="21" t="s">
        <v>0</v>
      </c>
      <c r="D6" s="21" t="s">
        <v>1</v>
      </c>
      <c r="E6" s="21" t="s">
        <v>1</v>
      </c>
      <c r="F6" s="22" t="s">
        <v>2</v>
      </c>
      <c r="G6" s="22" t="s">
        <v>2</v>
      </c>
      <c r="H6" s="22" t="s">
        <v>3</v>
      </c>
      <c r="I6" s="22" t="s">
        <v>3</v>
      </c>
      <c r="K6" s="54" t="s">
        <v>8</v>
      </c>
    </row>
    <row r="7" spans="1:11" ht="13.2" customHeight="1" x14ac:dyDescent="0.3">
      <c r="A7" s="1" t="s">
        <v>9</v>
      </c>
      <c r="B7" s="50" t="s">
        <v>10</v>
      </c>
      <c r="C7" s="50" t="s">
        <v>11</v>
      </c>
      <c r="D7" s="50" t="s">
        <v>10</v>
      </c>
      <c r="E7" s="50" t="s">
        <v>11</v>
      </c>
      <c r="F7" s="50" t="s">
        <v>10</v>
      </c>
      <c r="G7" s="50" t="s">
        <v>11</v>
      </c>
      <c r="H7" s="50" t="s">
        <v>10</v>
      </c>
      <c r="I7" s="50" t="s">
        <v>11</v>
      </c>
      <c r="K7" s="54"/>
    </row>
    <row r="8" spans="1:11" ht="13.2" customHeight="1" x14ac:dyDescent="0.3">
      <c r="A8" s="1" t="s">
        <v>22</v>
      </c>
      <c r="B8" s="39">
        <f>'UPLC Data (iClass)'!J4</f>
        <v>40.028259991925708</v>
      </c>
      <c r="C8" s="39">
        <f>'UPLC Data (iClass)'!J10</f>
        <v>28.472505091649687</v>
      </c>
      <c r="D8" s="48">
        <f>'UPLC Data (iClass)'!J16</f>
        <v>90.490048817123551</v>
      </c>
      <c r="E8" s="48">
        <f>'UPLC Data (iClass)'!J22</f>
        <v>91.639087267026653</v>
      </c>
      <c r="F8" s="33">
        <f>'UPLC Data (iClass)'!J28</f>
        <v>6.1240190798584351</v>
      </c>
      <c r="G8" s="33">
        <f>'UPLC Data (iClass)'!J34</f>
        <v>6.0873535230558513</v>
      </c>
      <c r="H8" s="33">
        <f>'UPLC Data (iClass)'!J40</f>
        <v>6.7635043123014222</v>
      </c>
      <c r="I8" s="34">
        <f>'UPLC Data (iClass)'!J46</f>
        <v>6.9292271246668653</v>
      </c>
      <c r="K8" s="57" t="s">
        <v>148</v>
      </c>
    </row>
    <row r="9" spans="1:11" ht="13.2" customHeight="1" thickBot="1" x14ac:dyDescent="0.35">
      <c r="A9" s="1" t="s">
        <v>24</v>
      </c>
      <c r="B9" s="40">
        <f>'UPLC Data (iClass)'!K4</f>
        <v>20.00403714170367</v>
      </c>
      <c r="C9" s="40">
        <f>'UPLC Data (iClass)'!K10</f>
        <v>9.4093686354378825</v>
      </c>
      <c r="D9" s="49">
        <f>'UPLC Data (iClass)'!K16</f>
        <v>72.296282388283899</v>
      </c>
      <c r="E9" s="49">
        <f>'UPLC Data (iClass)'!K22</f>
        <v>60.189862393311273</v>
      </c>
      <c r="F9" s="35">
        <f>'UPLC Data (iClass)'!K28</f>
        <v>0</v>
      </c>
      <c r="G9" s="35">
        <f>'UPLC Data (iClass)'!K34</f>
        <v>0</v>
      </c>
      <c r="H9" s="35">
        <f>'UPLC Data (iClass)'!K40</f>
        <v>0</v>
      </c>
      <c r="I9" s="36">
        <f>'UPLC Data (iClass)'!K46</f>
        <v>0</v>
      </c>
      <c r="K9" s="57"/>
    </row>
    <row r="10" spans="1:11" ht="13.2" customHeight="1" x14ac:dyDescent="0.3">
      <c r="B10" s="21" t="s">
        <v>0</v>
      </c>
      <c r="C10" s="21" t="s">
        <v>0</v>
      </c>
      <c r="D10" s="21" t="s">
        <v>1</v>
      </c>
      <c r="E10" s="21" t="s">
        <v>1</v>
      </c>
      <c r="F10" s="22" t="s">
        <v>2</v>
      </c>
      <c r="G10" s="22" t="s">
        <v>2</v>
      </c>
      <c r="H10" s="22" t="s">
        <v>3</v>
      </c>
      <c r="I10" s="22" t="s">
        <v>3</v>
      </c>
    </row>
    <row r="11" spans="1:11" ht="13.2" customHeight="1" x14ac:dyDescent="0.3">
      <c r="A11" s="1" t="s">
        <v>12</v>
      </c>
      <c r="B11" s="50" t="s">
        <v>13</v>
      </c>
      <c r="C11" s="50" t="s">
        <v>14</v>
      </c>
      <c r="D11" s="50" t="s">
        <v>13</v>
      </c>
      <c r="E11" s="50" t="s">
        <v>14</v>
      </c>
      <c r="F11" s="50" t="s">
        <v>13</v>
      </c>
      <c r="G11" s="50" t="s">
        <v>14</v>
      </c>
      <c r="H11" s="50" t="s">
        <v>13</v>
      </c>
      <c r="I11" s="50" t="s">
        <v>14</v>
      </c>
      <c r="K11" s="55" t="s">
        <v>15</v>
      </c>
    </row>
    <row r="12" spans="1:11" ht="13.2" customHeight="1" x14ac:dyDescent="0.3">
      <c r="A12" s="1" t="s">
        <v>22</v>
      </c>
      <c r="B12" s="39">
        <f>'UPLC Data (iClass)'!J5</f>
        <v>69.242743338522104</v>
      </c>
      <c r="C12" s="39">
        <f>'UPLC Data (iClass)'!J11</f>
        <v>67.480292525406014</v>
      </c>
      <c r="D12" s="48">
        <f>'UPLC Data (iClass)'!J17</f>
        <v>95.519916325285465</v>
      </c>
      <c r="E12" s="39">
        <f>'UPLC Data (iClass)'!J23</f>
        <v>88.898836168307966</v>
      </c>
      <c r="F12" s="33">
        <f>'UPLC Data (iClass)'!J29</f>
        <v>3.9710610932475867</v>
      </c>
      <c r="G12" s="33">
        <f>'UPLC Data (iClass)'!J35</f>
        <v>7.3781691209959011</v>
      </c>
      <c r="H12" s="33">
        <f>'UPLC Data (iClass)'!J41</f>
        <v>4.1296687808315706</v>
      </c>
      <c r="I12" s="34">
        <f>'UPLC Data (iClass)'!J47</f>
        <v>8.148446954417107</v>
      </c>
      <c r="K12" s="55"/>
    </row>
    <row r="13" spans="1:11" ht="13.2" customHeight="1" thickBot="1" x14ac:dyDescent="0.35">
      <c r="A13" s="1" t="s">
        <v>24</v>
      </c>
      <c r="B13" s="40">
        <f>'UPLC Data (iClass)'!K5</f>
        <v>48.356377621096968</v>
      </c>
      <c r="C13" s="40">
        <f>'UPLC Data (iClass)'!K11</f>
        <v>50.992496913287113</v>
      </c>
      <c r="D13" s="49">
        <f>'UPLC Data (iClass)'!K17</f>
        <v>67.22740346901422</v>
      </c>
      <c r="E13" s="40">
        <f>'UPLC Data (iClass)'!K23</f>
        <v>48.498412956783596</v>
      </c>
      <c r="F13" s="35">
        <f>'UPLC Data (iClass)'!K29</f>
        <v>0</v>
      </c>
      <c r="G13" s="35">
        <f>'UPLC Data (iClass)'!K35</f>
        <v>0</v>
      </c>
      <c r="H13" s="35">
        <f>'UPLC Data (iClass)'!K41</f>
        <v>0</v>
      </c>
      <c r="I13" s="36">
        <f>'UPLC Data (iClass)'!K47</f>
        <v>0</v>
      </c>
      <c r="K13" s="55"/>
    </row>
    <row r="14" spans="1:11" ht="13.2" customHeight="1" x14ac:dyDescent="0.3">
      <c r="B14" s="21" t="s">
        <v>0</v>
      </c>
      <c r="C14" s="21" t="s">
        <v>0</v>
      </c>
      <c r="D14" s="21" t="s">
        <v>1</v>
      </c>
      <c r="E14" s="21" t="s">
        <v>1</v>
      </c>
      <c r="F14" s="22" t="s">
        <v>2</v>
      </c>
      <c r="G14" s="22" t="s">
        <v>2</v>
      </c>
      <c r="H14" s="22" t="s">
        <v>3</v>
      </c>
      <c r="I14" s="22" t="s">
        <v>3</v>
      </c>
      <c r="K14" s="55"/>
    </row>
    <row r="15" spans="1:11" ht="13.2" customHeight="1" x14ac:dyDescent="0.3">
      <c r="A15" s="1" t="s">
        <v>16</v>
      </c>
      <c r="B15" s="50" t="s">
        <v>17</v>
      </c>
      <c r="C15" s="50" t="s">
        <v>18</v>
      </c>
      <c r="D15" s="50" t="s">
        <v>17</v>
      </c>
      <c r="E15" s="50" t="s">
        <v>18</v>
      </c>
      <c r="F15" s="50" t="s">
        <v>17</v>
      </c>
      <c r="G15" s="50" t="s">
        <v>18</v>
      </c>
      <c r="H15" s="50" t="s">
        <v>17</v>
      </c>
      <c r="I15" s="50" t="s">
        <v>18</v>
      </c>
      <c r="K15" s="55"/>
    </row>
    <row r="16" spans="1:11" ht="13.2" customHeight="1" x14ac:dyDescent="0.3">
      <c r="A16" s="1" t="s">
        <v>22</v>
      </c>
      <c r="B16" s="39">
        <f>'UPLC Data (iClass)'!J6</f>
        <v>41.411906677393404</v>
      </c>
      <c r="C16" s="39">
        <f>'UPLC Data (iClass)'!J12</f>
        <v>73.425026449937477</v>
      </c>
      <c r="D16" s="48">
        <f>'UPLC Data (iClass)'!J18</f>
        <v>94.773184162223586</v>
      </c>
      <c r="E16" s="48">
        <f>'UPLC Data (iClass)'!J24</f>
        <v>96.328018223234622</v>
      </c>
      <c r="F16" s="33">
        <f>'UPLC Data (iClass)'!J30</f>
        <v>3.9448051948051934</v>
      </c>
      <c r="G16" s="33">
        <f>'UPLC Data (iClass)'!J36</f>
        <v>4.4323979591836764</v>
      </c>
      <c r="H16" s="33">
        <f>'UPLC Data (iClass)'!J42</f>
        <v>5.5969557634374523</v>
      </c>
      <c r="I16" s="34">
        <f>'UPLC Data (iClass)'!J48</f>
        <v>5.563435776201735</v>
      </c>
      <c r="K16" s="55"/>
    </row>
    <row r="17" spans="1:9" ht="13.2" customHeight="1" thickBot="1" x14ac:dyDescent="0.35">
      <c r="A17" s="1" t="s">
        <v>24</v>
      </c>
      <c r="B17" s="40">
        <f>'UPLC Data (iClass)'!K6</f>
        <v>33.356798069187448</v>
      </c>
      <c r="C17" s="40">
        <f>'UPLC Data (iClass)'!K12</f>
        <v>55.188996826007504</v>
      </c>
      <c r="D17" s="49">
        <f>'UPLC Data (iClass)'!K18</f>
        <v>65.728520234245266</v>
      </c>
      <c r="E17" s="49">
        <f>'UPLC Data (iClass)'!K24</f>
        <v>74.815489749430526</v>
      </c>
      <c r="F17" s="35">
        <f>'UPLC Data (iClass)'!K30</f>
        <v>0</v>
      </c>
      <c r="G17" s="35">
        <f>'UPLC Data (iClass)'!K36</f>
        <v>0</v>
      </c>
      <c r="H17" s="35">
        <f>'UPLC Data (iClass)'!K42</f>
        <v>0</v>
      </c>
      <c r="I17" s="36">
        <f>'UPLC Data (iClass)'!K48</f>
        <v>0</v>
      </c>
    </row>
    <row r="18" spans="1:9" ht="13.2" customHeight="1" x14ac:dyDescent="0.3">
      <c r="B18" s="21" t="s">
        <v>0</v>
      </c>
      <c r="C18" s="21" t="s">
        <v>0</v>
      </c>
      <c r="D18" s="21" t="s">
        <v>1</v>
      </c>
      <c r="E18" s="21" t="s">
        <v>1</v>
      </c>
      <c r="F18" s="22" t="s">
        <v>2</v>
      </c>
      <c r="G18" s="22" t="s">
        <v>2</v>
      </c>
      <c r="H18" s="22" t="s">
        <v>3</v>
      </c>
      <c r="I18" s="22" t="s">
        <v>3</v>
      </c>
    </row>
    <row r="19" spans="1:9" ht="13.2" customHeight="1" x14ac:dyDescent="0.3">
      <c r="A19" s="1" t="s">
        <v>19</v>
      </c>
      <c r="B19" s="50" t="s">
        <v>20</v>
      </c>
      <c r="C19" s="50" t="s">
        <v>21</v>
      </c>
      <c r="D19" s="50" t="s">
        <v>20</v>
      </c>
      <c r="E19" s="50" t="s">
        <v>21</v>
      </c>
      <c r="F19" s="50" t="s">
        <v>20</v>
      </c>
      <c r="G19" s="50" t="s">
        <v>21</v>
      </c>
      <c r="H19" s="50" t="s">
        <v>20</v>
      </c>
      <c r="I19" s="50" t="s">
        <v>21</v>
      </c>
    </row>
    <row r="20" spans="1:9" ht="13.2" customHeight="1" x14ac:dyDescent="0.3">
      <c r="A20" s="1" t="s">
        <v>22</v>
      </c>
      <c r="B20" s="39">
        <f>'UPLC Data (iClass)'!J7</f>
        <v>45.048320734857917</v>
      </c>
      <c r="C20" s="39">
        <f>'UPLC Data (iClass)'!J13</f>
        <v>77.524788835842841</v>
      </c>
      <c r="D20" s="48">
        <f>'UPLC Data (iClass)'!J19</f>
        <v>94.871794871794876</v>
      </c>
      <c r="E20" s="48">
        <f>'UPLC Data (iClass)'!J25</f>
        <v>94.388617163183625</v>
      </c>
      <c r="F20" s="33">
        <f>'UPLC Data (iClass)'!J31</f>
        <v>5.6155169716877795</v>
      </c>
      <c r="G20" s="33">
        <f>'UPLC Data (iClass)'!J37</f>
        <v>2.6748308088946104</v>
      </c>
      <c r="H20" s="33">
        <f>'UPLC Data (iClass)'!J43</f>
        <v>7.4308666769658611</v>
      </c>
      <c r="I20" s="34">
        <f>'UPLC Data (iClass)'!J49</f>
        <v>5.6391693655934603</v>
      </c>
    </row>
    <row r="21" spans="1:9" ht="13.2" customHeight="1" thickBot="1" x14ac:dyDescent="0.35">
      <c r="A21" s="1" t="s">
        <v>24</v>
      </c>
      <c r="B21" s="40">
        <f>'UPLC Data (iClass)'!K7</f>
        <v>23.78719739737824</v>
      </c>
      <c r="C21" s="40">
        <f>'UPLC Data (iClass)'!K13</f>
        <v>54.177377892030847</v>
      </c>
      <c r="D21" s="49">
        <f>'UPLC Data (iClass)'!K19</f>
        <v>64.815297696653616</v>
      </c>
      <c r="E21" s="49">
        <f>'UPLC Data (iClass)'!K25</f>
        <v>68.661627389951093</v>
      </c>
      <c r="F21" s="35">
        <f>'UPLC Data (iClass)'!K31</f>
        <v>0</v>
      </c>
      <c r="G21" s="35">
        <f>'UPLC Data (iClass)'!K37</f>
        <v>0</v>
      </c>
      <c r="H21" s="35">
        <f>'UPLC Data (iClass)'!K43</f>
        <v>0</v>
      </c>
      <c r="I21" s="36">
        <f>'UPLC Data (iClass)'!K49</f>
        <v>0</v>
      </c>
    </row>
    <row r="23" spans="1:9" x14ac:dyDescent="0.3">
      <c r="B23" s="53" t="s">
        <v>4</v>
      </c>
      <c r="C23" s="58" t="s">
        <v>149</v>
      </c>
      <c r="D23" s="59" t="s">
        <v>151</v>
      </c>
      <c r="E23" s="60" t="s">
        <v>150</v>
      </c>
      <c r="G23" s="55" t="s">
        <v>15</v>
      </c>
    </row>
    <row r="24" spans="1:9" x14ac:dyDescent="0.3">
      <c r="B24" s="53"/>
      <c r="C24" s="58"/>
      <c r="D24" s="59"/>
      <c r="E24" s="60"/>
      <c r="G24" s="55"/>
    </row>
    <row r="25" spans="1:9" x14ac:dyDescent="0.3">
      <c r="G25" s="55"/>
    </row>
    <row r="26" spans="1:9" x14ac:dyDescent="0.3">
      <c r="G26" s="55"/>
    </row>
    <row r="27" spans="1:9" x14ac:dyDescent="0.3">
      <c r="G27" s="55"/>
    </row>
    <row r="28" spans="1:9" x14ac:dyDescent="0.3">
      <c r="G28" s="55"/>
    </row>
  </sheetData>
  <mergeCells count="10">
    <mergeCell ref="K2:K3"/>
    <mergeCell ref="K4:K5"/>
    <mergeCell ref="K6:K7"/>
    <mergeCell ref="K8:K9"/>
    <mergeCell ref="B23:B24"/>
    <mergeCell ref="C23:C24"/>
    <mergeCell ref="D23:D24"/>
    <mergeCell ref="E23:E24"/>
    <mergeCell ref="K11:K16"/>
    <mergeCell ref="G23:G2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0EFE-2B79-4F4F-8A2C-AE8CB7818FA2}">
  <sheetPr>
    <pageSetUpPr fitToPage="1"/>
  </sheetPr>
  <dimension ref="A1:T34"/>
  <sheetViews>
    <sheetView zoomScale="90" zoomScaleNormal="90" workbookViewId="0">
      <selection activeCell="A2" sqref="A2:P18"/>
    </sheetView>
  </sheetViews>
  <sheetFormatPr defaultRowHeight="14.4" x14ac:dyDescent="0.3"/>
  <cols>
    <col min="1" max="1" width="22.33203125" customWidth="1"/>
    <col min="2" max="2" width="15.109375" customWidth="1"/>
    <col min="3" max="3" width="13" customWidth="1"/>
    <col min="4" max="4" width="9.33203125" customWidth="1"/>
    <col min="5" max="5" width="8" customWidth="1"/>
    <col min="7" max="7" width="10" customWidth="1"/>
    <col min="8" max="8" width="9.5546875" bestFit="1" customWidth="1"/>
    <col min="9" max="9" width="10.33203125" customWidth="1"/>
    <col min="10" max="10" width="11.44140625" customWidth="1"/>
    <col min="11" max="11" width="3.33203125" customWidth="1"/>
    <col min="12" max="12" width="7.33203125" customWidth="1"/>
    <col min="13" max="13" width="7.88671875" customWidth="1"/>
    <col min="16" max="16" width="7.6640625" customWidth="1"/>
  </cols>
  <sheetData>
    <row r="1" spans="1:20" x14ac:dyDescent="0.3">
      <c r="A1" s="3" t="s">
        <v>27</v>
      </c>
      <c r="L1" s="8"/>
      <c r="M1" s="61" t="s">
        <v>28</v>
      </c>
      <c r="N1" s="61"/>
      <c r="O1" s="61"/>
      <c r="P1" s="61"/>
      <c r="Q1" s="9"/>
    </row>
    <row r="2" spans="1:20" ht="28.8" x14ac:dyDescent="0.3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6" t="s">
        <v>37</v>
      </c>
      <c r="J2" s="2" t="s">
        <v>38</v>
      </c>
      <c r="L2" s="10"/>
      <c r="M2" s="2" t="s">
        <v>39</v>
      </c>
      <c r="N2" s="2" t="s">
        <v>35</v>
      </c>
      <c r="O2" s="2" t="s">
        <v>40</v>
      </c>
      <c r="P2" s="2" t="s">
        <v>38</v>
      </c>
      <c r="Q2" s="5"/>
    </row>
    <row r="3" spans="1:20" x14ac:dyDescent="0.3">
      <c r="A3" s="11" t="s">
        <v>41</v>
      </c>
      <c r="L3" s="10"/>
      <c r="Q3" s="5"/>
    </row>
    <row r="4" spans="1:20" x14ac:dyDescent="0.3">
      <c r="A4" t="s">
        <v>42</v>
      </c>
      <c r="D4">
        <v>230.06</v>
      </c>
      <c r="F4">
        <v>1</v>
      </c>
      <c r="G4" s="3">
        <v>30</v>
      </c>
      <c r="H4">
        <f>1000*I4/J4</f>
        <v>324.27039161885762</v>
      </c>
      <c r="I4" s="7">
        <f>G4/D4*1000</f>
        <v>130.40076501782144</v>
      </c>
      <c r="J4">
        <f>P4</f>
        <v>402.13589765880471</v>
      </c>
      <c r="L4" s="10"/>
      <c r="M4">
        <f>N4/G4</f>
        <v>40.090000000000003</v>
      </c>
      <c r="N4" s="3">
        <v>1202.7</v>
      </c>
      <c r="O4" s="3">
        <v>13</v>
      </c>
      <c r="P4">
        <f t="shared" ref="P4:P18" si="0">1000*(N4/D4)/O4</f>
        <v>402.13589765880471</v>
      </c>
      <c r="Q4" s="5"/>
      <c r="R4">
        <f>G4*50</f>
        <v>1500</v>
      </c>
      <c r="T4">
        <f>N4/48</f>
        <v>25.056250000000002</v>
      </c>
    </row>
    <row r="5" spans="1:20" x14ac:dyDescent="0.3">
      <c r="A5" t="s">
        <v>43</v>
      </c>
      <c r="D5">
        <v>139.91999999999999</v>
      </c>
      <c r="F5" s="3">
        <v>1.5</v>
      </c>
      <c r="G5">
        <f>I5*D5/1000</f>
        <v>27.368512561940364</v>
      </c>
      <c r="H5" s="12">
        <f>1000*I5/J5</f>
        <v>149.07950555755079</v>
      </c>
      <c r="I5" s="7">
        <f>$I$4*F5</f>
        <v>195.60114752673218</v>
      </c>
      <c r="J5">
        <f>P5</f>
        <v>1312.0592719649323</v>
      </c>
      <c r="L5" s="10"/>
      <c r="M5">
        <f>N5/G5</f>
        <v>40.246980814433641</v>
      </c>
      <c r="N5" s="3">
        <v>1101.5</v>
      </c>
      <c r="O5" s="3">
        <v>6</v>
      </c>
      <c r="P5">
        <f>1000*(N5/D5)/O5</f>
        <v>1312.0592719649323</v>
      </c>
      <c r="Q5" s="5"/>
      <c r="R5">
        <f>G5*50</f>
        <v>1368.4256280970183</v>
      </c>
      <c r="T5">
        <f>N5/48</f>
        <v>22.947916666666668</v>
      </c>
    </row>
    <row r="6" spans="1:20" x14ac:dyDescent="0.3">
      <c r="A6" t="s">
        <v>44</v>
      </c>
      <c r="D6">
        <v>138.21</v>
      </c>
      <c r="F6" s="3">
        <v>3</v>
      </c>
      <c r="G6">
        <f>I6*D6/1000</f>
        <v>54.068069199339313</v>
      </c>
      <c r="H6" s="12" t="e">
        <f>1000*I6/J6</f>
        <v>#DIV/0!</v>
      </c>
      <c r="I6" s="7">
        <f>$I$4*F6</f>
        <v>391.20229505346435</v>
      </c>
      <c r="J6" t="e">
        <f>P6</f>
        <v>#DIV/0!</v>
      </c>
      <c r="L6" s="10"/>
      <c r="M6">
        <f>N6/G6</f>
        <v>7.1206537555571625</v>
      </c>
      <c r="N6" s="3">
        <v>385</v>
      </c>
      <c r="O6" s="3"/>
      <c r="P6" t="e">
        <f t="shared" si="0"/>
        <v>#DIV/0!</v>
      </c>
      <c r="Q6" s="5"/>
      <c r="R6">
        <f>G6*50</f>
        <v>2703.4034599669658</v>
      </c>
      <c r="T6">
        <f>N5/6000*149</f>
        <v>27.353916666666663</v>
      </c>
    </row>
    <row r="7" spans="1:20" x14ac:dyDescent="0.3">
      <c r="A7" t="s">
        <v>45</v>
      </c>
      <c r="D7">
        <v>731.7</v>
      </c>
      <c r="F7" s="3">
        <v>0.01</v>
      </c>
      <c r="G7">
        <f>I7*D7/1000</f>
        <v>0.95414239763539965</v>
      </c>
      <c r="H7" s="12" t="e">
        <f>1000*I7/J7</f>
        <v>#DIV/0!</v>
      </c>
      <c r="I7" s="7">
        <f>$I$4*F7</f>
        <v>1.3040076501782145</v>
      </c>
      <c r="J7" t="e">
        <f>P7</f>
        <v>#DIV/0!</v>
      </c>
      <c r="L7" s="10"/>
      <c r="N7" s="3"/>
      <c r="O7" s="3"/>
      <c r="P7" t="e">
        <f t="shared" si="0"/>
        <v>#DIV/0!</v>
      </c>
      <c r="Q7" s="5"/>
    </row>
    <row r="8" spans="1:20" x14ac:dyDescent="0.3">
      <c r="L8" s="10"/>
      <c r="P8" t="e">
        <f t="shared" si="0"/>
        <v>#DIV/0!</v>
      </c>
      <c r="Q8" s="5"/>
    </row>
    <row r="9" spans="1:20" x14ac:dyDescent="0.3">
      <c r="A9" s="11" t="s">
        <v>46</v>
      </c>
      <c r="E9" t="s">
        <v>47</v>
      </c>
      <c r="L9" s="10"/>
      <c r="P9" t="e">
        <f t="shared" si="0"/>
        <v>#DIV/0!</v>
      </c>
      <c r="Q9" s="5"/>
    </row>
    <row r="10" spans="1:20" x14ac:dyDescent="0.3">
      <c r="A10" s="16" t="s">
        <v>48</v>
      </c>
      <c r="B10" s="4" t="s">
        <v>49</v>
      </c>
      <c r="C10" t="s">
        <v>50</v>
      </c>
      <c r="D10">
        <v>224.51</v>
      </c>
      <c r="E10">
        <f>109/0.474</f>
        <v>229.957805907173</v>
      </c>
      <c r="F10" s="3">
        <v>0.01</v>
      </c>
      <c r="G10">
        <f t="shared" ref="G10" si="1">I10*D10/1000</f>
        <v>0.29276275754151093</v>
      </c>
      <c r="H10" s="12">
        <f t="shared" ref="H10" si="2">1000*I10/J10</f>
        <v>72.886993578799391</v>
      </c>
      <c r="I10" s="7">
        <f t="shared" ref="I10" si="3">$I$4*F10</f>
        <v>1.3040076501782145</v>
      </c>
      <c r="J10">
        <f t="shared" ref="J10" si="4">P10</f>
        <v>17.890814069158022</v>
      </c>
      <c r="L10" s="10"/>
      <c r="M10">
        <f>N10/G10</f>
        <v>82.319213695009879</v>
      </c>
      <c r="N10" s="3">
        <v>24.1</v>
      </c>
      <c r="O10" s="3">
        <v>6</v>
      </c>
      <c r="P10">
        <f t="shared" si="0"/>
        <v>17.890814069158022</v>
      </c>
      <c r="Q10" s="5"/>
      <c r="R10">
        <f>G10*24</f>
        <v>7.0263061809962624</v>
      </c>
    </row>
    <row r="11" spans="1:20" x14ac:dyDescent="0.3">
      <c r="A11" s="4"/>
      <c r="B11" s="4"/>
      <c r="F11" s="3"/>
      <c r="G11">
        <f>I11*D11/1000</f>
        <v>0</v>
      </c>
      <c r="H11" s="12" t="e">
        <f>1000*I11/J11</f>
        <v>#DIV/0!</v>
      </c>
      <c r="I11" s="7">
        <f>$I$4*F11</f>
        <v>0</v>
      </c>
      <c r="J11" t="e">
        <f>P11</f>
        <v>#DIV/0!</v>
      </c>
      <c r="L11" s="10"/>
      <c r="N11" s="3"/>
      <c r="O11" s="3"/>
      <c r="P11" t="e">
        <f t="shared" si="0"/>
        <v>#DIV/0!</v>
      </c>
      <c r="Q11" s="5"/>
    </row>
    <row r="12" spans="1:20" x14ac:dyDescent="0.3">
      <c r="A12" s="11" t="s">
        <v>51</v>
      </c>
      <c r="B12" s="4"/>
      <c r="F12" s="3"/>
      <c r="G12">
        <f>I12*D12/1000</f>
        <v>0</v>
      </c>
      <c r="H12" s="12" t="e">
        <f>1000*I12/J12</f>
        <v>#DIV/0!</v>
      </c>
      <c r="I12" s="7">
        <f>$I$4*F12</f>
        <v>0</v>
      </c>
      <c r="J12" t="e">
        <f>P12</f>
        <v>#DIV/0!</v>
      </c>
      <c r="L12" s="10"/>
      <c r="N12" s="3"/>
      <c r="O12" s="3"/>
      <c r="P12" t="e">
        <f t="shared" si="0"/>
        <v>#DIV/0!</v>
      </c>
      <c r="Q12" s="5"/>
    </row>
    <row r="13" spans="1:20" x14ac:dyDescent="0.3">
      <c r="A13" s="4" t="s">
        <v>52</v>
      </c>
      <c r="B13" s="4" t="s">
        <v>53</v>
      </c>
      <c r="C13" t="s">
        <v>54</v>
      </c>
      <c r="D13">
        <v>176.8</v>
      </c>
      <c r="F13" s="3">
        <v>0.01</v>
      </c>
      <c r="G13">
        <f>I13*D13/1000</f>
        <v>0.23054855255150836</v>
      </c>
      <c r="H13" s="12">
        <f>1000*I13/J13</f>
        <v>77.365286091110193</v>
      </c>
      <c r="I13" s="7">
        <f>$I$4*F13</f>
        <v>1.3040076501782145</v>
      </c>
      <c r="J13">
        <f>P13</f>
        <v>16.855203619909499</v>
      </c>
      <c r="L13" s="10"/>
      <c r="M13">
        <f>N13/G13</f>
        <v>64.628469079939649</v>
      </c>
      <c r="N13" s="3">
        <v>14.9</v>
      </c>
      <c r="O13" s="3">
        <v>5</v>
      </c>
      <c r="P13">
        <f t="shared" si="0"/>
        <v>16.855203619909499</v>
      </c>
      <c r="Q13" s="5"/>
      <c r="R13">
        <f>G13*24</f>
        <v>5.533165261236201</v>
      </c>
    </row>
    <row r="14" spans="1:20" x14ac:dyDescent="0.3">
      <c r="A14" s="4"/>
      <c r="B14" s="4"/>
      <c r="F14" s="3"/>
      <c r="G14">
        <f>I14*D14/1000</f>
        <v>0</v>
      </c>
      <c r="H14" s="12" t="e">
        <f>1000*I14/J14</f>
        <v>#DIV/0!</v>
      </c>
      <c r="I14" s="7">
        <f>$I$4*F14</f>
        <v>0</v>
      </c>
      <c r="J14" t="e">
        <f>P14</f>
        <v>#DIV/0!</v>
      </c>
      <c r="L14" s="10"/>
      <c r="N14" s="3"/>
      <c r="O14" s="3"/>
      <c r="P14" t="e">
        <f t="shared" si="0"/>
        <v>#DIV/0!</v>
      </c>
      <c r="Q14" s="5"/>
    </row>
    <row r="15" spans="1:20" x14ac:dyDescent="0.3">
      <c r="H15" s="12"/>
      <c r="L15" s="10"/>
      <c r="P15" t="e">
        <f t="shared" si="0"/>
        <v>#DIV/0!</v>
      </c>
      <c r="Q15" s="5"/>
    </row>
    <row r="16" spans="1:20" x14ac:dyDescent="0.3">
      <c r="A16" s="11" t="s">
        <v>55</v>
      </c>
      <c r="H16" s="12"/>
      <c r="L16" s="10"/>
      <c r="P16" t="e">
        <f t="shared" si="0"/>
        <v>#DIV/0!</v>
      </c>
      <c r="Q16" s="5"/>
    </row>
    <row r="17" spans="1:18" x14ac:dyDescent="0.3">
      <c r="A17" s="15" t="s">
        <v>56</v>
      </c>
      <c r="B17" s="18" t="s">
        <v>57</v>
      </c>
      <c r="C17" t="s">
        <v>58</v>
      </c>
      <c r="D17">
        <v>298.39999999999998</v>
      </c>
      <c r="F17" s="3">
        <v>0.02</v>
      </c>
      <c r="G17">
        <f>I17*D17/1000</f>
        <v>0.77823176562635832</v>
      </c>
      <c r="H17" s="12">
        <f>1000*I17/J17</f>
        <v>75.661421658118186</v>
      </c>
      <c r="I17" s="7">
        <f>$I$4*F17</f>
        <v>2.608015300356429</v>
      </c>
      <c r="J17">
        <f>P17</f>
        <v>34.469551895825354</v>
      </c>
      <c r="L17" s="13"/>
      <c r="M17">
        <f t="shared" ref="M17:M18" si="5">N17/G17</f>
        <v>27.755227882037538</v>
      </c>
      <c r="N17" s="3">
        <v>21.6</v>
      </c>
      <c r="O17" s="3">
        <v>2.1</v>
      </c>
      <c r="P17">
        <f t="shared" si="0"/>
        <v>34.469551895825354</v>
      </c>
      <c r="Q17" s="5"/>
      <c r="R17">
        <f>G17*24</f>
        <v>18.677562375032601</v>
      </c>
    </row>
    <row r="18" spans="1:18" x14ac:dyDescent="0.3">
      <c r="A18" s="15" t="s">
        <v>59</v>
      </c>
      <c r="B18" s="18" t="s">
        <v>60</v>
      </c>
      <c r="C18" s="14" t="s">
        <v>61</v>
      </c>
      <c r="D18">
        <v>554.38</v>
      </c>
      <c r="F18" s="3">
        <v>0.01</v>
      </c>
      <c r="G18">
        <f>I18*D18/1000</f>
        <v>0.72291576110579858</v>
      </c>
      <c r="H18" s="12">
        <f>1000*I18/J18</f>
        <v>75.93652952792003</v>
      </c>
      <c r="I18" s="7">
        <f>$I$4*F18</f>
        <v>1.3040076501782145</v>
      </c>
      <c r="J18">
        <f>P18</f>
        <v>17.172336664381831</v>
      </c>
      <c r="L18" s="10"/>
      <c r="M18">
        <f t="shared" si="5"/>
        <v>32.922231441730702</v>
      </c>
      <c r="N18" s="3">
        <v>23.8</v>
      </c>
      <c r="O18" s="3">
        <v>2.5</v>
      </c>
      <c r="P18">
        <f t="shared" si="0"/>
        <v>17.172336664381831</v>
      </c>
      <c r="Q18" s="5"/>
      <c r="R18">
        <f>G18*24</f>
        <v>17.349978266539168</v>
      </c>
    </row>
    <row r="19" spans="1:18" x14ac:dyDescent="0.3">
      <c r="H19" s="12"/>
      <c r="I19" s="7"/>
    </row>
    <row r="20" spans="1:18" x14ac:dyDescent="0.3">
      <c r="A20" s="11" t="s">
        <v>62</v>
      </c>
      <c r="H20" s="12"/>
    </row>
    <row r="21" spans="1:18" x14ac:dyDescent="0.3">
      <c r="A21" t="s">
        <v>63</v>
      </c>
      <c r="D21">
        <v>41.05</v>
      </c>
      <c r="E21">
        <v>0.78600000000000003</v>
      </c>
      <c r="F21" s="3">
        <v>10</v>
      </c>
      <c r="G21">
        <f>H21*E21</f>
        <v>235.8</v>
      </c>
      <c r="H21" s="12">
        <f>G4*F21</f>
        <v>300</v>
      </c>
      <c r="I21" t="s">
        <v>64</v>
      </c>
    </row>
    <row r="22" spans="1:18" x14ac:dyDescent="0.3">
      <c r="A22" t="s">
        <v>65</v>
      </c>
      <c r="D22">
        <v>18.02</v>
      </c>
      <c r="E22">
        <v>1</v>
      </c>
      <c r="F22" s="3">
        <v>2</v>
      </c>
      <c r="G22">
        <f>H22*E22</f>
        <v>60</v>
      </c>
      <c r="H22" s="12">
        <f>G4*F22</f>
        <v>60</v>
      </c>
      <c r="I22" s="7" t="s">
        <v>64</v>
      </c>
    </row>
    <row r="23" spans="1:18" x14ac:dyDescent="0.3">
      <c r="C23" t="s">
        <v>66</v>
      </c>
      <c r="H23" s="12" t="e">
        <f>500-H4-#REF!-H22</f>
        <v>#REF!</v>
      </c>
    </row>
    <row r="25" spans="1:18" x14ac:dyDescent="0.3">
      <c r="A25" s="31" t="s">
        <v>7</v>
      </c>
      <c r="B25" s="20" t="s">
        <v>67</v>
      </c>
    </row>
    <row r="26" spans="1:18" x14ac:dyDescent="0.3">
      <c r="A26" s="31" t="s">
        <v>10</v>
      </c>
      <c r="B26" t="s">
        <v>68</v>
      </c>
    </row>
    <row r="27" spans="1:18" x14ac:dyDescent="0.3">
      <c r="A27" s="31" t="s">
        <v>11</v>
      </c>
      <c r="B27" t="s">
        <v>69</v>
      </c>
    </row>
    <row r="28" spans="1:18" x14ac:dyDescent="0.3">
      <c r="A28" t="s">
        <v>13</v>
      </c>
    </row>
    <row r="29" spans="1:18" x14ac:dyDescent="0.3">
      <c r="A29" s="31" t="s">
        <v>17</v>
      </c>
      <c r="B29" t="s">
        <v>70</v>
      </c>
    </row>
    <row r="30" spans="1:18" x14ac:dyDescent="0.3">
      <c r="A30" s="31" t="s">
        <v>14</v>
      </c>
      <c r="B30" t="s">
        <v>71</v>
      </c>
    </row>
    <row r="31" spans="1:18" x14ac:dyDescent="0.3">
      <c r="A31" t="s">
        <v>18</v>
      </c>
      <c r="B31" t="s">
        <v>72</v>
      </c>
    </row>
    <row r="32" spans="1:18" x14ac:dyDescent="0.3">
      <c r="A32" s="31" t="s">
        <v>6</v>
      </c>
      <c r="B32" t="s">
        <v>73</v>
      </c>
    </row>
    <row r="33" spans="1:2" x14ac:dyDescent="0.3">
      <c r="A33" s="31" t="s">
        <v>20</v>
      </c>
      <c r="B33" t="s">
        <v>74</v>
      </c>
    </row>
    <row r="34" spans="1:2" x14ac:dyDescent="0.3">
      <c r="A34" t="s">
        <v>26</v>
      </c>
    </row>
  </sheetData>
  <mergeCells count="1">
    <mergeCell ref="M1:P1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19D1-860A-435A-81F0-7E059429388D}">
  <dimension ref="A1:R50"/>
  <sheetViews>
    <sheetView topLeftCell="A13" zoomScale="70" zoomScaleNormal="70" workbookViewId="0">
      <selection activeCell="R50" sqref="R50"/>
    </sheetView>
  </sheetViews>
  <sheetFormatPr defaultRowHeight="14.4" x14ac:dyDescent="0.3"/>
  <cols>
    <col min="1" max="1" width="5.33203125" customWidth="1"/>
    <col min="2" max="2" width="9" bestFit="1" customWidth="1"/>
    <col min="3" max="9" width="15.6640625" customWidth="1"/>
    <col min="10" max="10" width="10.88671875" customWidth="1"/>
    <col min="11" max="11" width="12.33203125" customWidth="1"/>
    <col min="12" max="12" width="13.21875" customWidth="1"/>
    <col min="13" max="13" width="13.33203125" customWidth="1"/>
    <col min="14" max="14" width="31.109375" bestFit="1" customWidth="1"/>
  </cols>
  <sheetData>
    <row r="1" spans="1:18" x14ac:dyDescent="0.3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143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s="3" t="s">
        <v>27</v>
      </c>
      <c r="Q1" t="s">
        <v>141</v>
      </c>
      <c r="R1" t="s">
        <v>142</v>
      </c>
    </row>
    <row r="2" spans="1:18" x14ac:dyDescent="0.3">
      <c r="B2" t="s">
        <v>137</v>
      </c>
      <c r="C2" t="s">
        <v>138</v>
      </c>
      <c r="D2" t="s">
        <v>140</v>
      </c>
      <c r="E2" t="s">
        <v>86</v>
      </c>
      <c r="F2" t="s">
        <v>139</v>
      </c>
      <c r="G2" t="s">
        <v>87</v>
      </c>
      <c r="H2">
        <v>1.84</v>
      </c>
      <c r="J2" t="s">
        <v>88</v>
      </c>
      <c r="K2" t="s">
        <v>88</v>
      </c>
      <c r="L2" t="s">
        <v>88</v>
      </c>
      <c r="Q2">
        <v>1.327</v>
      </c>
      <c r="R2">
        <v>1.6379999999999999</v>
      </c>
    </row>
    <row r="3" spans="1:18" x14ac:dyDescent="0.3">
      <c r="A3" t="s">
        <v>89</v>
      </c>
      <c r="B3" s="3">
        <v>2</v>
      </c>
      <c r="C3" s="3">
        <v>1.73</v>
      </c>
      <c r="D3" s="3">
        <v>0</v>
      </c>
      <c r="E3" s="3"/>
      <c r="F3" s="3">
        <v>81.98</v>
      </c>
      <c r="G3" s="3"/>
      <c r="H3" s="3">
        <v>4.38</v>
      </c>
      <c r="I3" s="3">
        <f t="shared" ref="I3:I50" si="0">100-SUM(B3:G3)-SUM(Q3:R3)</f>
        <v>13.809999999999992</v>
      </c>
      <c r="J3">
        <f t="shared" ref="J3:J50" si="1">100*SUM(E3:I3)/SUM(B3:C3,E3:I3)</f>
        <v>96.410009624639073</v>
      </c>
      <c r="K3">
        <f t="shared" ref="K3:K50" si="2">100*F3/SUM(B3:C3,E3:I3)</f>
        <v>78.90279114533206</v>
      </c>
      <c r="L3">
        <f t="shared" ref="L3:L50" si="3">100*E3/SUM(B3:C3,E3:I3)</f>
        <v>0</v>
      </c>
      <c r="M3">
        <f t="shared" ref="M3:M50" si="4">100*G3/SUM(B3:C3,E3:I3)</f>
        <v>0</v>
      </c>
      <c r="Q3">
        <v>0.48</v>
      </c>
    </row>
    <row r="4" spans="1:18" x14ac:dyDescent="0.3">
      <c r="A4" t="s">
        <v>90</v>
      </c>
      <c r="B4" s="3">
        <v>3.9</v>
      </c>
      <c r="C4" s="3">
        <v>55.52</v>
      </c>
      <c r="D4" s="3">
        <v>0.54</v>
      </c>
      <c r="E4" s="3"/>
      <c r="F4" s="3">
        <v>19.82</v>
      </c>
      <c r="G4" s="3"/>
      <c r="H4" s="3">
        <v>0.18</v>
      </c>
      <c r="I4" s="3">
        <f t="shared" si="0"/>
        <v>19.66</v>
      </c>
      <c r="J4">
        <f t="shared" si="1"/>
        <v>40.028259991925708</v>
      </c>
      <c r="K4">
        <f t="shared" si="2"/>
        <v>20.00403714170367</v>
      </c>
      <c r="L4">
        <f t="shared" si="3"/>
        <v>0</v>
      </c>
      <c r="M4">
        <f t="shared" si="4"/>
        <v>0</v>
      </c>
      <c r="Q4">
        <v>0.56000000000000005</v>
      </c>
    </row>
    <row r="5" spans="1:18" x14ac:dyDescent="0.3">
      <c r="A5" t="s">
        <v>91</v>
      </c>
      <c r="B5" s="3">
        <v>3.14</v>
      </c>
      <c r="C5" s="3">
        <v>30.45</v>
      </c>
      <c r="D5" s="3">
        <v>0</v>
      </c>
      <c r="E5" s="3"/>
      <c r="F5" s="3">
        <v>52.81</v>
      </c>
      <c r="G5" s="3"/>
      <c r="H5" s="3">
        <v>9.2100000000000009</v>
      </c>
      <c r="I5" s="3">
        <f t="shared" si="0"/>
        <v>13.599999999999994</v>
      </c>
      <c r="J5">
        <f t="shared" si="1"/>
        <v>69.242743338522104</v>
      </c>
      <c r="K5">
        <f t="shared" si="2"/>
        <v>48.356377621096968</v>
      </c>
      <c r="L5">
        <f t="shared" si="3"/>
        <v>0</v>
      </c>
      <c r="M5">
        <f t="shared" si="4"/>
        <v>0</v>
      </c>
      <c r="Q5">
        <v>0</v>
      </c>
    </row>
    <row r="6" spans="1:18" x14ac:dyDescent="0.3">
      <c r="A6" t="s">
        <v>92</v>
      </c>
      <c r="B6" s="3">
        <v>2.73</v>
      </c>
      <c r="C6" s="3">
        <v>55.53</v>
      </c>
      <c r="D6" s="3">
        <v>0</v>
      </c>
      <c r="E6" s="3"/>
      <c r="F6" s="3">
        <v>33.17</v>
      </c>
      <c r="G6" s="3"/>
      <c r="H6" s="3">
        <v>0.88</v>
      </c>
      <c r="I6" s="3">
        <f t="shared" si="0"/>
        <v>7.1299999999999937</v>
      </c>
      <c r="J6">
        <f t="shared" si="1"/>
        <v>41.411906677393404</v>
      </c>
      <c r="K6">
        <f t="shared" si="2"/>
        <v>33.356798069187448</v>
      </c>
      <c r="L6">
        <f t="shared" si="3"/>
        <v>0</v>
      </c>
      <c r="M6">
        <f t="shared" si="4"/>
        <v>0</v>
      </c>
      <c r="Q6">
        <v>1.44</v>
      </c>
    </row>
    <row r="7" spans="1:18" x14ac:dyDescent="0.3">
      <c r="A7" t="s">
        <v>93</v>
      </c>
      <c r="B7" s="3">
        <v>2.82</v>
      </c>
      <c r="C7" s="3">
        <v>54.61</v>
      </c>
      <c r="D7" s="3">
        <v>0</v>
      </c>
      <c r="E7" s="3"/>
      <c r="F7" s="3">
        <v>24.86</v>
      </c>
      <c r="G7" s="3"/>
      <c r="H7" s="3">
        <v>6.36</v>
      </c>
      <c r="I7" s="3">
        <f t="shared" si="0"/>
        <v>15.860000000000008</v>
      </c>
      <c r="J7">
        <f t="shared" si="1"/>
        <v>45.048320734857917</v>
      </c>
      <c r="K7">
        <f t="shared" si="2"/>
        <v>23.78719739737824</v>
      </c>
      <c r="L7">
        <f t="shared" si="3"/>
        <v>0</v>
      </c>
      <c r="M7">
        <f t="shared" si="4"/>
        <v>0</v>
      </c>
      <c r="Q7">
        <v>1.85</v>
      </c>
    </row>
    <row r="8" spans="1:18" x14ac:dyDescent="0.3">
      <c r="A8" t="s">
        <v>94</v>
      </c>
      <c r="B8" s="3"/>
      <c r="C8" s="3"/>
      <c r="D8" s="3"/>
      <c r="E8" s="3"/>
      <c r="F8" s="3"/>
      <c r="G8" s="3"/>
      <c r="H8" s="3"/>
      <c r="I8" s="3">
        <f t="shared" si="0"/>
        <v>100</v>
      </c>
      <c r="J8">
        <f t="shared" si="1"/>
        <v>100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8" x14ac:dyDescent="0.3">
      <c r="A9" t="s">
        <v>95</v>
      </c>
      <c r="B9" s="3">
        <v>2.6</v>
      </c>
      <c r="C9" s="3">
        <v>76.709999999999994</v>
      </c>
      <c r="D9" s="3">
        <v>0</v>
      </c>
      <c r="E9" s="3"/>
      <c r="F9" s="3">
        <v>0</v>
      </c>
      <c r="G9" s="3"/>
      <c r="H9" s="3">
        <v>0.21</v>
      </c>
      <c r="I9" s="3">
        <f t="shared" si="0"/>
        <v>19.640000000000011</v>
      </c>
      <c r="J9">
        <f t="shared" si="1"/>
        <v>20.01815248083906</v>
      </c>
      <c r="K9">
        <f t="shared" si="2"/>
        <v>0</v>
      </c>
      <c r="L9">
        <f t="shared" si="3"/>
        <v>0</v>
      </c>
      <c r="M9">
        <f t="shared" si="4"/>
        <v>0</v>
      </c>
      <c r="Q9">
        <v>1.05</v>
      </c>
    </row>
    <row r="10" spans="1:18" x14ac:dyDescent="0.3">
      <c r="A10" t="s">
        <v>96</v>
      </c>
      <c r="B10" s="3">
        <v>2.06</v>
      </c>
      <c r="C10" s="3">
        <v>68.180000000000007</v>
      </c>
      <c r="D10" s="3">
        <v>0.43</v>
      </c>
      <c r="E10" s="3"/>
      <c r="F10" s="3">
        <v>9.24</v>
      </c>
      <c r="G10" s="3"/>
      <c r="H10" s="3">
        <v>1.74</v>
      </c>
      <c r="I10" s="3">
        <f t="shared" si="0"/>
        <v>16.97999999999999</v>
      </c>
      <c r="J10">
        <f t="shared" si="1"/>
        <v>28.472505091649687</v>
      </c>
      <c r="K10">
        <f t="shared" si="2"/>
        <v>9.4093686354378825</v>
      </c>
      <c r="L10">
        <f t="shared" si="3"/>
        <v>0</v>
      </c>
      <c r="M10">
        <f t="shared" si="4"/>
        <v>0</v>
      </c>
      <c r="Q10">
        <v>3.11</v>
      </c>
    </row>
    <row r="11" spans="1:18" x14ac:dyDescent="0.3">
      <c r="A11" t="s">
        <v>97</v>
      </c>
      <c r="B11" s="3">
        <v>2.71</v>
      </c>
      <c r="C11" s="3">
        <v>31.53</v>
      </c>
      <c r="D11" s="3">
        <v>0</v>
      </c>
      <c r="E11" s="3"/>
      <c r="F11" s="3">
        <v>53.69</v>
      </c>
      <c r="G11" s="3"/>
      <c r="H11" s="3">
        <v>6</v>
      </c>
      <c r="I11" s="3">
        <f t="shared" si="0"/>
        <v>11.359999999999992</v>
      </c>
      <c r="J11">
        <f t="shared" si="1"/>
        <v>67.480292525406014</v>
      </c>
      <c r="K11">
        <f t="shared" si="2"/>
        <v>50.992496913287113</v>
      </c>
      <c r="L11">
        <f t="shared" si="3"/>
        <v>0</v>
      </c>
      <c r="M11">
        <f t="shared" si="4"/>
        <v>0</v>
      </c>
      <c r="Q11">
        <v>0.71</v>
      </c>
    </row>
    <row r="12" spans="1:18" x14ac:dyDescent="0.3">
      <c r="A12" t="s">
        <v>98</v>
      </c>
      <c r="B12" s="3">
        <v>2.31</v>
      </c>
      <c r="C12" s="3">
        <v>25.32</v>
      </c>
      <c r="D12" s="3">
        <v>0</v>
      </c>
      <c r="E12" s="3"/>
      <c r="F12" s="3">
        <v>57.38</v>
      </c>
      <c r="G12" s="3"/>
      <c r="H12" s="3">
        <v>6.1</v>
      </c>
      <c r="I12" s="3">
        <f t="shared" si="0"/>
        <v>12.859999999999996</v>
      </c>
      <c r="J12">
        <f t="shared" si="1"/>
        <v>73.425026449937477</v>
      </c>
      <c r="K12">
        <f t="shared" si="2"/>
        <v>55.188996826007504</v>
      </c>
      <c r="L12">
        <f t="shared" si="3"/>
        <v>0</v>
      </c>
      <c r="M12">
        <f t="shared" si="4"/>
        <v>0</v>
      </c>
      <c r="Q12">
        <v>2.13</v>
      </c>
    </row>
    <row r="13" spans="1:18" x14ac:dyDescent="0.3">
      <c r="A13" t="s">
        <v>99</v>
      </c>
      <c r="B13" s="3"/>
      <c r="C13" s="3">
        <v>24.48</v>
      </c>
      <c r="D13" s="3">
        <v>0</v>
      </c>
      <c r="E13" s="3"/>
      <c r="F13" s="3">
        <v>59.01</v>
      </c>
      <c r="G13" s="3"/>
      <c r="H13" s="3">
        <v>9.4700000000000006</v>
      </c>
      <c r="I13" s="3">
        <f t="shared" si="0"/>
        <v>15.960000000000004</v>
      </c>
      <c r="J13">
        <f t="shared" si="1"/>
        <v>77.524788835842841</v>
      </c>
      <c r="K13">
        <f t="shared" si="2"/>
        <v>54.177377892030847</v>
      </c>
      <c r="L13">
        <f t="shared" si="3"/>
        <v>0</v>
      </c>
      <c r="M13">
        <f t="shared" si="4"/>
        <v>0</v>
      </c>
      <c r="Q13">
        <v>0.55000000000000004</v>
      </c>
    </row>
    <row r="14" spans="1:18" x14ac:dyDescent="0.3">
      <c r="A14" t="s">
        <v>100</v>
      </c>
      <c r="B14" s="3"/>
      <c r="C14" s="3"/>
      <c r="D14" s="3"/>
      <c r="E14" s="3"/>
      <c r="F14" s="3"/>
      <c r="G14" s="3"/>
      <c r="H14" s="3"/>
      <c r="I14" s="3">
        <f t="shared" si="0"/>
        <v>100</v>
      </c>
      <c r="J14">
        <f t="shared" si="1"/>
        <v>100</v>
      </c>
      <c r="K14">
        <f t="shared" si="2"/>
        <v>0</v>
      </c>
      <c r="L14">
        <f t="shared" si="3"/>
        <v>0</v>
      </c>
      <c r="M14">
        <f t="shared" si="4"/>
        <v>0</v>
      </c>
    </row>
    <row r="15" spans="1:18" x14ac:dyDescent="0.3">
      <c r="A15" t="s">
        <v>101</v>
      </c>
      <c r="B15" s="3">
        <v>2.69</v>
      </c>
      <c r="C15" s="3">
        <v>0</v>
      </c>
      <c r="D15" s="3">
        <v>0</v>
      </c>
      <c r="E15" s="3"/>
      <c r="F15" s="3">
        <v>66.58</v>
      </c>
      <c r="G15" s="3"/>
      <c r="H15" s="3">
        <v>14.07</v>
      </c>
      <c r="I15" s="3">
        <f t="shared" si="0"/>
        <v>30.190000000000005</v>
      </c>
      <c r="J15">
        <f t="shared" si="1"/>
        <v>97.630582224962566</v>
      </c>
      <c r="K15">
        <f t="shared" si="2"/>
        <v>58.645291993305733</v>
      </c>
      <c r="L15">
        <f t="shared" si="3"/>
        <v>0</v>
      </c>
      <c r="M15">
        <f t="shared" si="4"/>
        <v>0</v>
      </c>
      <c r="R15">
        <v>0.54</v>
      </c>
    </row>
    <row r="16" spans="1:18" x14ac:dyDescent="0.3">
      <c r="A16" t="s">
        <v>102</v>
      </c>
      <c r="B16" s="3">
        <v>7.45</v>
      </c>
      <c r="C16" s="3">
        <v>2.68</v>
      </c>
      <c r="D16" s="3">
        <v>0</v>
      </c>
      <c r="E16" s="3"/>
      <c r="F16" s="3">
        <v>77.010000000000005</v>
      </c>
      <c r="G16" s="3"/>
      <c r="H16" s="3">
        <v>7.44</v>
      </c>
      <c r="I16" s="3">
        <f t="shared" si="0"/>
        <v>11.94</v>
      </c>
      <c r="J16">
        <f t="shared" si="1"/>
        <v>90.490048817123551</v>
      </c>
      <c r="K16">
        <f t="shared" si="2"/>
        <v>72.296282388283899</v>
      </c>
      <c r="L16">
        <f t="shared" si="3"/>
        <v>0</v>
      </c>
      <c r="M16">
        <f t="shared" si="4"/>
        <v>0</v>
      </c>
      <c r="R16">
        <v>0.92</v>
      </c>
    </row>
    <row r="17" spans="1:18" x14ac:dyDescent="0.3">
      <c r="A17" t="s">
        <v>103</v>
      </c>
      <c r="B17" s="3">
        <v>4.41</v>
      </c>
      <c r="C17" s="3">
        <v>0.73</v>
      </c>
      <c r="D17" s="3">
        <v>0</v>
      </c>
      <c r="E17" s="3"/>
      <c r="F17" s="3">
        <v>77.13</v>
      </c>
      <c r="G17" s="3"/>
      <c r="H17" s="3">
        <v>15.68</v>
      </c>
      <c r="I17" s="3">
        <f t="shared" si="0"/>
        <v>16.780000000000005</v>
      </c>
      <c r="J17">
        <f t="shared" si="1"/>
        <v>95.519916325285465</v>
      </c>
      <c r="K17">
        <f t="shared" si="2"/>
        <v>67.22740346901422</v>
      </c>
      <c r="L17">
        <f t="shared" si="3"/>
        <v>0</v>
      </c>
      <c r="M17">
        <f t="shared" si="4"/>
        <v>0</v>
      </c>
      <c r="R17">
        <v>0.95</v>
      </c>
    </row>
    <row r="18" spans="1:18" x14ac:dyDescent="0.3">
      <c r="A18" t="s">
        <v>104</v>
      </c>
      <c r="B18" s="3">
        <v>4.63</v>
      </c>
      <c r="C18" s="3">
        <v>1.35</v>
      </c>
      <c r="D18" s="3"/>
      <c r="E18" s="3"/>
      <c r="F18" s="3">
        <v>75.2</v>
      </c>
      <c r="G18" s="3"/>
      <c r="H18" s="3">
        <v>15.5</v>
      </c>
      <c r="I18" s="3">
        <f t="shared" si="0"/>
        <v>17.729999999999993</v>
      </c>
      <c r="J18">
        <f t="shared" si="1"/>
        <v>94.773184162223586</v>
      </c>
      <c r="K18">
        <f t="shared" si="2"/>
        <v>65.728520234245266</v>
      </c>
      <c r="L18">
        <f t="shared" si="3"/>
        <v>0</v>
      </c>
      <c r="M18">
        <f t="shared" si="4"/>
        <v>0</v>
      </c>
      <c r="R18">
        <v>1.0900000000000001</v>
      </c>
    </row>
    <row r="19" spans="1:18" x14ac:dyDescent="0.3">
      <c r="A19" t="s">
        <v>105</v>
      </c>
      <c r="B19" s="3">
        <v>4.75</v>
      </c>
      <c r="C19" s="3">
        <v>1.1499999999999999</v>
      </c>
      <c r="D19" s="3">
        <v>0</v>
      </c>
      <c r="E19" s="3"/>
      <c r="F19" s="3">
        <v>74.569999999999993</v>
      </c>
      <c r="G19" s="3"/>
      <c r="H19" s="3">
        <v>16</v>
      </c>
      <c r="I19" s="3">
        <f t="shared" si="0"/>
        <v>18.580000000000002</v>
      </c>
      <c r="J19">
        <f t="shared" si="1"/>
        <v>94.871794871794876</v>
      </c>
      <c r="K19">
        <f t="shared" si="2"/>
        <v>64.815297696653616</v>
      </c>
      <c r="L19">
        <f t="shared" si="3"/>
        <v>0</v>
      </c>
      <c r="M19">
        <f t="shared" si="4"/>
        <v>0</v>
      </c>
      <c r="R19">
        <v>0.95</v>
      </c>
    </row>
    <row r="20" spans="1:18" x14ac:dyDescent="0.3">
      <c r="A20" t="s">
        <v>106</v>
      </c>
      <c r="B20" s="3"/>
      <c r="C20" s="3"/>
      <c r="D20" s="3"/>
      <c r="E20" s="3"/>
      <c r="F20" s="3"/>
      <c r="G20" s="3"/>
      <c r="H20" s="3"/>
      <c r="I20" s="3">
        <f t="shared" si="0"/>
        <v>100</v>
      </c>
      <c r="J20">
        <f t="shared" si="1"/>
        <v>100</v>
      </c>
      <c r="K20">
        <f t="shared" si="2"/>
        <v>0</v>
      </c>
      <c r="L20">
        <f t="shared" si="3"/>
        <v>0</v>
      </c>
      <c r="M20">
        <f t="shared" si="4"/>
        <v>0</v>
      </c>
    </row>
    <row r="21" spans="1:18" x14ac:dyDescent="0.3">
      <c r="A21" t="s">
        <v>107</v>
      </c>
      <c r="B21" s="3">
        <v>5.68</v>
      </c>
      <c r="C21" s="3">
        <v>4.6900000000000004</v>
      </c>
      <c r="D21" s="3">
        <v>0</v>
      </c>
      <c r="E21" s="3"/>
      <c r="F21" s="3">
        <v>69.319999999999993</v>
      </c>
      <c r="G21" s="3"/>
      <c r="H21" s="3">
        <v>15.51</v>
      </c>
      <c r="I21" s="3">
        <f t="shared" si="0"/>
        <v>19.470000000000002</v>
      </c>
      <c r="J21">
        <f t="shared" si="1"/>
        <v>90.956658236679161</v>
      </c>
      <c r="K21">
        <f t="shared" si="2"/>
        <v>60.451731054329805</v>
      </c>
      <c r="L21">
        <f t="shared" si="3"/>
        <v>0</v>
      </c>
      <c r="M21">
        <f t="shared" si="4"/>
        <v>0</v>
      </c>
      <c r="R21">
        <v>0.84</v>
      </c>
    </row>
    <row r="22" spans="1:18" x14ac:dyDescent="0.3">
      <c r="A22" t="s">
        <v>108</v>
      </c>
      <c r="B22" s="3">
        <v>5.38</v>
      </c>
      <c r="C22" s="3">
        <v>4.22</v>
      </c>
      <c r="D22" s="3">
        <v>0</v>
      </c>
      <c r="E22" s="3"/>
      <c r="F22" s="3">
        <v>69.11</v>
      </c>
      <c r="G22" s="3"/>
      <c r="H22" s="3">
        <v>15.85</v>
      </c>
      <c r="I22" s="3">
        <f t="shared" si="0"/>
        <v>20.260000000000005</v>
      </c>
      <c r="J22">
        <f t="shared" si="1"/>
        <v>91.639087267026653</v>
      </c>
      <c r="K22">
        <f t="shared" si="2"/>
        <v>60.189862393311273</v>
      </c>
      <c r="L22">
        <f t="shared" si="3"/>
        <v>0</v>
      </c>
      <c r="M22">
        <f t="shared" si="4"/>
        <v>0</v>
      </c>
      <c r="R22">
        <v>1.03</v>
      </c>
    </row>
    <row r="23" spans="1:18" x14ac:dyDescent="0.3">
      <c r="A23" t="s">
        <v>109</v>
      </c>
      <c r="B23" s="3">
        <v>6.91</v>
      </c>
      <c r="C23" s="3">
        <v>6.73</v>
      </c>
      <c r="D23" s="3">
        <v>0</v>
      </c>
      <c r="E23" s="3"/>
      <c r="F23" s="3">
        <v>59.59</v>
      </c>
      <c r="G23" s="3"/>
      <c r="H23" s="3">
        <v>23.74</v>
      </c>
      <c r="I23" s="3">
        <f t="shared" si="0"/>
        <v>25.899999999999995</v>
      </c>
      <c r="J23">
        <f t="shared" si="1"/>
        <v>88.898836168307966</v>
      </c>
      <c r="K23">
        <f t="shared" si="2"/>
        <v>48.498412956783596</v>
      </c>
      <c r="L23">
        <f t="shared" si="3"/>
        <v>0</v>
      </c>
      <c r="M23">
        <f t="shared" si="4"/>
        <v>0</v>
      </c>
      <c r="R23">
        <v>0.87</v>
      </c>
    </row>
    <row r="24" spans="1:18" x14ac:dyDescent="0.3">
      <c r="A24" t="s">
        <v>110</v>
      </c>
      <c r="B24" s="3">
        <v>3.25</v>
      </c>
      <c r="C24" s="3">
        <v>0.78</v>
      </c>
      <c r="D24" s="3">
        <v>0</v>
      </c>
      <c r="E24" s="3"/>
      <c r="F24" s="3">
        <v>82.11</v>
      </c>
      <c r="G24" s="3"/>
      <c r="H24" s="3">
        <v>10.56</v>
      </c>
      <c r="I24" s="3">
        <f t="shared" si="0"/>
        <v>13.049999999999999</v>
      </c>
      <c r="J24">
        <f t="shared" si="1"/>
        <v>96.328018223234622</v>
      </c>
      <c r="K24">
        <f t="shared" si="2"/>
        <v>74.815489749430526</v>
      </c>
      <c r="L24">
        <f t="shared" si="3"/>
        <v>0</v>
      </c>
      <c r="M24">
        <f t="shared" si="4"/>
        <v>0</v>
      </c>
      <c r="R24">
        <v>0.81</v>
      </c>
    </row>
    <row r="25" spans="1:18" x14ac:dyDescent="0.3">
      <c r="A25" t="s">
        <v>111</v>
      </c>
      <c r="B25" s="3"/>
      <c r="C25" s="3">
        <v>6.31</v>
      </c>
      <c r="D25" s="3">
        <v>0</v>
      </c>
      <c r="E25" s="3"/>
      <c r="F25" s="3">
        <v>77.209999999999994</v>
      </c>
      <c r="G25" s="3"/>
      <c r="H25" s="3">
        <v>13.38</v>
      </c>
      <c r="I25" s="3">
        <f t="shared" si="0"/>
        <v>15.550000000000004</v>
      </c>
      <c r="J25">
        <f t="shared" si="1"/>
        <v>94.388617163183625</v>
      </c>
      <c r="K25">
        <f t="shared" si="2"/>
        <v>68.661627389951093</v>
      </c>
      <c r="L25">
        <f t="shared" si="3"/>
        <v>0</v>
      </c>
      <c r="M25">
        <f t="shared" si="4"/>
        <v>0</v>
      </c>
      <c r="R25">
        <v>0.93</v>
      </c>
    </row>
    <row r="26" spans="1:18" x14ac:dyDescent="0.3">
      <c r="A26" t="s">
        <v>112</v>
      </c>
      <c r="B26" s="3"/>
      <c r="C26" s="3"/>
      <c r="D26" s="3"/>
      <c r="E26" s="3"/>
      <c r="F26" s="3"/>
      <c r="G26" s="3"/>
      <c r="H26" s="3"/>
      <c r="I26" s="3">
        <f t="shared" si="0"/>
        <v>100</v>
      </c>
      <c r="J26">
        <f t="shared" si="1"/>
        <v>100</v>
      </c>
      <c r="K26">
        <f t="shared" si="2"/>
        <v>0</v>
      </c>
      <c r="L26">
        <f t="shared" si="3"/>
        <v>0</v>
      </c>
      <c r="M26">
        <f t="shared" si="4"/>
        <v>0</v>
      </c>
    </row>
    <row r="27" spans="1:18" x14ac:dyDescent="0.3">
      <c r="A27" t="s">
        <v>113</v>
      </c>
      <c r="B27" s="3">
        <v>0</v>
      </c>
      <c r="C27" s="3">
        <v>60.81</v>
      </c>
      <c r="D27" s="3">
        <v>33.130000000000003</v>
      </c>
      <c r="E27" s="3"/>
      <c r="F27" s="3">
        <v>0</v>
      </c>
      <c r="G27" s="3"/>
      <c r="H27" s="3"/>
      <c r="I27" s="3">
        <f t="shared" si="0"/>
        <v>3.7900000000000023</v>
      </c>
      <c r="J27">
        <f t="shared" si="1"/>
        <v>5.8668730650154828</v>
      </c>
      <c r="K27">
        <f t="shared" si="2"/>
        <v>0</v>
      </c>
      <c r="L27">
        <f t="shared" si="3"/>
        <v>0</v>
      </c>
      <c r="M27">
        <f t="shared" si="4"/>
        <v>0</v>
      </c>
      <c r="Q27">
        <v>2.27</v>
      </c>
    </row>
    <row r="28" spans="1:18" x14ac:dyDescent="0.3">
      <c r="A28" t="s">
        <v>114</v>
      </c>
      <c r="B28" s="3">
        <v>0</v>
      </c>
      <c r="C28" s="3">
        <v>61.01</v>
      </c>
      <c r="D28" s="3">
        <v>32.83</v>
      </c>
      <c r="E28" s="3"/>
      <c r="F28" s="3"/>
      <c r="G28" s="3"/>
      <c r="H28" s="3"/>
      <c r="I28" s="3">
        <f t="shared" si="0"/>
        <v>3.9799999999999964</v>
      </c>
      <c r="J28">
        <f t="shared" si="1"/>
        <v>6.1240190798584351</v>
      </c>
      <c r="K28">
        <f t="shared" si="2"/>
        <v>0</v>
      </c>
      <c r="L28">
        <f t="shared" si="3"/>
        <v>0</v>
      </c>
      <c r="M28">
        <f t="shared" si="4"/>
        <v>0</v>
      </c>
      <c r="Q28">
        <v>2.1800000000000002</v>
      </c>
    </row>
    <row r="29" spans="1:18" x14ac:dyDescent="0.3">
      <c r="A29" t="s">
        <v>115</v>
      </c>
      <c r="B29" s="3">
        <v>0</v>
      </c>
      <c r="C29" s="3">
        <v>59.73</v>
      </c>
      <c r="D29" s="3">
        <v>37.799999999999997</v>
      </c>
      <c r="E29" s="3"/>
      <c r="F29" s="3"/>
      <c r="G29" s="3"/>
      <c r="H29" s="3"/>
      <c r="I29" s="3">
        <f t="shared" si="0"/>
        <v>2.4699999999999989</v>
      </c>
      <c r="J29">
        <f t="shared" si="1"/>
        <v>3.9710610932475867</v>
      </c>
      <c r="K29">
        <f t="shared" si="2"/>
        <v>0</v>
      </c>
      <c r="L29">
        <f t="shared" si="3"/>
        <v>0</v>
      </c>
      <c r="M29">
        <f t="shared" si="4"/>
        <v>0</v>
      </c>
      <c r="Q29">
        <v>0</v>
      </c>
    </row>
    <row r="30" spans="1:18" x14ac:dyDescent="0.3">
      <c r="A30" t="s">
        <v>116</v>
      </c>
      <c r="B30" s="3">
        <v>0</v>
      </c>
      <c r="C30" s="3">
        <v>59.17</v>
      </c>
      <c r="D30" s="3">
        <v>35.97</v>
      </c>
      <c r="E30" s="3"/>
      <c r="F30" s="3"/>
      <c r="G30" s="3"/>
      <c r="H30" s="3"/>
      <c r="I30" s="3">
        <f t="shared" si="0"/>
        <v>2.4299999999999993</v>
      </c>
      <c r="J30">
        <f t="shared" si="1"/>
        <v>3.9448051948051934</v>
      </c>
      <c r="K30">
        <f t="shared" si="2"/>
        <v>0</v>
      </c>
      <c r="L30">
        <f t="shared" si="3"/>
        <v>0</v>
      </c>
      <c r="M30">
        <f t="shared" si="4"/>
        <v>0</v>
      </c>
      <c r="Q30">
        <v>2.4300000000000002</v>
      </c>
    </row>
    <row r="31" spans="1:18" x14ac:dyDescent="0.3">
      <c r="A31" t="s">
        <v>117</v>
      </c>
      <c r="B31" s="3">
        <v>0</v>
      </c>
      <c r="C31" s="3">
        <v>60.34</v>
      </c>
      <c r="D31" s="3">
        <v>33.36</v>
      </c>
      <c r="E31" s="3"/>
      <c r="F31" s="3">
        <v>0</v>
      </c>
      <c r="G31" s="3"/>
      <c r="H31" s="3"/>
      <c r="I31" s="3">
        <f t="shared" si="0"/>
        <v>3.5899999999999972</v>
      </c>
      <c r="J31">
        <f t="shared" si="1"/>
        <v>5.6155169716877795</v>
      </c>
      <c r="K31">
        <f t="shared" si="2"/>
        <v>0</v>
      </c>
      <c r="L31">
        <f t="shared" si="3"/>
        <v>0</v>
      </c>
      <c r="M31">
        <f t="shared" si="4"/>
        <v>0</v>
      </c>
      <c r="Q31">
        <v>2.71</v>
      </c>
    </row>
    <row r="32" spans="1:18" x14ac:dyDescent="0.3">
      <c r="A32" t="s">
        <v>118</v>
      </c>
      <c r="B32" s="3"/>
      <c r="C32" s="3"/>
      <c r="D32" s="3"/>
      <c r="E32" s="3"/>
      <c r="F32" s="3"/>
      <c r="G32" s="3"/>
      <c r="H32" s="3"/>
      <c r="I32" s="3">
        <f t="shared" si="0"/>
        <v>100</v>
      </c>
      <c r="J32">
        <f t="shared" si="1"/>
        <v>100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8" x14ac:dyDescent="0.3">
      <c r="A33" t="s">
        <v>119</v>
      </c>
      <c r="B33" s="3">
        <v>0</v>
      </c>
      <c r="C33" s="3">
        <v>59.66</v>
      </c>
      <c r="D33" s="3">
        <v>31</v>
      </c>
      <c r="E33" s="3"/>
      <c r="F33" s="3">
        <v>0</v>
      </c>
      <c r="G33" s="3"/>
      <c r="H33" s="3"/>
      <c r="I33" s="3">
        <f t="shared" si="0"/>
        <v>6.8500000000000032</v>
      </c>
      <c r="J33">
        <f t="shared" si="1"/>
        <v>10.299203127349275</v>
      </c>
      <c r="K33">
        <f t="shared" si="2"/>
        <v>0</v>
      </c>
      <c r="L33">
        <f t="shared" si="3"/>
        <v>0</v>
      </c>
      <c r="M33">
        <f t="shared" si="4"/>
        <v>0</v>
      </c>
      <c r="Q33">
        <v>2.4900000000000002</v>
      </c>
    </row>
    <row r="34" spans="1:18" x14ac:dyDescent="0.3">
      <c r="A34" t="s">
        <v>120</v>
      </c>
      <c r="B34" s="3">
        <v>0</v>
      </c>
      <c r="C34" s="3">
        <v>61.71</v>
      </c>
      <c r="D34" s="3">
        <v>31.93</v>
      </c>
      <c r="E34" s="3"/>
      <c r="F34" s="3">
        <v>0</v>
      </c>
      <c r="G34" s="3"/>
      <c r="H34" s="3"/>
      <c r="I34" s="3">
        <f t="shared" si="0"/>
        <v>3.9999999999999996</v>
      </c>
      <c r="J34">
        <f t="shared" si="1"/>
        <v>6.0873535230558513</v>
      </c>
      <c r="K34">
        <f t="shared" si="2"/>
        <v>0</v>
      </c>
      <c r="L34">
        <f t="shared" si="3"/>
        <v>0</v>
      </c>
      <c r="M34">
        <f t="shared" si="4"/>
        <v>0</v>
      </c>
      <c r="Q34">
        <v>2.36</v>
      </c>
    </row>
    <row r="35" spans="1:18" x14ac:dyDescent="0.3">
      <c r="A35" t="s">
        <v>121</v>
      </c>
      <c r="B35" s="3">
        <v>0</v>
      </c>
      <c r="C35" s="3">
        <v>61.01</v>
      </c>
      <c r="D35" s="3">
        <v>32.24</v>
      </c>
      <c r="E35" s="3"/>
      <c r="F35" s="3">
        <v>0</v>
      </c>
      <c r="G35" s="3"/>
      <c r="H35" s="3"/>
      <c r="I35" s="3">
        <f t="shared" si="0"/>
        <v>4.8600000000000003</v>
      </c>
      <c r="J35">
        <f t="shared" si="1"/>
        <v>7.3781691209959011</v>
      </c>
      <c r="K35">
        <f t="shared" si="2"/>
        <v>0</v>
      </c>
      <c r="L35">
        <f t="shared" si="3"/>
        <v>0</v>
      </c>
      <c r="M35">
        <f t="shared" si="4"/>
        <v>0</v>
      </c>
      <c r="Q35">
        <v>1.89</v>
      </c>
    </row>
    <row r="36" spans="1:18" x14ac:dyDescent="0.3">
      <c r="A36" t="s">
        <v>122</v>
      </c>
      <c r="B36" s="3">
        <v>0</v>
      </c>
      <c r="C36" s="3">
        <v>59.94</v>
      </c>
      <c r="D36" s="3">
        <v>34.64</v>
      </c>
      <c r="E36" s="3"/>
      <c r="F36" s="3"/>
      <c r="G36" s="3"/>
      <c r="H36" s="3"/>
      <c r="I36" s="3">
        <f t="shared" si="0"/>
        <v>2.7800000000000016</v>
      </c>
      <c r="J36">
        <f t="shared" si="1"/>
        <v>4.4323979591836764</v>
      </c>
      <c r="K36">
        <f t="shared" si="2"/>
        <v>0</v>
      </c>
      <c r="L36">
        <f t="shared" si="3"/>
        <v>0</v>
      </c>
      <c r="M36">
        <f t="shared" si="4"/>
        <v>0</v>
      </c>
      <c r="Q36">
        <v>2.64</v>
      </c>
    </row>
    <row r="37" spans="1:18" x14ac:dyDescent="0.3">
      <c r="A37" t="s">
        <v>123</v>
      </c>
      <c r="B37" s="3"/>
      <c r="C37" s="3">
        <v>60.4</v>
      </c>
      <c r="D37" s="3">
        <v>35.47</v>
      </c>
      <c r="E37" s="3"/>
      <c r="F37" s="3">
        <v>0</v>
      </c>
      <c r="G37" s="3"/>
      <c r="H37" s="3"/>
      <c r="I37" s="3">
        <f t="shared" si="0"/>
        <v>1.6599999999999953</v>
      </c>
      <c r="J37">
        <f t="shared" si="1"/>
        <v>2.6748308088946104</v>
      </c>
      <c r="K37">
        <f t="shared" si="2"/>
        <v>0</v>
      </c>
      <c r="L37">
        <f t="shared" si="3"/>
        <v>0</v>
      </c>
      <c r="M37">
        <f t="shared" si="4"/>
        <v>0</v>
      </c>
      <c r="Q37">
        <v>2.4700000000000002</v>
      </c>
    </row>
    <row r="38" spans="1:18" x14ac:dyDescent="0.3">
      <c r="A38" t="s">
        <v>124</v>
      </c>
      <c r="B38" s="3"/>
      <c r="C38" s="3"/>
      <c r="D38" s="3"/>
      <c r="E38" s="3"/>
      <c r="F38" s="3"/>
      <c r="G38" s="3"/>
      <c r="H38" s="3"/>
      <c r="I38" s="3">
        <f t="shared" si="0"/>
        <v>100</v>
      </c>
      <c r="J38">
        <f t="shared" si="1"/>
        <v>100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8" x14ac:dyDescent="0.3">
      <c r="A39" t="s">
        <v>125</v>
      </c>
      <c r="B39" s="3">
        <v>0</v>
      </c>
      <c r="C39" s="3">
        <v>51.09</v>
      </c>
      <c r="D39" s="3">
        <v>21.4</v>
      </c>
      <c r="E39" s="3"/>
      <c r="F39" s="3">
        <v>0</v>
      </c>
      <c r="G39" s="3"/>
      <c r="H39" s="3"/>
      <c r="I39" s="3">
        <f t="shared" si="0"/>
        <v>27.04999999999999</v>
      </c>
      <c r="J39">
        <f t="shared" si="1"/>
        <v>34.617353468134112</v>
      </c>
      <c r="K39">
        <f t="shared" si="2"/>
        <v>0</v>
      </c>
      <c r="L39">
        <f t="shared" si="3"/>
        <v>0</v>
      </c>
      <c r="M39">
        <f t="shared" si="4"/>
        <v>0</v>
      </c>
      <c r="R39">
        <v>0.46</v>
      </c>
    </row>
    <row r="40" spans="1:18" x14ac:dyDescent="0.3">
      <c r="A40" t="s">
        <v>126</v>
      </c>
      <c r="B40" s="3">
        <v>0</v>
      </c>
      <c r="C40" s="3">
        <v>61.62</v>
      </c>
      <c r="D40" s="3">
        <v>33.86</v>
      </c>
      <c r="E40" s="3"/>
      <c r="F40" s="3">
        <v>0</v>
      </c>
      <c r="G40" s="3"/>
      <c r="H40" s="3"/>
      <c r="I40" s="3">
        <f t="shared" si="0"/>
        <v>4.4700000000000104</v>
      </c>
      <c r="J40">
        <f t="shared" si="1"/>
        <v>6.7635043123014222</v>
      </c>
      <c r="K40">
        <f t="shared" si="2"/>
        <v>0</v>
      </c>
      <c r="L40">
        <f t="shared" si="3"/>
        <v>0</v>
      </c>
      <c r="M40">
        <f t="shared" si="4"/>
        <v>0</v>
      </c>
      <c r="R40">
        <v>0.05</v>
      </c>
    </row>
    <row r="41" spans="1:18" x14ac:dyDescent="0.3">
      <c r="A41" t="s">
        <v>127</v>
      </c>
      <c r="B41" s="3">
        <v>0</v>
      </c>
      <c r="C41" s="3">
        <v>68.02</v>
      </c>
      <c r="D41" s="3">
        <v>29.01</v>
      </c>
      <c r="E41" s="3"/>
      <c r="F41" s="3">
        <v>0</v>
      </c>
      <c r="G41" s="3"/>
      <c r="H41" s="3"/>
      <c r="I41" s="3">
        <f t="shared" si="0"/>
        <v>2.9299999999999988</v>
      </c>
      <c r="J41">
        <f t="shared" si="1"/>
        <v>4.1296687808315706</v>
      </c>
      <c r="K41">
        <f t="shared" si="2"/>
        <v>0</v>
      </c>
      <c r="L41">
        <f t="shared" si="3"/>
        <v>0</v>
      </c>
      <c r="M41">
        <f t="shared" si="4"/>
        <v>0</v>
      </c>
      <c r="R41">
        <v>0.04</v>
      </c>
    </row>
    <row r="42" spans="1:18" x14ac:dyDescent="0.3">
      <c r="A42" t="s">
        <v>128</v>
      </c>
      <c r="B42" s="3">
        <v>0</v>
      </c>
      <c r="C42" s="3">
        <v>59.54</v>
      </c>
      <c r="D42" s="3">
        <v>36.93</v>
      </c>
      <c r="E42" s="3"/>
      <c r="F42" s="3"/>
      <c r="G42" s="3"/>
      <c r="H42" s="3"/>
      <c r="I42" s="3">
        <f t="shared" si="0"/>
        <v>3.5300000000000011</v>
      </c>
      <c r="J42">
        <f t="shared" si="1"/>
        <v>5.5969557634374523</v>
      </c>
      <c r="K42">
        <f t="shared" si="2"/>
        <v>0</v>
      </c>
      <c r="L42">
        <f t="shared" si="3"/>
        <v>0</v>
      </c>
      <c r="M42">
        <f t="shared" si="4"/>
        <v>0</v>
      </c>
      <c r="R42">
        <v>0</v>
      </c>
    </row>
    <row r="43" spans="1:18" x14ac:dyDescent="0.3">
      <c r="A43" t="s">
        <v>129</v>
      </c>
      <c r="B43" s="3"/>
      <c r="C43" s="3">
        <v>59.92</v>
      </c>
      <c r="D43" s="3">
        <v>35.270000000000003</v>
      </c>
      <c r="E43" s="3"/>
      <c r="F43" s="3"/>
      <c r="G43" s="3"/>
      <c r="H43" s="3"/>
      <c r="I43" s="3">
        <f t="shared" si="0"/>
        <v>4.8100000000000023</v>
      </c>
      <c r="J43">
        <f t="shared" si="1"/>
        <v>7.4308666769658611</v>
      </c>
      <c r="K43">
        <f t="shared" si="2"/>
        <v>0</v>
      </c>
      <c r="L43">
        <f t="shared" si="3"/>
        <v>0</v>
      </c>
      <c r="M43">
        <f t="shared" si="4"/>
        <v>0</v>
      </c>
      <c r="R43">
        <v>0</v>
      </c>
    </row>
    <row r="44" spans="1:18" x14ac:dyDescent="0.3">
      <c r="A44" t="s">
        <v>130</v>
      </c>
      <c r="B44" s="3"/>
      <c r="C44" s="3"/>
      <c r="D44" s="3"/>
      <c r="E44" s="3"/>
      <c r="F44" s="3"/>
      <c r="G44" s="3"/>
      <c r="H44" s="3"/>
      <c r="I44" s="3">
        <f t="shared" si="0"/>
        <v>100</v>
      </c>
      <c r="J44">
        <f t="shared" si="1"/>
        <v>100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8" x14ac:dyDescent="0.3">
      <c r="A45" t="s">
        <v>131</v>
      </c>
      <c r="B45" s="3">
        <v>0</v>
      </c>
      <c r="C45" s="3">
        <v>62.27</v>
      </c>
      <c r="D45" s="3">
        <v>32.68</v>
      </c>
      <c r="E45" s="3"/>
      <c r="F45" s="3">
        <v>0</v>
      </c>
      <c r="G45" s="3"/>
      <c r="H45" s="3"/>
      <c r="I45" s="3">
        <f t="shared" si="0"/>
        <v>4.9899999999999975</v>
      </c>
      <c r="J45">
        <f t="shared" si="1"/>
        <v>7.4189711567053189</v>
      </c>
      <c r="K45">
        <f t="shared" si="2"/>
        <v>0</v>
      </c>
      <c r="L45">
        <f t="shared" si="3"/>
        <v>0</v>
      </c>
      <c r="M45">
        <f t="shared" si="4"/>
        <v>0</v>
      </c>
      <c r="R45">
        <v>0.06</v>
      </c>
    </row>
    <row r="46" spans="1:18" x14ac:dyDescent="0.3">
      <c r="A46" t="s">
        <v>132</v>
      </c>
      <c r="B46" s="3">
        <v>0</v>
      </c>
      <c r="C46" s="3">
        <v>62.86</v>
      </c>
      <c r="D46" s="3">
        <v>32.39</v>
      </c>
      <c r="E46" s="3"/>
      <c r="F46" s="3">
        <v>0</v>
      </c>
      <c r="G46" s="3"/>
      <c r="H46" s="3"/>
      <c r="I46" s="3">
        <f t="shared" si="0"/>
        <v>4.68</v>
      </c>
      <c r="J46">
        <f t="shared" si="1"/>
        <v>6.9292271246668653</v>
      </c>
      <c r="K46">
        <f t="shared" si="2"/>
        <v>0</v>
      </c>
      <c r="L46">
        <f t="shared" si="3"/>
        <v>0</v>
      </c>
      <c r="M46">
        <f t="shared" si="4"/>
        <v>0</v>
      </c>
      <c r="R46">
        <v>7.0000000000000007E-2</v>
      </c>
    </row>
    <row r="47" spans="1:18" x14ac:dyDescent="0.3">
      <c r="A47" t="s">
        <v>133</v>
      </c>
      <c r="B47" s="3">
        <v>0</v>
      </c>
      <c r="C47" s="3">
        <v>68.31</v>
      </c>
      <c r="D47" s="3">
        <v>25.63</v>
      </c>
      <c r="E47" s="3"/>
      <c r="F47" s="3">
        <v>0</v>
      </c>
      <c r="G47" s="3"/>
      <c r="H47" s="3"/>
      <c r="I47" s="3">
        <f t="shared" si="0"/>
        <v>6.0600000000000023</v>
      </c>
      <c r="J47">
        <f t="shared" si="1"/>
        <v>8.148446954417107</v>
      </c>
      <c r="K47">
        <f t="shared" si="2"/>
        <v>0</v>
      </c>
      <c r="L47">
        <f t="shared" si="3"/>
        <v>0</v>
      </c>
      <c r="M47">
        <f t="shared" si="4"/>
        <v>0</v>
      </c>
      <c r="R47">
        <v>0</v>
      </c>
    </row>
    <row r="48" spans="1:18" x14ac:dyDescent="0.3">
      <c r="A48" t="s">
        <v>134</v>
      </c>
      <c r="B48" s="3">
        <v>0</v>
      </c>
      <c r="C48" s="3">
        <v>59.92</v>
      </c>
      <c r="D48" s="3">
        <v>36.549999999999997</v>
      </c>
      <c r="E48" s="3"/>
      <c r="F48" s="3"/>
      <c r="G48" s="3"/>
      <c r="H48" s="3"/>
      <c r="I48" s="3">
        <f t="shared" si="0"/>
        <v>3.5300000000000011</v>
      </c>
      <c r="J48">
        <f t="shared" si="1"/>
        <v>5.563435776201735</v>
      </c>
      <c r="K48">
        <f t="shared" si="2"/>
        <v>0</v>
      </c>
      <c r="L48">
        <f t="shared" si="3"/>
        <v>0</v>
      </c>
      <c r="M48">
        <f t="shared" si="4"/>
        <v>0</v>
      </c>
      <c r="R48">
        <v>0</v>
      </c>
    </row>
    <row r="49" spans="1:18" x14ac:dyDescent="0.3">
      <c r="A49" t="s">
        <v>135</v>
      </c>
      <c r="B49" s="3"/>
      <c r="C49" s="3">
        <v>49.53</v>
      </c>
      <c r="D49" s="3">
        <v>47.51</v>
      </c>
      <c r="E49" s="3"/>
      <c r="F49" s="3">
        <v>0</v>
      </c>
      <c r="G49" s="3"/>
      <c r="H49" s="3"/>
      <c r="I49" s="3">
        <f t="shared" si="0"/>
        <v>2.960000000000008</v>
      </c>
      <c r="J49">
        <f t="shared" si="1"/>
        <v>5.6391693655934603</v>
      </c>
      <c r="K49">
        <f t="shared" si="2"/>
        <v>0</v>
      </c>
      <c r="L49">
        <f t="shared" si="3"/>
        <v>0</v>
      </c>
      <c r="M49">
        <f t="shared" si="4"/>
        <v>0</v>
      </c>
      <c r="R49">
        <v>0</v>
      </c>
    </row>
    <row r="50" spans="1:18" x14ac:dyDescent="0.3">
      <c r="A50" t="s">
        <v>136</v>
      </c>
      <c r="B50" s="3"/>
      <c r="C50" s="3"/>
      <c r="D50" s="3"/>
      <c r="E50" s="3"/>
      <c r="F50" s="3"/>
      <c r="G50" s="3"/>
      <c r="H50" s="3"/>
      <c r="I50" s="3">
        <f t="shared" si="0"/>
        <v>100</v>
      </c>
      <c r="J50">
        <f t="shared" si="1"/>
        <v>100</v>
      </c>
      <c r="K50">
        <f t="shared" si="2"/>
        <v>0</v>
      </c>
      <c r="L50">
        <f t="shared" si="3"/>
        <v>0</v>
      </c>
      <c r="M50">
        <f t="shared" si="4"/>
        <v>0</v>
      </c>
    </row>
  </sheetData>
  <conditionalFormatting sqref="J3:J50">
    <cfRule type="iconSet" priority="2">
      <iconSet>
        <cfvo type="percent" val="0"/>
        <cfvo type="percent" val="50"/>
        <cfvo type="percent" val="90"/>
      </iconSet>
    </cfRule>
  </conditionalFormatting>
  <conditionalFormatting sqref="K3:M50">
    <cfRule type="iconSet" priority="1">
      <iconSet>
        <cfvo type="percent" val="0"/>
        <cfvo type="num" val="30"/>
        <cfvo type="num" val="60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A030-57EF-4D61-9F79-5EE6220537BB}">
  <dimension ref="A1:K21"/>
  <sheetViews>
    <sheetView zoomScaleNormal="100" workbookViewId="0">
      <selection activeCell="D25" sqref="D25"/>
    </sheetView>
  </sheetViews>
  <sheetFormatPr defaultColWidth="20.6640625" defaultRowHeight="14.4" x14ac:dyDescent="0.3"/>
  <cols>
    <col min="1" max="1" width="8.6640625" style="1" customWidth="1"/>
    <col min="2" max="9" width="16.77734375" style="1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1" ht="13.2" customHeight="1" x14ac:dyDescent="0.3">
      <c r="B2" s="21" t="s">
        <v>0</v>
      </c>
      <c r="C2" s="21" t="s">
        <v>0</v>
      </c>
      <c r="D2" s="21" t="s">
        <v>1</v>
      </c>
      <c r="E2" s="21" t="s">
        <v>1</v>
      </c>
      <c r="F2" s="21" t="s">
        <v>144</v>
      </c>
      <c r="G2" s="21" t="s">
        <v>144</v>
      </c>
      <c r="H2" s="21" t="s">
        <v>145</v>
      </c>
      <c r="I2" s="21" t="s">
        <v>145</v>
      </c>
      <c r="K2" s="53" t="s">
        <v>4</v>
      </c>
    </row>
    <row r="3" spans="1:11" ht="13.2" customHeight="1" x14ac:dyDescent="0.3">
      <c r="A3" s="1" t="s">
        <v>5</v>
      </c>
      <c r="B3" s="23" t="s">
        <v>6</v>
      </c>
      <c r="C3" s="23" t="s">
        <v>7</v>
      </c>
      <c r="D3" s="23" t="s">
        <v>6</v>
      </c>
      <c r="E3" s="23" t="s">
        <v>7</v>
      </c>
      <c r="F3" s="23" t="s">
        <v>6</v>
      </c>
      <c r="G3" s="23" t="s">
        <v>7</v>
      </c>
      <c r="H3" s="23" t="s">
        <v>6</v>
      </c>
      <c r="I3" s="23" t="s">
        <v>7</v>
      </c>
      <c r="K3" s="53"/>
    </row>
    <row r="4" spans="1:11" ht="13.2" customHeight="1" x14ac:dyDescent="0.3">
      <c r="A4" s="1" t="s">
        <v>22</v>
      </c>
      <c r="B4" s="43">
        <f>'UPLC Data (iClass)'!J3</f>
        <v>96.410009624639073</v>
      </c>
      <c r="C4" s="43">
        <f>'UPLC Data (iClass)'!J9</f>
        <v>20.01815248083906</v>
      </c>
      <c r="D4" s="43">
        <f>'UPLC Data (iClass)'!J15</f>
        <v>97.630582224962566</v>
      </c>
      <c r="E4" s="43">
        <f>'UPLC Data (iClass)'!J21</f>
        <v>90.956658236679161</v>
      </c>
      <c r="F4" s="44">
        <f>'UPLC Data (iClass)'!J27</f>
        <v>5.8668730650154828</v>
      </c>
      <c r="G4" s="43">
        <f>'UPLC Data (iClass)'!J33</f>
        <v>10.299203127349275</v>
      </c>
      <c r="H4" s="43">
        <f>'UPLC Data (iClass)'!J39</f>
        <v>34.617353468134112</v>
      </c>
      <c r="I4" s="45">
        <f>'UPLC Data (iClass)'!J45</f>
        <v>7.4189711567053189</v>
      </c>
      <c r="K4" s="56" t="s">
        <v>23</v>
      </c>
    </row>
    <row r="5" spans="1:11" ht="13.2" customHeight="1" thickBot="1" x14ac:dyDescent="0.35">
      <c r="A5" s="1" t="s">
        <v>24</v>
      </c>
      <c r="B5" s="46">
        <f>'UPLC Data (iClass)'!K3</f>
        <v>78.90279114533206</v>
      </c>
      <c r="C5" s="46">
        <f>'UPLC Data (iClass)'!K9</f>
        <v>0</v>
      </c>
      <c r="D5" s="46">
        <f>'UPLC Data (iClass)'!K15</f>
        <v>58.645291993305733</v>
      </c>
      <c r="E5" s="46">
        <f>'UPLC Data (iClass)'!K21</f>
        <v>60.451731054329805</v>
      </c>
      <c r="F5" s="46">
        <f>'UPLC Data (iClass)'!K27</f>
        <v>0</v>
      </c>
      <c r="G5" s="46">
        <f>'UPLC Data (iClass)'!K33</f>
        <v>0</v>
      </c>
      <c r="H5" s="46">
        <f>'UPLC Data (iClass)'!K39</f>
        <v>0</v>
      </c>
      <c r="I5" s="47">
        <f>'UPLC Data (iClass)'!K45</f>
        <v>0</v>
      </c>
      <c r="K5" s="56"/>
    </row>
    <row r="6" spans="1:11" ht="13.2" customHeight="1" x14ac:dyDescent="0.3">
      <c r="B6" s="21" t="s">
        <v>0</v>
      </c>
      <c r="C6" s="21" t="s">
        <v>0</v>
      </c>
      <c r="D6" s="21" t="s">
        <v>1</v>
      </c>
      <c r="E6" s="21" t="s">
        <v>1</v>
      </c>
      <c r="F6" s="21" t="s">
        <v>144</v>
      </c>
      <c r="G6" s="21" t="s">
        <v>144</v>
      </c>
      <c r="H6" s="21" t="s">
        <v>145</v>
      </c>
      <c r="I6" s="21" t="s">
        <v>145</v>
      </c>
      <c r="K6" s="54" t="s">
        <v>8</v>
      </c>
    </row>
    <row r="7" spans="1:11" ht="13.2" customHeight="1" x14ac:dyDescent="0.3">
      <c r="A7" s="1" t="s">
        <v>9</v>
      </c>
      <c r="B7" s="28" t="s">
        <v>10</v>
      </c>
      <c r="C7" s="23" t="s">
        <v>11</v>
      </c>
      <c r="D7" s="28" t="s">
        <v>10</v>
      </c>
      <c r="E7" s="23" t="s">
        <v>11</v>
      </c>
      <c r="F7" s="28" t="s">
        <v>10</v>
      </c>
      <c r="G7" s="23" t="s">
        <v>11</v>
      </c>
      <c r="H7" s="28" t="s">
        <v>10</v>
      </c>
      <c r="I7" s="23" t="s">
        <v>11</v>
      </c>
      <c r="K7" s="54"/>
    </row>
    <row r="8" spans="1:11" ht="13.2" customHeight="1" x14ac:dyDescent="0.3">
      <c r="A8" s="1" t="s">
        <v>22</v>
      </c>
      <c r="B8" s="24">
        <f>'UPLC Data (iClass)'!J4</f>
        <v>40.028259991925708</v>
      </c>
      <c r="C8" s="43">
        <f>'UPLC Data (iClass)'!J10</f>
        <v>28.472505091649687</v>
      </c>
      <c r="D8" s="43">
        <f>'UPLC Data (iClass)'!J16</f>
        <v>90.490048817123551</v>
      </c>
      <c r="E8" s="43">
        <f>'UPLC Data (iClass)'!J22</f>
        <v>91.639087267026653</v>
      </c>
      <c r="F8" s="43">
        <f>'UPLC Data (iClass)'!J28</f>
        <v>6.1240190798584351</v>
      </c>
      <c r="G8" s="43">
        <f>'UPLC Data (iClass)'!J34</f>
        <v>6.0873535230558513</v>
      </c>
      <c r="H8" s="43">
        <f>'UPLC Data (iClass)'!J40</f>
        <v>6.7635043123014222</v>
      </c>
      <c r="I8" s="45">
        <f>'UPLC Data (iClass)'!J46</f>
        <v>6.9292271246668653</v>
      </c>
      <c r="K8" s="57" t="s">
        <v>25</v>
      </c>
    </row>
    <row r="9" spans="1:11" ht="13.2" customHeight="1" thickBot="1" x14ac:dyDescent="0.35">
      <c r="A9" s="1" t="s">
        <v>24</v>
      </c>
      <c r="B9" s="26">
        <f>'UPLC Data (iClass)'!K4</f>
        <v>20.00403714170367</v>
      </c>
      <c r="C9" s="46">
        <f>'UPLC Data (iClass)'!K10</f>
        <v>9.4093686354378825</v>
      </c>
      <c r="D9" s="46">
        <f>'UPLC Data (iClass)'!K16</f>
        <v>72.296282388283899</v>
      </c>
      <c r="E9" s="46">
        <f>'UPLC Data (iClass)'!K22</f>
        <v>60.189862393311273</v>
      </c>
      <c r="F9" s="46">
        <f>'UPLC Data (iClass)'!K28</f>
        <v>0</v>
      </c>
      <c r="G9" s="46">
        <f>'UPLC Data (iClass)'!K34</f>
        <v>0</v>
      </c>
      <c r="H9" s="46">
        <f>'UPLC Data (iClass)'!K40</f>
        <v>0</v>
      </c>
      <c r="I9" s="47">
        <f>'UPLC Data (iClass)'!K46</f>
        <v>0</v>
      </c>
      <c r="K9" s="57"/>
    </row>
    <row r="10" spans="1:11" ht="13.2" customHeight="1" x14ac:dyDescent="0.3">
      <c r="B10" s="21" t="s">
        <v>0</v>
      </c>
      <c r="C10" s="21" t="s">
        <v>0</v>
      </c>
      <c r="D10" s="21" t="s">
        <v>1</v>
      </c>
      <c r="E10" s="21" t="s">
        <v>1</v>
      </c>
      <c r="F10" s="21" t="s">
        <v>144</v>
      </c>
      <c r="G10" s="21" t="s">
        <v>144</v>
      </c>
      <c r="H10" s="21" t="s">
        <v>145</v>
      </c>
      <c r="I10" s="21" t="s">
        <v>145</v>
      </c>
    </row>
    <row r="11" spans="1:11" ht="13.2" customHeight="1" x14ac:dyDescent="0.3">
      <c r="A11" s="1" t="s">
        <v>12</v>
      </c>
      <c r="B11" s="28" t="s">
        <v>13</v>
      </c>
      <c r="C11" s="28" t="s">
        <v>14</v>
      </c>
      <c r="D11" s="28" t="s">
        <v>13</v>
      </c>
      <c r="E11" s="28" t="s">
        <v>14</v>
      </c>
      <c r="F11" s="28" t="s">
        <v>13</v>
      </c>
      <c r="G11" s="28" t="s">
        <v>14</v>
      </c>
      <c r="H11" s="28" t="s">
        <v>13</v>
      </c>
      <c r="I11" s="28" t="s">
        <v>14</v>
      </c>
      <c r="K11" s="55" t="s">
        <v>15</v>
      </c>
    </row>
    <row r="12" spans="1:11" ht="13.2" customHeight="1" x14ac:dyDescent="0.3">
      <c r="A12" s="1" t="s">
        <v>22</v>
      </c>
      <c r="B12" s="43">
        <f>'UPLC Data (iClass)'!J5</f>
        <v>69.242743338522104</v>
      </c>
      <c r="C12" s="43">
        <f>'UPLC Data (iClass)'!J11</f>
        <v>67.480292525406014</v>
      </c>
      <c r="D12" s="43">
        <f>'UPLC Data (iClass)'!J17</f>
        <v>95.519916325285465</v>
      </c>
      <c r="E12" s="43">
        <f>'UPLC Data (iClass)'!J23</f>
        <v>88.898836168307966</v>
      </c>
      <c r="F12" s="43">
        <f>'UPLC Data (iClass)'!J29</f>
        <v>3.9710610932475867</v>
      </c>
      <c r="G12" s="43">
        <f>'UPLC Data (iClass)'!J35</f>
        <v>7.3781691209959011</v>
      </c>
      <c r="H12" s="43">
        <f>'UPLC Data (iClass)'!J41</f>
        <v>4.1296687808315706</v>
      </c>
      <c r="I12" s="45">
        <f>'UPLC Data (iClass)'!J47</f>
        <v>8.148446954417107</v>
      </c>
      <c r="K12" s="55"/>
    </row>
    <row r="13" spans="1:11" ht="13.2" customHeight="1" thickBot="1" x14ac:dyDescent="0.35">
      <c r="A13" s="1" t="s">
        <v>24</v>
      </c>
      <c r="B13" s="46">
        <f>'UPLC Data (iClass)'!K5</f>
        <v>48.356377621096968</v>
      </c>
      <c r="C13" s="46">
        <f>'UPLC Data (iClass)'!K11</f>
        <v>50.992496913287113</v>
      </c>
      <c r="D13" s="46">
        <f>'UPLC Data (iClass)'!K17</f>
        <v>67.22740346901422</v>
      </c>
      <c r="E13" s="46">
        <f>'UPLC Data (iClass)'!K23</f>
        <v>48.498412956783596</v>
      </c>
      <c r="F13" s="46">
        <f>'UPLC Data (iClass)'!K29</f>
        <v>0</v>
      </c>
      <c r="G13" s="46">
        <f>'UPLC Data (iClass)'!K35</f>
        <v>0</v>
      </c>
      <c r="H13" s="46">
        <f>'UPLC Data (iClass)'!K41</f>
        <v>0</v>
      </c>
      <c r="I13" s="47">
        <f>'UPLC Data (iClass)'!K47</f>
        <v>0</v>
      </c>
      <c r="K13" s="55"/>
    </row>
    <row r="14" spans="1:11" ht="13.2" customHeight="1" x14ac:dyDescent="0.3">
      <c r="B14" s="21" t="s">
        <v>0</v>
      </c>
      <c r="C14" s="21" t="s">
        <v>0</v>
      </c>
      <c r="D14" s="21" t="s">
        <v>1</v>
      </c>
      <c r="E14" s="21" t="s">
        <v>1</v>
      </c>
      <c r="F14" s="21" t="s">
        <v>144</v>
      </c>
      <c r="G14" s="21" t="s">
        <v>144</v>
      </c>
      <c r="H14" s="21" t="s">
        <v>145</v>
      </c>
      <c r="I14" s="21" t="s">
        <v>145</v>
      </c>
      <c r="K14" s="55"/>
    </row>
    <row r="15" spans="1:11" ht="13.2" customHeight="1" x14ac:dyDescent="0.3">
      <c r="A15" s="1" t="s">
        <v>16</v>
      </c>
      <c r="B15" s="23" t="s">
        <v>17</v>
      </c>
      <c r="C15" s="23" t="s">
        <v>18</v>
      </c>
      <c r="D15" s="23" t="s">
        <v>17</v>
      </c>
      <c r="E15" s="23" t="s">
        <v>18</v>
      </c>
      <c r="F15" s="23" t="s">
        <v>17</v>
      </c>
      <c r="G15" s="23" t="s">
        <v>18</v>
      </c>
      <c r="H15" s="23" t="s">
        <v>17</v>
      </c>
      <c r="I15" s="23" t="s">
        <v>18</v>
      </c>
      <c r="K15" s="55"/>
    </row>
    <row r="16" spans="1:11" ht="13.2" customHeight="1" x14ac:dyDescent="0.3">
      <c r="A16" s="1" t="s">
        <v>22</v>
      </c>
      <c r="B16" s="43">
        <f>'UPLC Data (iClass)'!J6</f>
        <v>41.411906677393404</v>
      </c>
      <c r="C16" s="43">
        <f>'UPLC Data (iClass)'!J12</f>
        <v>73.425026449937477</v>
      </c>
      <c r="D16" s="43">
        <f>'UPLC Data (iClass)'!J18</f>
        <v>94.773184162223586</v>
      </c>
      <c r="E16" s="43">
        <f>'UPLC Data (iClass)'!J24</f>
        <v>96.328018223234622</v>
      </c>
      <c r="F16" s="43">
        <f>'UPLC Data (iClass)'!J30</f>
        <v>3.9448051948051934</v>
      </c>
      <c r="G16" s="43">
        <f>'UPLC Data (iClass)'!J36</f>
        <v>4.4323979591836764</v>
      </c>
      <c r="H16" s="43">
        <f>'UPLC Data (iClass)'!J42</f>
        <v>5.5969557634374523</v>
      </c>
      <c r="I16" s="45">
        <f>'UPLC Data (iClass)'!J48</f>
        <v>5.563435776201735</v>
      </c>
      <c r="K16" s="55"/>
    </row>
    <row r="17" spans="1:9" ht="13.2" customHeight="1" thickBot="1" x14ac:dyDescent="0.35">
      <c r="A17" s="1" t="s">
        <v>24</v>
      </c>
      <c r="B17" s="46">
        <f>'UPLC Data (iClass)'!K6</f>
        <v>33.356798069187448</v>
      </c>
      <c r="C17" s="46">
        <f>'UPLC Data (iClass)'!K12</f>
        <v>55.188996826007504</v>
      </c>
      <c r="D17" s="46">
        <f>'UPLC Data (iClass)'!K18</f>
        <v>65.728520234245266</v>
      </c>
      <c r="E17" s="46">
        <f>'UPLC Data (iClass)'!K24</f>
        <v>74.815489749430526</v>
      </c>
      <c r="F17" s="46">
        <f>'UPLC Data (iClass)'!K30</f>
        <v>0</v>
      </c>
      <c r="G17" s="46">
        <f>'UPLC Data (iClass)'!K36</f>
        <v>0</v>
      </c>
      <c r="H17" s="46">
        <f>'UPLC Data (iClass)'!K42</f>
        <v>0</v>
      </c>
      <c r="I17" s="47">
        <f>'UPLC Data (iClass)'!K48</f>
        <v>0</v>
      </c>
    </row>
    <row r="18" spans="1:9" ht="13.2" customHeight="1" x14ac:dyDescent="0.3">
      <c r="B18" s="21" t="s">
        <v>0</v>
      </c>
      <c r="C18" s="21" t="s">
        <v>0</v>
      </c>
      <c r="D18" s="21" t="s">
        <v>1</v>
      </c>
      <c r="E18" s="21" t="s">
        <v>1</v>
      </c>
      <c r="F18" s="21" t="s">
        <v>144</v>
      </c>
      <c r="G18" s="21" t="s">
        <v>144</v>
      </c>
      <c r="H18" s="21" t="s">
        <v>145</v>
      </c>
      <c r="I18" s="21" t="s">
        <v>145</v>
      </c>
    </row>
    <row r="19" spans="1:9" ht="13.2" customHeight="1" x14ac:dyDescent="0.3">
      <c r="A19" s="1" t="s">
        <v>19</v>
      </c>
      <c r="B19" s="23" t="s">
        <v>20</v>
      </c>
      <c r="C19" s="28" t="s">
        <v>21</v>
      </c>
      <c r="D19" s="23" t="s">
        <v>20</v>
      </c>
      <c r="E19" s="28" t="s">
        <v>21</v>
      </c>
      <c r="F19" s="23" t="s">
        <v>20</v>
      </c>
      <c r="G19" s="28" t="s">
        <v>21</v>
      </c>
      <c r="H19" s="23" t="s">
        <v>20</v>
      </c>
      <c r="I19" s="28" t="s">
        <v>21</v>
      </c>
    </row>
    <row r="20" spans="1:9" ht="13.2" customHeight="1" x14ac:dyDescent="0.3">
      <c r="A20" s="1" t="s">
        <v>22</v>
      </c>
      <c r="B20" s="24">
        <f>'UPLC Data (iClass)'!J7</f>
        <v>45.048320734857917</v>
      </c>
      <c r="C20" s="24">
        <f>'UPLC Data (iClass)'!J13</f>
        <v>77.524788835842841</v>
      </c>
      <c r="D20" s="24">
        <f>'UPLC Data (iClass)'!J19</f>
        <v>94.871794871794876</v>
      </c>
      <c r="E20" s="24">
        <f>'UPLC Data (iClass)'!J25</f>
        <v>94.388617163183625</v>
      </c>
      <c r="F20" s="24">
        <f>'UPLC Data (iClass)'!J31</f>
        <v>5.6155169716877795</v>
      </c>
      <c r="G20" s="24">
        <f>'UPLC Data (iClass)'!J37</f>
        <v>2.6748308088946104</v>
      </c>
      <c r="H20" s="24">
        <f>'UPLC Data (iClass)'!J43</f>
        <v>7.4308666769658611</v>
      </c>
      <c r="I20" s="25">
        <f>'UPLC Data (iClass)'!J49</f>
        <v>5.6391693655934603</v>
      </c>
    </row>
    <row r="21" spans="1:9" ht="13.2" customHeight="1" thickBot="1" x14ac:dyDescent="0.35">
      <c r="A21" s="1" t="s">
        <v>24</v>
      </c>
      <c r="B21" s="26">
        <f>'UPLC Data (iClass)'!K7</f>
        <v>23.78719739737824</v>
      </c>
      <c r="C21" s="26">
        <f>'UPLC Data (iClass)'!K13</f>
        <v>54.177377892030847</v>
      </c>
      <c r="D21" s="26">
        <f>'UPLC Data (iClass)'!K19</f>
        <v>64.815297696653616</v>
      </c>
      <c r="E21" s="26">
        <f>'UPLC Data (iClass)'!K25</f>
        <v>68.661627389951093</v>
      </c>
      <c r="F21" s="26">
        <f>'UPLC Data (iClass)'!K31</f>
        <v>0</v>
      </c>
      <c r="G21" s="26">
        <f>'UPLC Data (iClass)'!K37</f>
        <v>0</v>
      </c>
      <c r="H21" s="26">
        <f>'UPLC Data (iClass)'!K43</f>
        <v>0</v>
      </c>
      <c r="I21" s="27">
        <f>'UPLC Data (iClass)'!K49</f>
        <v>0</v>
      </c>
    </row>
  </sheetData>
  <mergeCells count="5">
    <mergeCell ref="K2:K3"/>
    <mergeCell ref="K4:K5"/>
    <mergeCell ref="K6:K7"/>
    <mergeCell ref="K8:K9"/>
    <mergeCell ref="K11:K16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77A-2635-45D5-B737-595E8ECFA183}">
  <dimension ref="A1:K21"/>
  <sheetViews>
    <sheetView zoomScaleNormal="100" workbookViewId="0">
      <selection activeCell="F18" sqref="F18:I18"/>
    </sheetView>
  </sheetViews>
  <sheetFormatPr defaultColWidth="20.6640625" defaultRowHeight="14.4" x14ac:dyDescent="0.3"/>
  <cols>
    <col min="1" max="1" width="8.6640625" style="1" customWidth="1"/>
    <col min="2" max="9" width="20.6640625" style="1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1" ht="13.2" customHeight="1" x14ac:dyDescent="0.3">
      <c r="B2" s="22" t="s">
        <v>2</v>
      </c>
      <c r="C2" s="22" t="s">
        <v>2</v>
      </c>
      <c r="D2" s="22" t="s">
        <v>3</v>
      </c>
      <c r="E2" s="22" t="s">
        <v>3</v>
      </c>
      <c r="F2" s="22" t="s">
        <v>146</v>
      </c>
      <c r="G2" s="22" t="s">
        <v>146</v>
      </c>
      <c r="H2" s="22" t="s">
        <v>147</v>
      </c>
      <c r="I2" s="22" t="s">
        <v>147</v>
      </c>
      <c r="K2" s="53" t="s">
        <v>4</v>
      </c>
    </row>
    <row r="3" spans="1:11" ht="13.2" customHeight="1" x14ac:dyDescent="0.3">
      <c r="A3" s="1" t="s">
        <v>5</v>
      </c>
      <c r="B3" s="23" t="s">
        <v>6</v>
      </c>
      <c r="C3" s="23" t="s">
        <v>7</v>
      </c>
      <c r="D3" s="23" t="s">
        <v>6</v>
      </c>
      <c r="E3" s="23" t="s">
        <v>7</v>
      </c>
      <c r="F3" s="23" t="s">
        <v>6</v>
      </c>
      <c r="G3" s="23" t="s">
        <v>7</v>
      </c>
      <c r="H3" s="23" t="s">
        <v>6</v>
      </c>
      <c r="I3" s="23" t="s">
        <v>7</v>
      </c>
      <c r="K3" s="53"/>
    </row>
    <row r="4" spans="1:11" ht="13.2" customHeight="1" x14ac:dyDescent="0.3">
      <c r="A4" s="1" t="s">
        <v>22</v>
      </c>
      <c r="B4" s="41">
        <f>'UPLC Data (iClass)'!J3</f>
        <v>96.410009624639073</v>
      </c>
      <c r="C4" s="37">
        <f>'UPLC Data (iClass)'!J9</f>
        <v>20.01815248083906</v>
      </c>
      <c r="D4" s="24">
        <f>'UPLC Data (iClass)'!J15</f>
        <v>97.630582224962566</v>
      </c>
      <c r="E4" s="24">
        <f>'UPLC Data (iClass)'!J21</f>
        <v>90.956658236679161</v>
      </c>
      <c r="F4" s="32">
        <f>'UPLC Data (iClass)'!J27</f>
        <v>5.8668730650154828</v>
      </c>
      <c r="G4" s="33">
        <f>'UPLC Data (iClass)'!J33</f>
        <v>10.299203127349275</v>
      </c>
      <c r="H4" s="33">
        <f>'UPLC Data (iClass)'!J39</f>
        <v>34.617353468134112</v>
      </c>
      <c r="I4" s="34">
        <f>'UPLC Data (iClass)'!J45</f>
        <v>7.4189711567053189</v>
      </c>
      <c r="K4" s="56" t="s">
        <v>23</v>
      </c>
    </row>
    <row r="5" spans="1:11" ht="13.2" customHeight="1" thickBot="1" x14ac:dyDescent="0.35">
      <c r="A5" s="1" t="s">
        <v>24</v>
      </c>
      <c r="B5" s="42">
        <f>'UPLC Data (iClass)'!K3</f>
        <v>78.90279114533206</v>
      </c>
      <c r="C5" s="38">
        <f>'UPLC Data (iClass)'!K9</f>
        <v>0</v>
      </c>
      <c r="D5" s="26">
        <f>'UPLC Data (iClass)'!K15</f>
        <v>58.645291993305733</v>
      </c>
      <c r="E5" s="26">
        <f>'UPLC Data (iClass)'!K21</f>
        <v>60.451731054329805</v>
      </c>
      <c r="F5" s="35">
        <f>'UPLC Data (iClass)'!K27</f>
        <v>0</v>
      </c>
      <c r="G5" s="35">
        <f>'UPLC Data (iClass)'!K33</f>
        <v>0</v>
      </c>
      <c r="H5" s="35">
        <f>'UPLC Data (iClass)'!K39</f>
        <v>0</v>
      </c>
      <c r="I5" s="36">
        <f>'UPLC Data (iClass)'!K45</f>
        <v>0</v>
      </c>
      <c r="K5" s="56"/>
    </row>
    <row r="6" spans="1:11" ht="13.2" customHeight="1" x14ac:dyDescent="0.3">
      <c r="B6" s="22" t="s">
        <v>2</v>
      </c>
      <c r="C6" s="22" t="s">
        <v>2</v>
      </c>
      <c r="D6" s="22" t="s">
        <v>3</v>
      </c>
      <c r="E6" s="22" t="s">
        <v>3</v>
      </c>
      <c r="F6" s="22" t="s">
        <v>146</v>
      </c>
      <c r="G6" s="22" t="s">
        <v>146</v>
      </c>
      <c r="H6" s="22" t="s">
        <v>147</v>
      </c>
      <c r="I6" s="22" t="s">
        <v>147</v>
      </c>
      <c r="K6" s="54" t="s">
        <v>8</v>
      </c>
    </row>
    <row r="7" spans="1:11" ht="13.2" customHeight="1" x14ac:dyDescent="0.3">
      <c r="A7" s="1" t="s">
        <v>9</v>
      </c>
      <c r="B7" s="28" t="s">
        <v>10</v>
      </c>
      <c r="C7" s="23" t="s">
        <v>11</v>
      </c>
      <c r="D7" s="28" t="s">
        <v>10</v>
      </c>
      <c r="E7" s="23" t="s">
        <v>11</v>
      </c>
      <c r="F7" s="28" t="s">
        <v>10</v>
      </c>
      <c r="G7" s="23" t="s">
        <v>11</v>
      </c>
      <c r="H7" s="28" t="s">
        <v>10</v>
      </c>
      <c r="I7" s="23" t="s">
        <v>11</v>
      </c>
      <c r="K7" s="54"/>
    </row>
    <row r="8" spans="1:11" ht="13.2" customHeight="1" x14ac:dyDescent="0.3">
      <c r="A8" s="1" t="s">
        <v>22</v>
      </c>
      <c r="B8" s="24">
        <f>'UPLC Data (iClass)'!J4</f>
        <v>40.028259991925708</v>
      </c>
      <c r="C8" s="39">
        <f>'UPLC Data (iClass)'!J10</f>
        <v>28.472505091649687</v>
      </c>
      <c r="D8" s="24">
        <f>'UPLC Data (iClass)'!J16</f>
        <v>90.490048817123551</v>
      </c>
      <c r="E8" s="24">
        <f>'UPLC Data (iClass)'!J22</f>
        <v>91.639087267026653</v>
      </c>
      <c r="F8" s="33">
        <f>'UPLC Data (iClass)'!J28</f>
        <v>6.1240190798584351</v>
      </c>
      <c r="G8" s="33">
        <f>'UPLC Data (iClass)'!J34</f>
        <v>6.0873535230558513</v>
      </c>
      <c r="H8" s="33">
        <f>'UPLC Data (iClass)'!J40</f>
        <v>6.7635043123014222</v>
      </c>
      <c r="I8" s="34">
        <f>'UPLC Data (iClass)'!J46</f>
        <v>6.9292271246668653</v>
      </c>
      <c r="K8" s="57" t="s">
        <v>25</v>
      </c>
    </row>
    <row r="9" spans="1:11" ht="13.2" customHeight="1" thickBot="1" x14ac:dyDescent="0.35">
      <c r="A9" s="1" t="s">
        <v>24</v>
      </c>
      <c r="B9" s="26">
        <f>'UPLC Data (iClass)'!K4</f>
        <v>20.00403714170367</v>
      </c>
      <c r="C9" s="40">
        <f>'UPLC Data (iClass)'!K10</f>
        <v>9.4093686354378825</v>
      </c>
      <c r="D9" s="26">
        <f>'UPLC Data (iClass)'!K16</f>
        <v>72.296282388283899</v>
      </c>
      <c r="E9" s="26">
        <f>'UPLC Data (iClass)'!K22</f>
        <v>60.189862393311273</v>
      </c>
      <c r="F9" s="35">
        <f>'UPLC Data (iClass)'!K28</f>
        <v>0</v>
      </c>
      <c r="G9" s="35">
        <f>'UPLC Data (iClass)'!K34</f>
        <v>0</v>
      </c>
      <c r="H9" s="35">
        <f>'UPLC Data (iClass)'!K40</f>
        <v>0</v>
      </c>
      <c r="I9" s="36">
        <f>'UPLC Data (iClass)'!K46</f>
        <v>0</v>
      </c>
      <c r="K9" s="57"/>
    </row>
    <row r="10" spans="1:11" ht="13.2" customHeight="1" x14ac:dyDescent="0.3">
      <c r="B10" s="22" t="s">
        <v>2</v>
      </c>
      <c r="C10" s="22" t="s">
        <v>2</v>
      </c>
      <c r="D10" s="22" t="s">
        <v>3</v>
      </c>
      <c r="E10" s="22" t="s">
        <v>3</v>
      </c>
      <c r="F10" s="22" t="s">
        <v>146</v>
      </c>
      <c r="G10" s="22" t="s">
        <v>146</v>
      </c>
      <c r="H10" s="22" t="s">
        <v>147</v>
      </c>
      <c r="I10" s="22" t="s">
        <v>147</v>
      </c>
    </row>
    <row r="11" spans="1:11" ht="13.2" customHeight="1" x14ac:dyDescent="0.3">
      <c r="A11" s="1" t="s">
        <v>12</v>
      </c>
      <c r="B11" s="28" t="s">
        <v>13</v>
      </c>
      <c r="C11" s="28" t="s">
        <v>14</v>
      </c>
      <c r="D11" s="28" t="s">
        <v>13</v>
      </c>
      <c r="E11" s="28" t="s">
        <v>14</v>
      </c>
      <c r="F11" s="28" t="s">
        <v>13</v>
      </c>
      <c r="G11" s="28" t="s">
        <v>14</v>
      </c>
      <c r="H11" s="28" t="s">
        <v>13</v>
      </c>
      <c r="I11" s="28" t="s">
        <v>14</v>
      </c>
      <c r="K11" s="55" t="s">
        <v>15</v>
      </c>
    </row>
    <row r="12" spans="1:11" ht="13.2" customHeight="1" x14ac:dyDescent="0.3">
      <c r="A12" s="1" t="s">
        <v>22</v>
      </c>
      <c r="B12" s="39">
        <f>'UPLC Data (iClass)'!J5</f>
        <v>69.242743338522104</v>
      </c>
      <c r="C12" s="24">
        <f>'UPLC Data (iClass)'!J11</f>
        <v>67.480292525406014</v>
      </c>
      <c r="D12" s="24">
        <f>'UPLC Data (iClass)'!J17</f>
        <v>95.519916325285465</v>
      </c>
      <c r="E12" s="39">
        <f>'UPLC Data (iClass)'!J23</f>
        <v>88.898836168307966</v>
      </c>
      <c r="F12" s="33">
        <f>'UPLC Data (iClass)'!J29</f>
        <v>3.9710610932475867</v>
      </c>
      <c r="G12" s="33">
        <f>'UPLC Data (iClass)'!J35</f>
        <v>7.3781691209959011</v>
      </c>
      <c r="H12" s="33">
        <f>'UPLC Data (iClass)'!J41</f>
        <v>4.1296687808315706</v>
      </c>
      <c r="I12" s="34">
        <f>'UPLC Data (iClass)'!J47</f>
        <v>8.148446954417107</v>
      </c>
      <c r="K12" s="55"/>
    </row>
    <row r="13" spans="1:11" ht="13.2" customHeight="1" thickBot="1" x14ac:dyDescent="0.35">
      <c r="A13" s="1" t="s">
        <v>24</v>
      </c>
      <c r="B13" s="40">
        <f>'UPLC Data (iClass)'!K5</f>
        <v>48.356377621096968</v>
      </c>
      <c r="C13" s="26">
        <f>'UPLC Data (iClass)'!K11</f>
        <v>50.992496913287113</v>
      </c>
      <c r="D13" s="26">
        <f>'UPLC Data (iClass)'!K17</f>
        <v>67.22740346901422</v>
      </c>
      <c r="E13" s="40">
        <f>'UPLC Data (iClass)'!K23</f>
        <v>48.498412956783596</v>
      </c>
      <c r="F13" s="35">
        <f>'UPLC Data (iClass)'!K29</f>
        <v>0</v>
      </c>
      <c r="G13" s="35">
        <f>'UPLC Data (iClass)'!K35</f>
        <v>0</v>
      </c>
      <c r="H13" s="35">
        <f>'UPLC Data (iClass)'!K41</f>
        <v>0</v>
      </c>
      <c r="I13" s="36">
        <f>'UPLC Data (iClass)'!K47</f>
        <v>0</v>
      </c>
      <c r="K13" s="55"/>
    </row>
    <row r="14" spans="1:11" ht="13.2" customHeight="1" x14ac:dyDescent="0.3">
      <c r="B14" s="22" t="s">
        <v>2</v>
      </c>
      <c r="C14" s="22" t="s">
        <v>2</v>
      </c>
      <c r="D14" s="22" t="s">
        <v>3</v>
      </c>
      <c r="E14" s="22" t="s">
        <v>3</v>
      </c>
      <c r="F14" s="22" t="s">
        <v>146</v>
      </c>
      <c r="G14" s="22" t="s">
        <v>146</v>
      </c>
      <c r="H14" s="22" t="s">
        <v>147</v>
      </c>
      <c r="I14" s="22" t="s">
        <v>147</v>
      </c>
      <c r="K14" s="55"/>
    </row>
    <row r="15" spans="1:11" ht="13.2" customHeight="1" x14ac:dyDescent="0.3">
      <c r="A15" s="1" t="s">
        <v>16</v>
      </c>
      <c r="B15" s="23" t="s">
        <v>17</v>
      </c>
      <c r="C15" s="23" t="s">
        <v>18</v>
      </c>
      <c r="D15" s="23" t="s">
        <v>17</v>
      </c>
      <c r="E15" s="23" t="s">
        <v>18</v>
      </c>
      <c r="F15" s="23" t="s">
        <v>17</v>
      </c>
      <c r="G15" s="23" t="s">
        <v>18</v>
      </c>
      <c r="H15" s="23" t="s">
        <v>17</v>
      </c>
      <c r="I15" s="23" t="s">
        <v>18</v>
      </c>
      <c r="K15" s="55"/>
    </row>
    <row r="16" spans="1:11" ht="13.2" customHeight="1" x14ac:dyDescent="0.3">
      <c r="A16" s="1" t="s">
        <v>22</v>
      </c>
      <c r="B16" s="39">
        <f>'UPLC Data (iClass)'!J6</f>
        <v>41.411906677393404</v>
      </c>
      <c r="C16" s="24">
        <f>'UPLC Data (iClass)'!J12</f>
        <v>73.425026449937477</v>
      </c>
      <c r="D16" s="24">
        <f>'UPLC Data (iClass)'!J18</f>
        <v>94.773184162223586</v>
      </c>
      <c r="E16" s="24">
        <f>'UPLC Data (iClass)'!J24</f>
        <v>96.328018223234622</v>
      </c>
      <c r="F16" s="33">
        <f>'UPLC Data (iClass)'!J30</f>
        <v>3.9448051948051934</v>
      </c>
      <c r="G16" s="33">
        <f>'UPLC Data (iClass)'!J36</f>
        <v>4.4323979591836764</v>
      </c>
      <c r="H16" s="33">
        <f>'UPLC Data (iClass)'!J42</f>
        <v>5.5969557634374523</v>
      </c>
      <c r="I16" s="34">
        <f>'UPLC Data (iClass)'!J48</f>
        <v>5.563435776201735</v>
      </c>
      <c r="K16" s="55"/>
    </row>
    <row r="17" spans="1:9" ht="13.2" customHeight="1" thickBot="1" x14ac:dyDescent="0.35">
      <c r="A17" s="1" t="s">
        <v>24</v>
      </c>
      <c r="B17" s="40">
        <f>'UPLC Data (iClass)'!K6</f>
        <v>33.356798069187448</v>
      </c>
      <c r="C17" s="26">
        <f>'UPLC Data (iClass)'!K12</f>
        <v>55.188996826007504</v>
      </c>
      <c r="D17" s="26">
        <f>'UPLC Data (iClass)'!K18</f>
        <v>65.728520234245266</v>
      </c>
      <c r="E17" s="26">
        <f>'UPLC Data (iClass)'!K24</f>
        <v>74.815489749430526</v>
      </c>
      <c r="F17" s="35">
        <f>'UPLC Data (iClass)'!K30</f>
        <v>0</v>
      </c>
      <c r="G17" s="35">
        <f>'UPLC Data (iClass)'!K36</f>
        <v>0</v>
      </c>
      <c r="H17" s="35">
        <f>'UPLC Data (iClass)'!K42</f>
        <v>0</v>
      </c>
      <c r="I17" s="36">
        <f>'UPLC Data (iClass)'!K48</f>
        <v>0</v>
      </c>
    </row>
    <row r="18" spans="1:9" ht="13.2" customHeight="1" x14ac:dyDescent="0.3">
      <c r="B18" s="22" t="s">
        <v>2</v>
      </c>
      <c r="C18" s="22" t="s">
        <v>2</v>
      </c>
      <c r="D18" s="22" t="s">
        <v>3</v>
      </c>
      <c r="E18" s="22" t="s">
        <v>3</v>
      </c>
      <c r="F18" s="22" t="s">
        <v>146</v>
      </c>
      <c r="G18" s="22" t="s">
        <v>146</v>
      </c>
      <c r="H18" s="22" t="s">
        <v>147</v>
      </c>
      <c r="I18" s="22" t="s">
        <v>147</v>
      </c>
    </row>
    <row r="19" spans="1:9" ht="13.2" customHeight="1" x14ac:dyDescent="0.3">
      <c r="A19" s="1" t="s">
        <v>19</v>
      </c>
      <c r="B19" s="23" t="s">
        <v>20</v>
      </c>
      <c r="C19" s="28" t="s">
        <v>21</v>
      </c>
      <c r="D19" s="23" t="s">
        <v>20</v>
      </c>
      <c r="E19" s="28" t="s">
        <v>21</v>
      </c>
      <c r="F19" s="23" t="s">
        <v>20</v>
      </c>
      <c r="G19" s="28" t="s">
        <v>21</v>
      </c>
      <c r="H19" s="23" t="s">
        <v>20</v>
      </c>
      <c r="I19" s="28" t="s">
        <v>21</v>
      </c>
    </row>
    <row r="20" spans="1:9" ht="13.2" customHeight="1" x14ac:dyDescent="0.3">
      <c r="A20" s="1" t="s">
        <v>22</v>
      </c>
      <c r="B20" s="24">
        <f>'UPLC Data (iClass)'!J7</f>
        <v>45.048320734857917</v>
      </c>
      <c r="C20" s="24">
        <f>'UPLC Data (iClass)'!J13</f>
        <v>77.524788835842841</v>
      </c>
      <c r="D20" s="24">
        <f>'UPLC Data (iClass)'!J19</f>
        <v>94.871794871794876</v>
      </c>
      <c r="E20" s="24">
        <f>'UPLC Data (iClass)'!J25</f>
        <v>94.388617163183625</v>
      </c>
      <c r="F20" s="24">
        <f>'UPLC Data (iClass)'!J31</f>
        <v>5.6155169716877795</v>
      </c>
      <c r="G20" s="24">
        <f>'UPLC Data (iClass)'!J37</f>
        <v>2.6748308088946104</v>
      </c>
      <c r="H20" s="24">
        <f>'UPLC Data (iClass)'!J43</f>
        <v>7.4308666769658611</v>
      </c>
      <c r="I20" s="25">
        <f>'UPLC Data (iClass)'!J49</f>
        <v>5.6391693655934603</v>
      </c>
    </row>
    <row r="21" spans="1:9" ht="13.2" customHeight="1" thickBot="1" x14ac:dyDescent="0.35">
      <c r="A21" s="1" t="s">
        <v>24</v>
      </c>
      <c r="B21" s="26">
        <f>'UPLC Data (iClass)'!K7</f>
        <v>23.78719739737824</v>
      </c>
      <c r="C21" s="26">
        <f>'UPLC Data (iClass)'!K13</f>
        <v>54.177377892030847</v>
      </c>
      <c r="D21" s="26">
        <f>'UPLC Data (iClass)'!K19</f>
        <v>64.815297696653616</v>
      </c>
      <c r="E21" s="26">
        <f>'UPLC Data (iClass)'!K25</f>
        <v>68.661627389951093</v>
      </c>
      <c r="F21" s="26">
        <f>'UPLC Data (iClass)'!K31</f>
        <v>0</v>
      </c>
      <c r="G21" s="26">
        <f>'UPLC Data (iClass)'!K37</f>
        <v>0</v>
      </c>
      <c r="H21" s="26">
        <f>'UPLC Data (iClass)'!K43</f>
        <v>0</v>
      </c>
      <c r="I21" s="27">
        <f>'UPLC Data (iClass)'!K49</f>
        <v>0</v>
      </c>
    </row>
  </sheetData>
  <mergeCells count="5">
    <mergeCell ref="K2:K3"/>
    <mergeCell ref="K4:K5"/>
    <mergeCell ref="K6:K7"/>
    <mergeCell ref="K8:K9"/>
    <mergeCell ref="K11:K16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1614F5E3BD44D88B33D12C6DB3ED3" ma:contentTypeVersion="16" ma:contentTypeDescription="Create a new document." ma:contentTypeScope="" ma:versionID="355c89797a746212168ac3a917337747">
  <xsd:schema xmlns:xsd="http://www.w3.org/2001/XMLSchema" xmlns:xs="http://www.w3.org/2001/XMLSchema" xmlns:p="http://schemas.microsoft.com/office/2006/metadata/properties" xmlns:ns2="cf130514-ff48-46bf-88ff-d692fa5f132a" xmlns:ns3="b2c08957-0585-46c2-8b5f-633d6c5df5e3" targetNamespace="http://schemas.microsoft.com/office/2006/metadata/properties" ma:root="true" ma:fieldsID="db99c725005a5cb19d00c91c740a8c16" ns2:_="" ns3:_="">
    <xsd:import namespace="cf130514-ff48-46bf-88ff-d692fa5f132a"/>
    <xsd:import namespace="b2c08957-0585-46c2-8b5f-633d6c5df5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30514-ff48-46bf-88ff-d692fa5f1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8dda6bb-520e-42c9-b1d9-a1eda62eff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08957-0585-46c2-8b5f-633d6c5df5e3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35d120f-1a58-4c39-8367-2b43b97d71e2}" ma:internalName="TaxCatchAll" ma:showField="CatchAllData" ma:web="b2c08957-0585-46c2-8b5f-633d6c5df5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c08957-0585-46c2-8b5f-633d6c5df5e3" xsi:nil="true"/>
    <lcf76f155ced4ddcb4097134ff3c332f xmlns="cf130514-ff48-46bf-88ff-d692fa5f132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602DD1-86F0-4397-AE9D-F59007C0A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30514-ff48-46bf-88ff-d692fa5f132a"/>
    <ds:schemaRef ds:uri="b2c08957-0585-46c2-8b5f-633d6c5df5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82D511-C595-48F6-A1C1-62CDEC51B301}">
  <ds:schemaRefs>
    <ds:schemaRef ds:uri="http://schemas.microsoft.com/office/2006/metadata/properties"/>
    <ds:schemaRef ds:uri="http://schemas.microsoft.com/office/infopath/2007/PartnerControls"/>
    <ds:schemaRef ds:uri="b2c08957-0585-46c2-8b5f-633d6c5df5e3"/>
    <ds:schemaRef ds:uri="cf130514-ff48-46bf-88ff-d692fa5f132a"/>
  </ds:schemaRefs>
</ds:datastoreItem>
</file>

<file path=customXml/itemProps3.xml><?xml version="1.0" encoding="utf-8"?>
<ds:datastoreItem xmlns:ds="http://schemas.openxmlformats.org/officeDocument/2006/customXml" ds:itemID="{F7458DF7-EB28-4FED-896E-6D7F2D9BA1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Screen Plate (image only)</vt:lpstr>
      <vt:lpstr>Screen Plate</vt:lpstr>
      <vt:lpstr>Calculations</vt:lpstr>
      <vt:lpstr>UPLC Data (iClass)</vt:lpstr>
      <vt:lpstr>Suggested Pd Screen Plate 3</vt:lpstr>
      <vt:lpstr>Suggested Ni Screen Plate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Kahan</dc:creator>
  <cp:keywords/>
  <dc:description/>
  <cp:lastModifiedBy>Rachel Kahan</cp:lastModifiedBy>
  <cp:revision/>
  <dcterms:created xsi:type="dcterms:W3CDTF">2022-03-02T13:01:03Z</dcterms:created>
  <dcterms:modified xsi:type="dcterms:W3CDTF">2022-10-07T14:11:00Z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0x0101000F01614F5E3BD44D88B33D12C6DB3ED3</vt:lpwstr>
  </property>
  <property fmtid="{D5CDD505-2E9C-101B-9397-08002B2CF9AE}" pid="3" name="MediaServiceImageTags">
    <vt:lpwstr/>
  </property>
</Properties>
</file>