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atsciltd.sharepoint.com/sites/Reata/Shared Documents/RTA 901 Suzuki Screening and Optimization/05 - Experimental/"/>
    </mc:Choice>
  </mc:AlternateContent>
  <xr:revisionPtr revIDLastSave="865" documentId="8_{41FB0907-DD8F-4D72-BC55-519BEF507984}" xr6:coauthVersionLast="47" xr6:coauthVersionMax="47" xr10:uidLastSave="{196A092A-AB5A-4272-97A9-5942867101C2}"/>
  <bookViews>
    <workbookView xWindow="-108" yWindow="-108" windowWidth="23256" windowHeight="12576" activeTab="1" xr2:uid="{CC241E92-57FF-4F39-8FDB-5A2470B8EB1D}"/>
  </bookViews>
  <sheets>
    <sheet name="Screen Plate (plate only)" sheetId="12" r:id="rId1"/>
    <sheet name="Screen Plate" sheetId="1" r:id="rId2"/>
    <sheet name="Calculations" sheetId="2" r:id="rId3"/>
    <sheet name="UPLC Data (iClass)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7" l="1"/>
  <c r="K3" i="7"/>
  <c r="F5" i="1"/>
  <c r="F4" i="1"/>
  <c r="J50" i="7" l="1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H19" i="2" l="1"/>
  <c r="R5" i="2"/>
  <c r="R4" i="2"/>
  <c r="R13" i="2"/>
  <c r="R14" i="2"/>
  <c r="R16" i="2"/>
  <c r="R15" i="2"/>
  <c r="R10" i="2"/>
  <c r="M13" i="2"/>
  <c r="M14" i="2"/>
  <c r="I14" i="2"/>
  <c r="G14" i="2"/>
  <c r="I13" i="2"/>
  <c r="G13" i="2" l="1"/>
  <c r="P5" i="2" l="1"/>
  <c r="T6" i="2"/>
  <c r="T5" i="2"/>
  <c r="T4" i="2"/>
  <c r="M4" i="2" l="1"/>
  <c r="K5" i="7"/>
  <c r="P7" i="2" l="1"/>
  <c r="P8" i="2"/>
  <c r="P9" i="2"/>
  <c r="P10" i="2"/>
  <c r="P11" i="2"/>
  <c r="P12" i="2"/>
  <c r="P13" i="2"/>
  <c r="J13" i="2" s="1"/>
  <c r="H13" i="2" s="1"/>
  <c r="P14" i="2"/>
  <c r="J14" i="2" s="1"/>
  <c r="H14" i="2" s="1"/>
  <c r="P15" i="2"/>
  <c r="J15" i="2" s="1"/>
  <c r="P16" i="2"/>
  <c r="J16" i="2" s="1"/>
  <c r="J7" i="2" l="1"/>
  <c r="J10" i="2" l="1"/>
  <c r="G19" i="2"/>
  <c r="H20" i="2"/>
  <c r="G20" i="2" s="1"/>
  <c r="E10" i="2"/>
  <c r="M50" i="7" l="1"/>
  <c r="K50" i="7"/>
  <c r="L50" i="7"/>
  <c r="N50" i="7"/>
  <c r="L44" i="7"/>
  <c r="K44" i="7"/>
  <c r="N44" i="7"/>
  <c r="M44" i="7"/>
  <c r="N38" i="7"/>
  <c r="K38" i="7"/>
  <c r="L38" i="7"/>
  <c r="M38" i="7"/>
  <c r="L32" i="7"/>
  <c r="K32" i="7"/>
  <c r="N32" i="7"/>
  <c r="M32" i="7"/>
  <c r="M26" i="7"/>
  <c r="K26" i="7"/>
  <c r="E24" i="1" s="1"/>
  <c r="L26" i="7"/>
  <c r="E25" i="1" s="1"/>
  <c r="N26" i="7"/>
  <c r="M20" i="7"/>
  <c r="N20" i="7"/>
  <c r="L20" i="7"/>
  <c r="D25" i="1" s="1"/>
  <c r="K20" i="7"/>
  <c r="D24" i="1" s="1"/>
  <c r="K14" i="7"/>
  <c r="C24" i="1" s="1"/>
  <c r="N14" i="7"/>
  <c r="L14" i="7"/>
  <c r="C25" i="1" s="1"/>
  <c r="M14" i="7"/>
  <c r="L49" i="7"/>
  <c r="I21" i="1" s="1"/>
  <c r="K49" i="7"/>
  <c r="N49" i="7"/>
  <c r="M49" i="7"/>
  <c r="L43" i="7"/>
  <c r="M43" i="7"/>
  <c r="N43" i="7"/>
  <c r="K43" i="7"/>
  <c r="N37" i="7"/>
  <c r="K37" i="7"/>
  <c r="L37" i="7"/>
  <c r="M37" i="7"/>
  <c r="K31" i="7"/>
  <c r="L31" i="7"/>
  <c r="M31" i="7"/>
  <c r="N31" i="7"/>
  <c r="L25" i="7"/>
  <c r="M25" i="7"/>
  <c r="K25" i="7"/>
  <c r="N25" i="7"/>
  <c r="N19" i="7"/>
  <c r="K19" i="7"/>
  <c r="L19" i="7"/>
  <c r="D21" i="1" s="1"/>
  <c r="M19" i="7"/>
  <c r="L13" i="7"/>
  <c r="K13" i="7"/>
  <c r="M13" i="7"/>
  <c r="N13" i="7"/>
  <c r="M48" i="7"/>
  <c r="K48" i="7"/>
  <c r="L48" i="7"/>
  <c r="N48" i="7"/>
  <c r="L42" i="7"/>
  <c r="H17" i="1" s="1"/>
  <c r="N42" i="7"/>
  <c r="K42" i="7"/>
  <c r="M42" i="7"/>
  <c r="M36" i="7"/>
  <c r="N36" i="7"/>
  <c r="K36" i="7"/>
  <c r="L36" i="7"/>
  <c r="M30" i="7"/>
  <c r="K30" i="7"/>
  <c r="L30" i="7"/>
  <c r="N30" i="7"/>
  <c r="M24" i="7"/>
  <c r="K24" i="7"/>
  <c r="L24" i="7"/>
  <c r="N24" i="7"/>
  <c r="M18" i="7"/>
  <c r="N18" i="7"/>
  <c r="K18" i="7"/>
  <c r="L18" i="7"/>
  <c r="M12" i="7"/>
  <c r="K12" i="7"/>
  <c r="L12" i="7"/>
  <c r="N12" i="7"/>
  <c r="K47" i="7"/>
  <c r="I12" i="1" s="1"/>
  <c r="N47" i="7"/>
  <c r="L47" i="7"/>
  <c r="M47" i="7"/>
  <c r="M41" i="7"/>
  <c r="N41" i="7"/>
  <c r="K41" i="7"/>
  <c r="H12" i="1" s="1"/>
  <c r="L41" i="7"/>
  <c r="H13" i="1" s="1"/>
  <c r="N35" i="7"/>
  <c r="K35" i="7"/>
  <c r="L35" i="7"/>
  <c r="M35" i="7"/>
  <c r="N29" i="7"/>
  <c r="K29" i="7"/>
  <c r="L29" i="7"/>
  <c r="F13" i="1" s="1"/>
  <c r="M29" i="7"/>
  <c r="N23" i="7"/>
  <c r="K23" i="7"/>
  <c r="L23" i="7"/>
  <c r="M23" i="7"/>
  <c r="L17" i="7"/>
  <c r="K17" i="7"/>
  <c r="N17" i="7"/>
  <c r="M17" i="7"/>
  <c r="K11" i="7"/>
  <c r="C12" i="1" s="1"/>
  <c r="M11" i="7"/>
  <c r="N11" i="7"/>
  <c r="L11" i="7"/>
  <c r="L46" i="7"/>
  <c r="K46" i="7"/>
  <c r="N46" i="7"/>
  <c r="M46" i="7"/>
  <c r="M40" i="7"/>
  <c r="L40" i="7"/>
  <c r="N40" i="7"/>
  <c r="K40" i="7"/>
  <c r="N34" i="7"/>
  <c r="K34" i="7"/>
  <c r="L34" i="7"/>
  <c r="M34" i="7"/>
  <c r="M28" i="7"/>
  <c r="K28" i="7"/>
  <c r="F8" i="1" s="1"/>
  <c r="N28" i="7"/>
  <c r="L28" i="7"/>
  <c r="F9" i="1" s="1"/>
  <c r="M22" i="7"/>
  <c r="L22" i="7"/>
  <c r="N22" i="7"/>
  <c r="K22" i="7"/>
  <c r="M16" i="7"/>
  <c r="N16" i="7"/>
  <c r="L16" i="7"/>
  <c r="K16" i="7"/>
  <c r="M10" i="7"/>
  <c r="N10" i="7"/>
  <c r="K10" i="7"/>
  <c r="L10" i="7"/>
  <c r="N45" i="7"/>
  <c r="K45" i="7"/>
  <c r="L45" i="7"/>
  <c r="M45" i="7"/>
  <c r="K39" i="7"/>
  <c r="L39" i="7"/>
  <c r="N39" i="7"/>
  <c r="M39" i="7"/>
  <c r="N33" i="7"/>
  <c r="M33" i="7"/>
  <c r="K33" i="7"/>
  <c r="L33" i="7"/>
  <c r="K27" i="7"/>
  <c r="M27" i="7"/>
  <c r="N27" i="7"/>
  <c r="L27" i="7"/>
  <c r="K21" i="7"/>
  <c r="E4" i="1" s="1"/>
  <c r="L21" i="7"/>
  <c r="M21" i="7"/>
  <c r="N21" i="7"/>
  <c r="N15" i="7"/>
  <c r="K15" i="7"/>
  <c r="L15" i="7"/>
  <c r="M15" i="7"/>
  <c r="K9" i="7"/>
  <c r="L9" i="7"/>
  <c r="N9" i="7"/>
  <c r="M9" i="7"/>
  <c r="N8" i="7"/>
  <c r="K8" i="7"/>
  <c r="B24" i="1" s="1"/>
  <c r="L8" i="7"/>
  <c r="B25" i="1" s="1"/>
  <c r="M8" i="7"/>
  <c r="M7" i="7"/>
  <c r="K7" i="7"/>
  <c r="B20" i="1" s="1"/>
  <c r="N7" i="7"/>
  <c r="L7" i="7"/>
  <c r="K6" i="7"/>
  <c r="L6" i="7"/>
  <c r="N6" i="7"/>
  <c r="M6" i="7"/>
  <c r="M5" i="7"/>
  <c r="B12" i="1"/>
  <c r="N5" i="7"/>
  <c r="L5" i="7"/>
  <c r="N4" i="7"/>
  <c r="K4" i="7"/>
  <c r="M4" i="7"/>
  <c r="L4" i="7"/>
  <c r="P6" i="2"/>
  <c r="J6" i="2" s="1"/>
  <c r="J5" i="2"/>
  <c r="B13" i="1" l="1"/>
  <c r="I17" i="1"/>
  <c r="I16" i="1"/>
  <c r="H16" i="1"/>
  <c r="G16" i="1"/>
  <c r="G17" i="1"/>
  <c r="F16" i="1"/>
  <c r="F17" i="1"/>
  <c r="E16" i="1"/>
  <c r="E17" i="1"/>
  <c r="D16" i="1"/>
  <c r="D17" i="1"/>
  <c r="C16" i="1"/>
  <c r="C17" i="1"/>
  <c r="B17" i="1"/>
  <c r="B16" i="1"/>
  <c r="I13" i="1"/>
  <c r="G13" i="1"/>
  <c r="G12" i="1"/>
  <c r="F12" i="1"/>
  <c r="D13" i="1"/>
  <c r="D12" i="1"/>
  <c r="C13" i="1"/>
  <c r="I8" i="1"/>
  <c r="I9" i="1"/>
  <c r="H8" i="1"/>
  <c r="H9" i="1"/>
  <c r="G8" i="1"/>
  <c r="G9" i="1"/>
  <c r="E13" i="1"/>
  <c r="E12" i="1"/>
  <c r="E9" i="1"/>
  <c r="E8" i="1"/>
  <c r="D8" i="1"/>
  <c r="D9" i="1"/>
  <c r="C9" i="1"/>
  <c r="C8" i="1"/>
  <c r="B9" i="1"/>
  <c r="B8" i="1"/>
  <c r="I5" i="1"/>
  <c r="I4" i="1"/>
  <c r="H5" i="1"/>
  <c r="H4" i="1"/>
  <c r="G5" i="1"/>
  <c r="G4" i="1"/>
  <c r="E5" i="1"/>
  <c r="D5" i="1"/>
  <c r="D4" i="1"/>
  <c r="C4" i="1"/>
  <c r="C5" i="1"/>
  <c r="I20" i="1"/>
  <c r="H20" i="1"/>
  <c r="H21" i="1"/>
  <c r="G21" i="1"/>
  <c r="G20" i="1"/>
  <c r="F21" i="1"/>
  <c r="F20" i="1"/>
  <c r="E20" i="1"/>
  <c r="E21" i="1"/>
  <c r="D20" i="1"/>
  <c r="C20" i="1"/>
  <c r="C21" i="1"/>
  <c r="B21" i="1"/>
  <c r="I4" i="2"/>
  <c r="P4" i="2"/>
  <c r="J4" i="2" s="1"/>
  <c r="I15" i="2" l="1"/>
  <c r="I16" i="2"/>
  <c r="I5" i="2"/>
  <c r="I7" i="2"/>
  <c r="I10" i="2"/>
  <c r="H4" i="2"/>
  <c r="I6" i="2"/>
  <c r="G5" i="2" l="1"/>
  <c r="H5" i="2"/>
  <c r="G16" i="2"/>
  <c r="H16" i="2"/>
  <c r="G15" i="2"/>
  <c r="H15" i="2"/>
  <c r="G7" i="2"/>
  <c r="H7" i="2"/>
  <c r="G10" i="2"/>
  <c r="H10" i="2"/>
  <c r="M5" i="2"/>
  <c r="G6" i="2"/>
  <c r="H6" i="2"/>
  <c r="H21" i="2"/>
  <c r="N3" i="7"/>
  <c r="M3" i="7"/>
  <c r="M15" i="2" l="1"/>
  <c r="M16" i="2"/>
  <c r="M6" i="2"/>
  <c r="M10" i="2"/>
  <c r="B5" i="1"/>
  <c r="B4" i="1"/>
</calcChain>
</file>

<file path=xl/sharedStrings.xml><?xml version="1.0" encoding="utf-8"?>
<sst xmlns="http://schemas.openxmlformats.org/spreadsheetml/2006/main" count="363" uniqueCount="171">
  <si>
    <r>
      <t>Pd(OAc)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/JohnPhos</t>
    </r>
  </si>
  <si>
    <r>
      <t>Pd(OAc)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/DPPF</t>
    </r>
  </si>
  <si>
    <r>
      <t>Pd(OAc)2/PPh</t>
    </r>
    <r>
      <rPr>
        <vertAlign val="subscript"/>
        <sz val="10"/>
        <color theme="1"/>
        <rFont val="Calibri"/>
        <family val="2"/>
        <scheme val="minor"/>
      </rPr>
      <t>3</t>
    </r>
  </si>
  <si>
    <r>
      <t>Pd(OAc)2/P(o-tolyl)</t>
    </r>
    <r>
      <rPr>
        <vertAlign val="subscript"/>
        <sz val="10"/>
        <color theme="1"/>
        <rFont val="Calibri"/>
        <family val="2"/>
        <scheme val="minor"/>
      </rPr>
      <t>3</t>
    </r>
  </si>
  <si>
    <t>No product formation</t>
  </si>
  <si>
    <t>A</t>
  </si>
  <si>
    <t>Acetonitrile</t>
  </si>
  <si>
    <t>Ethanol</t>
  </si>
  <si>
    <r>
      <t xml:space="preserve">60 - 85% yield </t>
    </r>
    <r>
      <rPr>
        <b/>
        <sz val="11"/>
        <color theme="1"/>
        <rFont val="Calibri"/>
        <family val="2"/>
        <scheme val="minor"/>
      </rPr>
      <t>7</t>
    </r>
  </si>
  <si>
    <t>B</t>
  </si>
  <si>
    <t>iso-propanol</t>
  </si>
  <si>
    <t>iso-amyl alcohol</t>
  </si>
  <si>
    <t>C</t>
  </si>
  <si>
    <t>Anisole</t>
  </si>
  <si>
    <t>Toluene</t>
  </si>
  <si>
    <r>
      <t xml:space="preserve">Conversions and yields are uncorrected based on relative intensity of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5-desbr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7-desF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5 dimer</t>
    </r>
  </si>
  <si>
    <t>D</t>
  </si>
  <si>
    <t>2-MeTHF</t>
  </si>
  <si>
    <t>Dioxane</t>
  </si>
  <si>
    <r>
      <t xml:space="preserve">Control 1: </t>
    </r>
    <r>
      <rPr>
        <b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aged overnight in glovebox</t>
    </r>
  </si>
  <si>
    <t>E</t>
  </si>
  <si>
    <t>CPME</t>
  </si>
  <si>
    <t>DMAc</t>
  </si>
  <si>
    <t>Control 1</t>
  </si>
  <si>
    <t>Control 2</t>
  </si>
  <si>
    <t>Control 3</t>
  </si>
  <si>
    <t>Contriol 4</t>
  </si>
  <si>
    <r>
      <t>Both controls use Pd(OAc)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/DPPF</t>
    </r>
  </si>
  <si>
    <t>F</t>
  </si>
  <si>
    <r>
      <t xml:space="preserve">RT aged </t>
    </r>
    <r>
      <rPr>
        <b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, no MeOH</t>
    </r>
  </si>
  <si>
    <r>
      <t xml:space="preserve">RT aged </t>
    </r>
    <r>
      <rPr>
        <b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, in MeOH 0.5 h</t>
    </r>
  </si>
  <si>
    <r>
      <t xml:space="preserve">RT aged </t>
    </r>
    <r>
      <rPr>
        <b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, in MeOH 5 min</t>
    </r>
  </si>
  <si>
    <r>
      <t xml:space="preserve">Fresh </t>
    </r>
    <r>
      <rPr>
        <b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, no MeOH</t>
    </r>
  </si>
  <si>
    <t>Control 4 ages 6 in MeOH overnight</t>
  </si>
  <si>
    <t>conv. %</t>
  </si>
  <si>
    <t>yield %</t>
  </si>
  <si>
    <r>
      <t xml:space="preserve">Control 2: fresh </t>
    </r>
    <r>
      <rPr>
        <b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in MeOH</t>
    </r>
  </si>
  <si>
    <r>
      <rPr>
        <sz val="11"/>
        <color rgb="FF000000"/>
        <rFont val="Calibri"/>
        <family val="2"/>
      </rPr>
      <t xml:space="preserve">Control 3: aged </t>
    </r>
    <r>
      <rPr>
        <b/>
        <sz val="11"/>
        <color rgb="FF000000"/>
        <rFont val="Calibri"/>
        <family val="2"/>
      </rPr>
      <t>6</t>
    </r>
    <r>
      <rPr>
        <sz val="11"/>
        <color rgb="FF000000"/>
        <rFont val="Calibri"/>
        <family val="2"/>
      </rPr>
      <t xml:space="preserve"> fresh MeOH</t>
    </r>
  </si>
  <si>
    <t>&lt;90% conversion</t>
  </si>
  <si>
    <t>90 - 95% conversion</t>
  </si>
  <si>
    <t>&gt;95% conversion</t>
  </si>
  <si>
    <t>Shading indicates user input required</t>
  </si>
  <si>
    <t>Shading indicated mass/vol added to plate</t>
  </si>
  <si>
    <t>Stock solutions</t>
  </si>
  <si>
    <t>Minimum mass required for stock solution</t>
  </si>
  <si>
    <t>Description</t>
  </si>
  <si>
    <t>Location</t>
  </si>
  <si>
    <t>CAS</t>
  </si>
  <si>
    <t>MW (g/mol)</t>
  </si>
  <si>
    <t>Density (g/ml)</t>
  </si>
  <si>
    <t>Equiv.</t>
  </si>
  <si>
    <t>Mass (mg)</t>
  </si>
  <si>
    <r>
      <t>Vol (</t>
    </r>
    <r>
      <rPr>
        <sz val="11"/>
        <color theme="1"/>
        <rFont val="Calibri"/>
        <family val="2"/>
      </rPr>
      <t>μL)</t>
    </r>
  </si>
  <si>
    <t>μmol</t>
  </si>
  <si>
    <t>Conc. mM</t>
  </si>
  <si>
    <t>Scale factor</t>
  </si>
  <si>
    <t>Volume (mL)</t>
  </si>
  <si>
    <t>Reagent</t>
  </si>
  <si>
    <t>5 (ArBr)</t>
  </si>
  <si>
    <t>6 (Boronic Acid)</t>
  </si>
  <si>
    <t>Potassium carbonate</t>
  </si>
  <si>
    <t>Pd(dppf)Cl2</t>
  </si>
  <si>
    <t>all stock solutions to be prepared in DCE</t>
  </si>
  <si>
    <t>Pd Precursor</t>
  </si>
  <si>
    <t>£/g Pd</t>
  </si>
  <si>
    <t>[Pd(Oac)2]</t>
  </si>
  <si>
    <t>box 5, box 7, blue tray 14, others</t>
  </si>
  <si>
    <t>3375-31-3</t>
  </si>
  <si>
    <t>Ligand</t>
  </si>
  <si>
    <t>PPh3</t>
  </si>
  <si>
    <t xml:space="preserve">box 10, </t>
  </si>
  <si>
    <t>603-35-0</t>
  </si>
  <si>
    <t>P(otol)3</t>
  </si>
  <si>
    <t>box 10</t>
  </si>
  <si>
    <t>6163-58-2</t>
  </si>
  <si>
    <t>*JohnPhos</t>
  </si>
  <si>
    <t>box 10, green pl tray 1, orange pl tray 2</t>
  </si>
  <si>
    <t>224311-51-7</t>
  </si>
  <si>
    <t>dppf</t>
  </si>
  <si>
    <t>blue tray 16</t>
  </si>
  <si>
    <t>12150-46-8</t>
  </si>
  <si>
    <t>Solvent</t>
  </si>
  <si>
    <t>org solvent</t>
  </si>
  <si>
    <t>uL</t>
  </si>
  <si>
    <t>Water</t>
  </si>
  <si>
    <t>Volume additional solvent required?</t>
  </si>
  <si>
    <t>78.4 C</t>
  </si>
  <si>
    <t>82.5 C</t>
  </si>
  <si>
    <t>131 C</t>
  </si>
  <si>
    <t>80.2 C</t>
  </si>
  <si>
    <t>110.6 C</t>
  </si>
  <si>
    <t>101 C</t>
  </si>
  <si>
    <t>82 C</t>
  </si>
  <si>
    <t>106 C</t>
  </si>
  <si>
    <t>DMAC</t>
  </si>
  <si>
    <t>5-desBr</t>
  </si>
  <si>
    <t>Compd 5</t>
  </si>
  <si>
    <t>Compd 6</t>
  </si>
  <si>
    <t>7-desBr</t>
  </si>
  <si>
    <t>3-F-PhOH</t>
  </si>
  <si>
    <t>Compd7</t>
  </si>
  <si>
    <t>5 dimer</t>
  </si>
  <si>
    <t>6-dimer</t>
  </si>
  <si>
    <t>Total others</t>
  </si>
  <si>
    <t>Uncorrected conv.</t>
  </si>
  <si>
    <t>Uncorrected yield 7</t>
  </si>
  <si>
    <t>Uncorrected yield 7-desF</t>
  </si>
  <si>
    <t>Yield dimer</t>
  </si>
  <si>
    <t>JohnPhos</t>
  </si>
  <si>
    <t>John=O</t>
  </si>
  <si>
    <t>DPPFO</t>
  </si>
  <si>
    <t>PPh3O</t>
  </si>
  <si>
    <t>P(o-tolyl)3O</t>
  </si>
  <si>
    <t>P(o-tolyl)3</t>
  </si>
  <si>
    <t>0.257 min</t>
  </si>
  <si>
    <t>0.516 min</t>
  </si>
  <si>
    <t>0.904 min</t>
  </si>
  <si>
    <t>???</t>
  </si>
  <si>
    <t>1.19 min</t>
  </si>
  <si>
    <t>????</t>
  </si>
  <si>
    <t>%</t>
  </si>
  <si>
    <t>1A</t>
  </si>
  <si>
    <t>1B</t>
  </si>
  <si>
    <t>1C</t>
  </si>
  <si>
    <t>1D</t>
  </si>
  <si>
    <t>1E</t>
  </si>
  <si>
    <t>1F</t>
  </si>
  <si>
    <t>2A</t>
  </si>
  <si>
    <t>2B</t>
  </si>
  <si>
    <t>2C</t>
  </si>
  <si>
    <t>2D</t>
  </si>
  <si>
    <t>2E</t>
  </si>
  <si>
    <t>2F</t>
  </si>
  <si>
    <t>3A</t>
  </si>
  <si>
    <t>3B</t>
  </si>
  <si>
    <t>3C</t>
  </si>
  <si>
    <t>3D</t>
  </si>
  <si>
    <t>3E</t>
  </si>
  <si>
    <t>3F</t>
  </si>
  <si>
    <t>4A</t>
  </si>
  <si>
    <t>4B</t>
  </si>
  <si>
    <t>4C</t>
  </si>
  <si>
    <t>4D</t>
  </si>
  <si>
    <t>4E</t>
  </si>
  <si>
    <t>4F</t>
  </si>
  <si>
    <t>5A</t>
  </si>
  <si>
    <t>5B</t>
  </si>
  <si>
    <t>5C</t>
  </si>
  <si>
    <t>5D</t>
  </si>
  <si>
    <t>5E</t>
  </si>
  <si>
    <t>5F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</si>
  <si>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</si>
  <si>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</si>
  <si>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</si>
  <si>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</si>
  <si>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</si>
  <si>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</si>
  <si>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</si>
  <si>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</si>
  <si>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</si>
  <si>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7D</t>
  </si>
  <si>
    <t>7E</t>
  </si>
  <si>
    <t>7F</t>
  </si>
  <si>
    <t>8A</t>
  </si>
  <si>
    <t>8B</t>
  </si>
  <si>
    <t>8C</t>
  </si>
  <si>
    <t>8D</t>
  </si>
  <si>
    <t>8E</t>
  </si>
  <si>
    <t>8F</t>
  </si>
  <si>
    <r>
      <t xml:space="preserve">Control 4: aged </t>
    </r>
    <r>
      <rPr>
        <b/>
        <sz val="11"/>
        <color rgb="FF000000"/>
        <rFont val="Calibri"/>
        <family val="2"/>
      </rPr>
      <t>6</t>
    </r>
    <r>
      <rPr>
        <sz val="11"/>
        <color rgb="FF000000"/>
        <rFont val="Calibri"/>
        <family val="2"/>
      </rPr>
      <t xml:space="preserve"> in MeOH overnight</t>
    </r>
  </si>
  <si>
    <r>
      <t>All controls use Pd(OAc)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/DPPF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</si>
</sst>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D6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DD1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0" fillId="0" borderId="0" xfId="0" applyAlignment="1">
      <alignment horizontal="left" vertical="center"/>
    </xf>
    <xf numFmtId="0" fontId="0" fillId="0" borderId="4" xfId="0" applyBorder="1"/>
    <xf numFmtId="0" fontId="2" fillId="0" borderId="0" xfId="0" applyFont="1" applyAlignment="1">
      <alignment horizontal="center" wrapText="1"/>
    </xf>
    <xf numFmtId="164" fontId="0" fillId="0" borderId="0" xfId="0" applyNumberFormat="1"/>
    <xf numFmtId="0" fontId="0" fillId="0" borderId="6" xfId="0" applyBorder="1"/>
    <xf numFmtId="0" fontId="0" fillId="0" borderId="3" xfId="0" applyBorder="1"/>
    <xf numFmtId="0" fontId="0" fillId="0" borderId="8" xfId="0" applyBorder="1"/>
    <xf numFmtId="0" fontId="1" fillId="0" borderId="0" xfId="0" applyFont="1"/>
    <xf numFmtId="1" fontId="0" fillId="0" borderId="0" xfId="0" applyNumberFormat="1"/>
    <xf numFmtId="0" fontId="4" fillId="0" borderId="0" xfId="0" applyFont="1" applyAlignment="1">
      <alignment horizontal="left"/>
    </xf>
    <xf numFmtId="0" fontId="0" fillId="6" borderId="0" xfId="0" applyFill="1"/>
    <xf numFmtId="0" fontId="0" fillId="9" borderId="0" xfId="0" applyFill="1"/>
    <xf numFmtId="0" fontId="0" fillId="11" borderId="0" xfId="0" applyFill="1"/>
    <xf numFmtId="0" fontId="5" fillId="3" borderId="9" xfId="0" applyFont="1" applyFill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165" fontId="5" fillId="0" borderId="2" xfId="0" applyNumberFormat="1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0" fillId="4" borderId="0" xfId="0" applyFill="1"/>
    <xf numFmtId="0" fontId="5" fillId="13" borderId="1" xfId="0" applyFont="1" applyFill="1" applyBorder="1" applyAlignment="1">
      <alignment horizontal="center" vertical="center"/>
    </xf>
    <xf numFmtId="0" fontId="5" fillId="14" borderId="9" xfId="0" applyFont="1" applyFill="1" applyBorder="1" applyAlignment="1">
      <alignment horizontal="center" vertical="center"/>
    </xf>
    <xf numFmtId="0" fontId="0" fillId="12" borderId="0" xfId="0" applyFill="1"/>
    <xf numFmtId="1" fontId="0" fillId="12" borderId="0" xfId="0" applyNumberFormat="1" applyFill="1"/>
    <xf numFmtId="164" fontId="0" fillId="12" borderId="0" xfId="0" applyNumberFormat="1" applyFill="1"/>
    <xf numFmtId="0" fontId="0" fillId="12" borderId="8" xfId="0" applyFill="1" applyBorder="1"/>
    <xf numFmtId="0" fontId="0" fillId="12" borderId="4" xfId="0" applyFill="1" applyBorder="1"/>
    <xf numFmtId="0" fontId="0" fillId="14" borderId="0" xfId="0" applyFill="1"/>
    <xf numFmtId="1" fontId="0" fillId="14" borderId="0" xfId="0" applyNumberFormat="1" applyFill="1"/>
    <xf numFmtId="0" fontId="0" fillId="1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5" fillId="15" borderId="9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165" fontId="5" fillId="15" borderId="1" xfId="0" applyNumberFormat="1" applyFont="1" applyFill="1" applyBorder="1" applyAlignment="1">
      <alignment horizontal="center" vertical="center"/>
    </xf>
    <xf numFmtId="165" fontId="5" fillId="15" borderId="4" xfId="0" applyNumberFormat="1" applyFont="1" applyFill="1" applyBorder="1" applyAlignment="1">
      <alignment horizontal="center" vertical="center"/>
    </xf>
    <xf numFmtId="165" fontId="5" fillId="15" borderId="2" xfId="0" applyNumberFormat="1" applyFont="1" applyFill="1" applyBorder="1" applyAlignment="1">
      <alignment horizontal="center" vertical="center"/>
    </xf>
    <xf numFmtId="165" fontId="5" fillId="15" borderId="5" xfId="0" applyNumberFormat="1" applyFont="1" applyFill="1" applyBorder="1" applyAlignment="1">
      <alignment horizontal="center" vertical="center"/>
    </xf>
    <xf numFmtId="165" fontId="5" fillId="5" borderId="1" xfId="0" applyNumberFormat="1" applyFont="1" applyFill="1" applyBorder="1" applyAlignment="1">
      <alignment horizontal="center" vertical="center"/>
    </xf>
    <xf numFmtId="165" fontId="5" fillId="5" borderId="2" xfId="0" applyNumberFormat="1" applyFont="1" applyFill="1" applyBorder="1" applyAlignment="1">
      <alignment horizontal="center" vertical="center"/>
    </xf>
    <xf numFmtId="165" fontId="5" fillId="10" borderId="1" xfId="0" applyNumberFormat="1" applyFont="1" applyFill="1" applyBorder="1" applyAlignment="1">
      <alignment horizontal="center" vertical="center"/>
    </xf>
    <xf numFmtId="165" fontId="5" fillId="10" borderId="2" xfId="0" applyNumberFormat="1" applyFont="1" applyFill="1" applyBorder="1" applyAlignment="1">
      <alignment horizontal="center" vertical="center"/>
    </xf>
    <xf numFmtId="165" fontId="5" fillId="10" borderId="4" xfId="0" applyNumberFormat="1" applyFont="1" applyFill="1" applyBorder="1" applyAlignment="1">
      <alignment horizontal="center" vertical="center"/>
    </xf>
    <xf numFmtId="165" fontId="5" fillId="10" borderId="5" xfId="0" applyNumberFormat="1" applyFont="1" applyFill="1" applyBorder="1" applyAlignment="1">
      <alignment horizontal="center" vertical="center"/>
    </xf>
    <xf numFmtId="165" fontId="5" fillId="5" borderId="4" xfId="0" applyNumberFormat="1" applyFont="1" applyFill="1" applyBorder="1" applyAlignment="1">
      <alignment horizontal="center" vertical="center"/>
    </xf>
    <xf numFmtId="165" fontId="5" fillId="5" borderId="5" xfId="0" applyNumberFormat="1" applyFont="1" applyFill="1" applyBorder="1" applyAlignment="1">
      <alignment horizontal="center" vertical="center"/>
    </xf>
    <xf numFmtId="165" fontId="5" fillId="8" borderId="1" xfId="0" applyNumberFormat="1" applyFont="1" applyFill="1" applyBorder="1" applyAlignment="1">
      <alignment horizontal="center" vertical="center"/>
    </xf>
    <xf numFmtId="165" fontId="5" fillId="8" borderId="2" xfId="0" applyNumberFormat="1" applyFont="1" applyFill="1" applyBorder="1" applyAlignment="1">
      <alignment horizontal="center" vertical="center"/>
    </xf>
    <xf numFmtId="165" fontId="5" fillId="8" borderId="0" xfId="0" applyNumberFormat="1" applyFont="1" applyFill="1" applyAlignment="1">
      <alignment horizontal="center" vertical="center"/>
    </xf>
    <xf numFmtId="165" fontId="5" fillId="8" borderId="4" xfId="0" applyNumberFormat="1" applyFont="1" applyFill="1" applyBorder="1" applyAlignment="1">
      <alignment horizontal="center" vertical="center"/>
    </xf>
    <xf numFmtId="165" fontId="5" fillId="8" borderId="5" xfId="0" applyNumberFormat="1" applyFont="1" applyFill="1" applyBorder="1" applyAlignment="1">
      <alignment horizontal="center" vertical="center"/>
    </xf>
    <xf numFmtId="0" fontId="0" fillId="14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4" borderId="8" xfId="0" applyFill="1" applyBorder="1" applyAlignment="1">
      <alignment horizontal="center" wrapText="1"/>
    </xf>
    <xf numFmtId="0" fontId="0" fillId="0" borderId="0" xfId="0" applyFill="1" applyAlignment="1">
      <alignment vertical="center"/>
    </xf>
    <xf numFmtId="0" fontId="0" fillId="14" borderId="10" xfId="0" applyFill="1" applyBorder="1" applyAlignment="1">
      <alignment horizontal="center" vertical="center" wrapText="1"/>
    </xf>
    <xf numFmtId="0" fontId="8" fillId="14" borderId="10" xfId="0" applyFont="1" applyFill="1" applyBorder="1" applyAlignment="1">
      <alignment horizontal="center" vertical="center" wrapText="1"/>
    </xf>
    <xf numFmtId="0" fontId="0" fillId="14" borderId="10" xfId="0" applyFill="1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D6D6"/>
      <color rgb="FFEDD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7DCDC-08DC-41DB-9B78-8F096C09E8DC}">
  <sheetPr>
    <pageSetUpPr fitToPage="1"/>
  </sheetPr>
  <dimension ref="A1:K21"/>
  <sheetViews>
    <sheetView zoomScaleNormal="100" workbookViewId="0">
      <selection activeCell="E27" sqref="E27"/>
    </sheetView>
  </sheetViews>
  <sheetFormatPr defaultColWidth="20.6640625" defaultRowHeight="14.4" x14ac:dyDescent="0.3"/>
  <cols>
    <col min="1" max="1" width="8.6640625" style="1" customWidth="1"/>
    <col min="2" max="9" width="20.6640625" style="1" customWidth="1"/>
    <col min="10" max="10" width="3.6640625" style="1" customWidth="1"/>
    <col min="11" max="16384" width="20.6640625" style="1"/>
  </cols>
  <sheetData>
    <row r="1" spans="1:11" ht="13.2" customHeight="1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</row>
    <row r="2" spans="1:11" ht="13.2" customHeight="1" x14ac:dyDescent="0.3">
      <c r="B2" s="17" t="s">
        <v>0</v>
      </c>
      <c r="C2" s="17" t="s">
        <v>0</v>
      </c>
      <c r="D2" s="17" t="s">
        <v>1</v>
      </c>
      <c r="E2" s="17" t="s">
        <v>1</v>
      </c>
      <c r="F2" s="17" t="s">
        <v>2</v>
      </c>
      <c r="G2" s="17" t="s">
        <v>2</v>
      </c>
      <c r="H2" s="17" t="s">
        <v>3</v>
      </c>
      <c r="I2" s="17" t="s">
        <v>3</v>
      </c>
      <c r="K2" s="55" t="s">
        <v>4</v>
      </c>
    </row>
    <row r="3" spans="1:11" ht="13.2" customHeight="1" x14ac:dyDescent="0.3">
      <c r="A3" s="1" t="s">
        <v>5</v>
      </c>
      <c r="B3" s="22" t="s">
        <v>6</v>
      </c>
      <c r="C3" s="22" t="s">
        <v>7</v>
      </c>
      <c r="D3" s="22" t="s">
        <v>6</v>
      </c>
      <c r="E3" s="22" t="s">
        <v>7</v>
      </c>
      <c r="F3" s="22" t="s">
        <v>6</v>
      </c>
      <c r="G3" s="22" t="s">
        <v>7</v>
      </c>
      <c r="H3" s="22" t="s">
        <v>6</v>
      </c>
      <c r="I3" s="22" t="s">
        <v>7</v>
      </c>
      <c r="K3" s="55"/>
    </row>
    <row r="4" spans="1:11" ht="13.2" customHeight="1" thickBot="1" x14ac:dyDescent="0.35">
      <c r="B4" s="19"/>
      <c r="C4" s="19"/>
      <c r="D4" s="19"/>
      <c r="E4" s="19"/>
      <c r="F4" s="19"/>
      <c r="G4" s="19"/>
      <c r="H4" s="19"/>
      <c r="I4" s="20"/>
      <c r="K4" s="32"/>
    </row>
    <row r="5" spans="1:11" ht="13.2" customHeight="1" x14ac:dyDescent="0.3">
      <c r="B5" s="17" t="s">
        <v>0</v>
      </c>
      <c r="C5" s="17" t="s">
        <v>0</v>
      </c>
      <c r="D5" s="17" t="s">
        <v>1</v>
      </c>
      <c r="E5" s="17" t="s">
        <v>1</v>
      </c>
      <c r="F5" s="17" t="s">
        <v>2</v>
      </c>
      <c r="G5" s="17" t="s">
        <v>2</v>
      </c>
      <c r="H5" s="17" t="s">
        <v>3</v>
      </c>
      <c r="I5" s="17" t="s">
        <v>3</v>
      </c>
      <c r="K5" s="56" t="s">
        <v>8</v>
      </c>
    </row>
    <row r="6" spans="1:11" ht="13.2" customHeight="1" x14ac:dyDescent="0.3">
      <c r="A6" s="1" t="s">
        <v>9</v>
      </c>
      <c r="B6" s="22" t="s">
        <v>10</v>
      </c>
      <c r="C6" s="22" t="s">
        <v>11</v>
      </c>
      <c r="D6" s="22" t="s">
        <v>10</v>
      </c>
      <c r="E6" s="22" t="s">
        <v>11</v>
      </c>
      <c r="F6" s="22" t="s">
        <v>10</v>
      </c>
      <c r="G6" s="22" t="s">
        <v>11</v>
      </c>
      <c r="H6" s="22" t="s">
        <v>10</v>
      </c>
      <c r="I6" s="22" t="s">
        <v>11</v>
      </c>
      <c r="K6" s="56"/>
    </row>
    <row r="7" spans="1:11" ht="13.2" customHeight="1" thickBot="1" x14ac:dyDescent="0.35">
      <c r="B7" s="19"/>
      <c r="C7" s="19"/>
      <c r="D7" s="19"/>
      <c r="E7" s="19"/>
      <c r="F7" s="19"/>
      <c r="G7" s="19"/>
      <c r="H7" s="19"/>
      <c r="I7" s="20"/>
      <c r="K7" s="33"/>
    </row>
    <row r="8" spans="1:11" ht="13.2" customHeight="1" x14ac:dyDescent="0.3">
      <c r="B8" s="17" t="s">
        <v>0</v>
      </c>
      <c r="C8" s="17" t="s">
        <v>0</v>
      </c>
      <c r="D8" s="17" t="s">
        <v>1</v>
      </c>
      <c r="E8" s="17" t="s">
        <v>1</v>
      </c>
      <c r="F8" s="17" t="s">
        <v>2</v>
      </c>
      <c r="G8" s="17" t="s">
        <v>2</v>
      </c>
      <c r="H8" s="17" t="s">
        <v>3</v>
      </c>
      <c r="I8" s="17" t="s">
        <v>3</v>
      </c>
    </row>
    <row r="9" spans="1:11" ht="13.2" customHeight="1" x14ac:dyDescent="0.3">
      <c r="A9" s="1" t="s">
        <v>12</v>
      </c>
      <c r="B9" s="22" t="s">
        <v>13</v>
      </c>
      <c r="C9" s="22" t="s">
        <v>14</v>
      </c>
      <c r="D9" s="22" t="s">
        <v>13</v>
      </c>
      <c r="E9" s="22" t="s">
        <v>14</v>
      </c>
      <c r="F9" s="22" t="s">
        <v>13</v>
      </c>
      <c r="G9" s="22" t="s">
        <v>14</v>
      </c>
      <c r="H9" s="22" t="s">
        <v>13</v>
      </c>
      <c r="I9" s="22" t="s">
        <v>14</v>
      </c>
      <c r="K9" s="54" t="s">
        <v>15</v>
      </c>
    </row>
    <row r="10" spans="1:11" ht="13.2" customHeight="1" thickBot="1" x14ac:dyDescent="0.35">
      <c r="B10" s="19"/>
      <c r="C10" s="19"/>
      <c r="D10" s="19"/>
      <c r="E10" s="19"/>
      <c r="F10" s="19"/>
      <c r="G10" s="19"/>
      <c r="H10" s="19"/>
      <c r="I10" s="20"/>
      <c r="K10" s="54"/>
    </row>
    <row r="11" spans="1:11" ht="13.2" customHeight="1" x14ac:dyDescent="0.3">
      <c r="B11" s="17" t="s">
        <v>0</v>
      </c>
      <c r="C11" s="17" t="s">
        <v>0</v>
      </c>
      <c r="D11" s="17" t="s">
        <v>1</v>
      </c>
      <c r="E11" s="17" t="s">
        <v>1</v>
      </c>
      <c r="F11" s="17" t="s">
        <v>2</v>
      </c>
      <c r="G11" s="17" t="s">
        <v>2</v>
      </c>
      <c r="H11" s="17" t="s">
        <v>3</v>
      </c>
      <c r="I11" s="17" t="s">
        <v>3</v>
      </c>
      <c r="K11" s="54"/>
    </row>
    <row r="12" spans="1:11" ht="13.2" customHeight="1" x14ac:dyDescent="0.3">
      <c r="A12" s="1" t="s">
        <v>16</v>
      </c>
      <c r="B12" s="22" t="s">
        <v>17</v>
      </c>
      <c r="C12" s="22" t="s">
        <v>18</v>
      </c>
      <c r="D12" s="22" t="s">
        <v>17</v>
      </c>
      <c r="E12" s="22" t="s">
        <v>18</v>
      </c>
      <c r="F12" s="22" t="s">
        <v>17</v>
      </c>
      <c r="G12" s="22" t="s">
        <v>18</v>
      </c>
      <c r="H12" s="22" t="s">
        <v>17</v>
      </c>
      <c r="I12" s="22" t="s">
        <v>18</v>
      </c>
      <c r="K12" s="54"/>
    </row>
    <row r="13" spans="1:11" ht="13.2" customHeight="1" thickBot="1" x14ac:dyDescent="0.35">
      <c r="B13" s="19"/>
      <c r="C13" s="19"/>
      <c r="D13" s="19"/>
      <c r="E13" s="19"/>
      <c r="F13" s="19"/>
      <c r="G13" s="19"/>
      <c r="H13" s="19"/>
      <c r="I13" s="20"/>
    </row>
    <row r="14" spans="1:11" ht="13.2" customHeight="1" x14ac:dyDescent="0.3">
      <c r="B14" s="17" t="s">
        <v>0</v>
      </c>
      <c r="C14" s="17" t="s">
        <v>0</v>
      </c>
      <c r="D14" s="17" t="s">
        <v>1</v>
      </c>
      <c r="E14" s="17" t="s">
        <v>1</v>
      </c>
      <c r="F14" s="17" t="s">
        <v>2</v>
      </c>
      <c r="G14" s="17" t="s">
        <v>2</v>
      </c>
      <c r="H14" s="17" t="s">
        <v>3</v>
      </c>
      <c r="I14" s="17" t="s">
        <v>3</v>
      </c>
      <c r="K14" s="53" t="s">
        <v>19</v>
      </c>
    </row>
    <row r="15" spans="1:11" ht="13.2" customHeight="1" x14ac:dyDescent="0.3">
      <c r="A15" s="1" t="s">
        <v>20</v>
      </c>
      <c r="B15" s="22" t="s">
        <v>21</v>
      </c>
      <c r="C15" s="22" t="s">
        <v>22</v>
      </c>
      <c r="D15" s="22" t="s">
        <v>21</v>
      </c>
      <c r="E15" s="22" t="s">
        <v>22</v>
      </c>
      <c r="F15" s="22" t="s">
        <v>21</v>
      </c>
      <c r="G15" s="22" t="s">
        <v>22</v>
      </c>
      <c r="H15" s="22" t="s">
        <v>21</v>
      </c>
      <c r="I15" s="22" t="s">
        <v>22</v>
      </c>
      <c r="K15" s="53"/>
    </row>
    <row r="16" spans="1:11" ht="13.2" customHeight="1" thickBot="1" x14ac:dyDescent="0.35">
      <c r="B16" s="19"/>
      <c r="C16" s="19"/>
      <c r="D16" s="19"/>
      <c r="E16" s="19"/>
      <c r="F16" s="19"/>
      <c r="G16" s="19"/>
      <c r="H16" s="19"/>
      <c r="I16" s="20"/>
      <c r="K16" s="31"/>
    </row>
    <row r="17" spans="1:11" ht="13.2" customHeight="1" x14ac:dyDescent="0.3">
      <c r="B17" s="23" t="s">
        <v>23</v>
      </c>
      <c r="C17" s="23" t="s">
        <v>24</v>
      </c>
      <c r="D17" s="23" t="s">
        <v>25</v>
      </c>
      <c r="E17" s="23" t="s">
        <v>26</v>
      </c>
      <c r="F17" s="34"/>
      <c r="G17" s="34"/>
      <c r="H17" s="34"/>
      <c r="I17" s="34"/>
      <c r="K17" s="53" t="s">
        <v>27</v>
      </c>
    </row>
    <row r="18" spans="1:11" ht="13.2" customHeight="1" x14ac:dyDescent="0.3">
      <c r="A18" s="1" t="s">
        <v>28</v>
      </c>
      <c r="B18" s="22" t="s">
        <v>6</v>
      </c>
      <c r="C18" s="22" t="s">
        <v>6</v>
      </c>
      <c r="D18" s="22" t="s">
        <v>6</v>
      </c>
      <c r="E18" s="22" t="s">
        <v>6</v>
      </c>
      <c r="F18" s="35"/>
      <c r="G18" s="35"/>
      <c r="H18" s="35"/>
      <c r="I18" s="35"/>
      <c r="K18" s="53"/>
    </row>
    <row r="19" spans="1:11" ht="13.2" customHeight="1" thickBot="1" x14ac:dyDescent="0.35">
      <c r="B19" s="19" t="s">
        <v>29</v>
      </c>
      <c r="C19" s="19" t="s">
        <v>30</v>
      </c>
      <c r="D19" s="19" t="s">
        <v>31</v>
      </c>
      <c r="E19" s="19" t="s">
        <v>32</v>
      </c>
      <c r="F19" s="38"/>
      <c r="G19" s="38"/>
      <c r="H19" s="38"/>
      <c r="I19" s="39"/>
      <c r="K19" s="31"/>
    </row>
    <row r="20" spans="1:11" x14ac:dyDescent="0.3">
      <c r="K20" s="54" t="s">
        <v>33</v>
      </c>
    </row>
    <row r="21" spans="1:11" x14ac:dyDescent="0.3">
      <c r="K21" s="54"/>
    </row>
  </sheetData>
  <mergeCells count="6">
    <mergeCell ref="K17:K18"/>
    <mergeCell ref="K20:K21"/>
    <mergeCell ref="K2:K3"/>
    <mergeCell ref="K5:K6"/>
    <mergeCell ref="K9:K12"/>
    <mergeCell ref="K14:K15"/>
  </mergeCells>
  <pageMargins left="0.7" right="0.7" top="0.75" bottom="0.75" header="0.3" footer="0.3"/>
  <pageSetup paperSize="9" scale="6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5190E-5EF1-4502-9AEB-23DD5662E534}">
  <sheetPr codeName="Sheet1">
    <pageSetUpPr fitToPage="1"/>
  </sheetPr>
  <dimension ref="A1:I34"/>
  <sheetViews>
    <sheetView tabSelected="1" zoomScaleNormal="100" workbookViewId="0">
      <selection activeCell="J28" sqref="J28"/>
    </sheetView>
  </sheetViews>
  <sheetFormatPr defaultColWidth="20.6640625" defaultRowHeight="14.4" x14ac:dyDescent="0.3"/>
  <cols>
    <col min="1" max="1" width="8.6640625" style="1" customWidth="1"/>
    <col min="2" max="9" width="20.6640625" style="1" customWidth="1"/>
    <col min="10" max="10" width="7.109375" style="1" customWidth="1"/>
    <col min="11" max="16384" width="20.6640625" style="1"/>
  </cols>
  <sheetData>
    <row r="1" spans="1:9" ht="13.2" customHeight="1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</row>
    <row r="2" spans="1:9" ht="13.2" customHeight="1" x14ac:dyDescent="0.3">
      <c r="B2" s="17" t="s">
        <v>0</v>
      </c>
      <c r="C2" s="17" t="s">
        <v>0</v>
      </c>
      <c r="D2" s="17" t="s">
        <v>1</v>
      </c>
      <c r="E2" s="17" t="s">
        <v>1</v>
      </c>
      <c r="F2" s="17" t="s">
        <v>2</v>
      </c>
      <c r="G2" s="17" t="s">
        <v>2</v>
      </c>
      <c r="H2" s="17" t="s">
        <v>3</v>
      </c>
      <c r="I2" s="17" t="s">
        <v>3</v>
      </c>
    </row>
    <row r="3" spans="1:9" ht="13.2" customHeight="1" x14ac:dyDescent="0.3">
      <c r="A3" s="1" t="s">
        <v>5</v>
      </c>
      <c r="B3" s="22" t="s">
        <v>6</v>
      </c>
      <c r="C3" s="22" t="s">
        <v>7</v>
      </c>
      <c r="D3" s="22" t="s">
        <v>6</v>
      </c>
      <c r="E3" s="22" t="s">
        <v>7</v>
      </c>
      <c r="F3" s="22" t="s">
        <v>6</v>
      </c>
      <c r="G3" s="22" t="s">
        <v>7</v>
      </c>
      <c r="H3" s="22" t="s">
        <v>6</v>
      </c>
      <c r="I3" s="22" t="s">
        <v>7</v>
      </c>
    </row>
    <row r="4" spans="1:9" ht="13.2" customHeight="1" x14ac:dyDescent="0.3">
      <c r="A4" s="1" t="s">
        <v>34</v>
      </c>
      <c r="B4" s="42">
        <f>'UPLC Data (iClass)'!K3</f>
        <v>98.732266827648658</v>
      </c>
      <c r="C4" s="40">
        <f>'UPLC Data (iClass)'!K9</f>
        <v>41.772284487273495</v>
      </c>
      <c r="D4" s="42">
        <f>'UPLC Data (iClass)'!K15</f>
        <v>98.122962796448249</v>
      </c>
      <c r="E4" s="42">
        <f>'UPLC Data (iClass)'!K21</f>
        <v>96.076575155148831</v>
      </c>
      <c r="F4" s="50">
        <f>'UPLC Data (iClass)'!K27</f>
        <v>93.607496095783446</v>
      </c>
      <c r="G4" s="48">
        <f>'UPLC Data (iClass)'!K33</f>
        <v>94.299674267100983</v>
      </c>
      <c r="H4" s="42">
        <f>'UPLC Data (iClass)'!K39</f>
        <v>96.670247046186887</v>
      </c>
      <c r="I4" s="44">
        <f>'UPLC Data (iClass)'!K45</f>
        <v>96.219360199418361</v>
      </c>
    </row>
    <row r="5" spans="1:9" ht="13.2" customHeight="1" thickBot="1" x14ac:dyDescent="0.35">
      <c r="A5" s="1" t="s">
        <v>35</v>
      </c>
      <c r="B5" s="43">
        <f>'UPLC Data (iClass)'!L3</f>
        <v>89.868195995572989</v>
      </c>
      <c r="C5" s="41">
        <f>'UPLC Data (iClass)'!L9</f>
        <v>26.626165287524877</v>
      </c>
      <c r="D5" s="43">
        <f>'UPLC Data (iClass)'!L15</f>
        <v>82.522198493874342</v>
      </c>
      <c r="E5" s="43">
        <f>'UPLC Data (iClass)'!L21</f>
        <v>74.429367834227421</v>
      </c>
      <c r="F5" s="49">
        <f>'UPLC Data (iClass)'!L27</f>
        <v>65.41384695471109</v>
      </c>
      <c r="G5" s="49">
        <f>'UPLC Data (iClass)'!L33</f>
        <v>68.383550488599354</v>
      </c>
      <c r="H5" s="43">
        <f>'UPLC Data (iClass)'!L39</f>
        <v>79.33404940923738</v>
      </c>
      <c r="I5" s="45">
        <f>'UPLC Data (iClass)'!L45</f>
        <v>85.94723722476111</v>
      </c>
    </row>
    <row r="6" spans="1:9" ht="13.2" customHeight="1" x14ac:dyDescent="0.3">
      <c r="B6" s="17" t="s">
        <v>0</v>
      </c>
      <c r="C6" s="17" t="s">
        <v>0</v>
      </c>
      <c r="D6" s="17" t="s">
        <v>1</v>
      </c>
      <c r="E6" s="17" t="s">
        <v>1</v>
      </c>
      <c r="F6" s="17" t="s">
        <v>2</v>
      </c>
      <c r="G6" s="17" t="s">
        <v>2</v>
      </c>
      <c r="H6" s="17" t="s">
        <v>3</v>
      </c>
      <c r="I6" s="17" t="s">
        <v>3</v>
      </c>
    </row>
    <row r="7" spans="1:9" ht="13.2" customHeight="1" x14ac:dyDescent="0.3">
      <c r="A7" s="1" t="s">
        <v>9</v>
      </c>
      <c r="B7" s="22" t="s">
        <v>10</v>
      </c>
      <c r="C7" s="22" t="s">
        <v>11</v>
      </c>
      <c r="D7" s="22" t="s">
        <v>10</v>
      </c>
      <c r="E7" s="22" t="s">
        <v>11</v>
      </c>
      <c r="F7" s="22" t="s">
        <v>10</v>
      </c>
      <c r="G7" s="22" t="s">
        <v>11</v>
      </c>
      <c r="H7" s="22" t="s">
        <v>10</v>
      </c>
      <c r="I7" s="22" t="s">
        <v>11</v>
      </c>
    </row>
    <row r="8" spans="1:9" ht="13.2" customHeight="1" x14ac:dyDescent="0.3">
      <c r="A8" s="1" t="s">
        <v>34</v>
      </c>
      <c r="B8" s="42">
        <f>'UPLC Data (iClass)'!K4</f>
        <v>95.166466105094258</v>
      </c>
      <c r="C8" s="40">
        <f>'UPLC Data (iClass)'!K10</f>
        <v>73.541730513842083</v>
      </c>
      <c r="D8" s="48">
        <f>'UPLC Data (iClass)'!K16</f>
        <v>94.490869699783346</v>
      </c>
      <c r="E8" s="42">
        <f>'UPLC Data (iClass)'!K22</f>
        <v>96.604215456674481</v>
      </c>
      <c r="F8" s="48">
        <f>'UPLC Data (iClass)'!K28</f>
        <v>91.03859365528389</v>
      </c>
      <c r="G8" s="42">
        <f>'UPLC Data (iClass)'!K34</f>
        <v>95.555781551917022</v>
      </c>
      <c r="H8" s="48">
        <f>'UPLC Data (iClass)'!K40</f>
        <v>91.501590885764131</v>
      </c>
      <c r="I8" s="51">
        <f>'UPLC Data (iClass)'!K46</f>
        <v>93.934358122143749</v>
      </c>
    </row>
    <row r="9" spans="1:9" ht="13.2" customHeight="1" thickBot="1" x14ac:dyDescent="0.35">
      <c r="A9" s="1" t="s">
        <v>35</v>
      </c>
      <c r="B9" s="43">
        <f>'UPLC Data (iClass)'!L4</f>
        <v>85.138387484957889</v>
      </c>
      <c r="C9" s="41">
        <f>'UPLC Data (iClass)'!L10</f>
        <v>62.182041066503217</v>
      </c>
      <c r="D9" s="49">
        <f>'UPLC Data (iClass)'!L16</f>
        <v>69.2871144124626</v>
      </c>
      <c r="E9" s="43">
        <f>'UPLC Data (iClass)'!L22</f>
        <v>74.909516712795408</v>
      </c>
      <c r="F9" s="49">
        <f>'UPLC Data (iClass)'!L28</f>
        <v>52.202465144473628</v>
      </c>
      <c r="G9" s="43">
        <f>'UPLC Data (iClass)'!L34</f>
        <v>68.554866266653107</v>
      </c>
      <c r="H9" s="49">
        <f>'UPLC Data (iClass)'!L40</f>
        <v>61.202914913271059</v>
      </c>
      <c r="I9" s="52">
        <f>'UPLC Data (iClass)'!L46</f>
        <v>63.045284586622344</v>
      </c>
    </row>
    <row r="10" spans="1:9" ht="13.2" customHeight="1" x14ac:dyDescent="0.3">
      <c r="B10" s="17" t="s">
        <v>0</v>
      </c>
      <c r="C10" s="17" t="s">
        <v>0</v>
      </c>
      <c r="D10" s="17" t="s">
        <v>1</v>
      </c>
      <c r="E10" s="17" t="s">
        <v>1</v>
      </c>
      <c r="F10" s="17" t="s">
        <v>2</v>
      </c>
      <c r="G10" s="17" t="s">
        <v>2</v>
      </c>
      <c r="H10" s="17" t="s">
        <v>3</v>
      </c>
      <c r="I10" s="17" t="s">
        <v>3</v>
      </c>
    </row>
    <row r="11" spans="1:9" ht="13.2" customHeight="1" x14ac:dyDescent="0.3">
      <c r="A11" s="1" t="s">
        <v>12</v>
      </c>
      <c r="B11" s="22" t="s">
        <v>13</v>
      </c>
      <c r="C11" s="22" t="s">
        <v>14</v>
      </c>
      <c r="D11" s="22" t="s">
        <v>13</v>
      </c>
      <c r="E11" s="22" t="s">
        <v>14</v>
      </c>
      <c r="F11" s="22" t="s">
        <v>13</v>
      </c>
      <c r="G11" s="22" t="s">
        <v>14</v>
      </c>
      <c r="H11" s="22" t="s">
        <v>13</v>
      </c>
      <c r="I11" s="22" t="s">
        <v>14</v>
      </c>
    </row>
    <row r="12" spans="1:9" ht="13.2" customHeight="1" x14ac:dyDescent="0.3">
      <c r="A12" s="1" t="s">
        <v>34</v>
      </c>
      <c r="B12" s="40">
        <f>'UPLC Data (iClass)'!K5</f>
        <v>83.19</v>
      </c>
      <c r="C12" s="48">
        <f>'UPLC Data (iClass)'!K11</f>
        <v>94.128274616079494</v>
      </c>
      <c r="D12" s="42">
        <f>'UPLC Data (iClass)'!K17</f>
        <v>96.470946151505942</v>
      </c>
      <c r="E12" s="42">
        <f>'UPLC Data (iClass)'!K23</f>
        <v>96.053295649540729</v>
      </c>
      <c r="F12" s="40">
        <f>'UPLC Data (iClass)'!K29</f>
        <v>86.177629584722638</v>
      </c>
      <c r="G12" s="48">
        <f>'UPLC Data (iClass)'!K35</f>
        <v>88.660107515975241</v>
      </c>
      <c r="H12" s="42">
        <f>'UPLC Data (iClass)'!K41</f>
        <v>95.245495055109032</v>
      </c>
      <c r="I12" s="44">
        <f>'UPLC Data (iClass)'!K47</f>
        <v>95.542394014962582</v>
      </c>
    </row>
    <row r="13" spans="1:9" ht="13.2" customHeight="1" thickBot="1" x14ac:dyDescent="0.35">
      <c r="A13" s="1" t="s">
        <v>35</v>
      </c>
      <c r="B13" s="41">
        <f>'UPLC Data (iClass)'!L5</f>
        <v>68.61</v>
      </c>
      <c r="C13" s="49">
        <f>'UPLC Data (iClass)'!L11</f>
        <v>79.845428083910477</v>
      </c>
      <c r="D13" s="43">
        <f>'UPLC Data (iClass)'!L17</f>
        <v>74.607037825778292</v>
      </c>
      <c r="E13" s="43">
        <f>'UPLC Data (iClass)'!L23</f>
        <v>77.107095992732411</v>
      </c>
      <c r="F13" s="41">
        <f>'UPLC Data (iClass)'!L29</f>
        <v>51.61159947458826</v>
      </c>
      <c r="G13" s="49">
        <f>'UPLC Data (iClass)'!L35</f>
        <v>55.025864692159445</v>
      </c>
      <c r="H13" s="43">
        <f>'UPLC Data (iClass)'!L41</f>
        <v>73.653662100832534</v>
      </c>
      <c r="I13" s="45">
        <f>'UPLC Data (iClass)'!L47</f>
        <v>74.615544472152962</v>
      </c>
    </row>
    <row r="14" spans="1:9" ht="13.2" customHeight="1" x14ac:dyDescent="0.3">
      <c r="B14" s="17" t="s">
        <v>0</v>
      </c>
      <c r="C14" s="17" t="s">
        <v>0</v>
      </c>
      <c r="D14" s="17" t="s">
        <v>1</v>
      </c>
      <c r="E14" s="17" t="s">
        <v>1</v>
      </c>
      <c r="F14" s="17" t="s">
        <v>2</v>
      </c>
      <c r="G14" s="17" t="s">
        <v>2</v>
      </c>
      <c r="H14" s="17" t="s">
        <v>3</v>
      </c>
      <c r="I14" s="17" t="s">
        <v>3</v>
      </c>
    </row>
    <row r="15" spans="1:9" ht="13.2" customHeight="1" x14ac:dyDescent="0.3">
      <c r="A15" s="1" t="s">
        <v>16</v>
      </c>
      <c r="B15" s="22" t="s">
        <v>17</v>
      </c>
      <c r="C15" s="22" t="s">
        <v>18</v>
      </c>
      <c r="D15" s="22" t="s">
        <v>17</v>
      </c>
      <c r="E15" s="22" t="s">
        <v>18</v>
      </c>
      <c r="F15" s="22" t="s">
        <v>17</v>
      </c>
      <c r="G15" s="22" t="s">
        <v>18</v>
      </c>
      <c r="H15" s="22" t="s">
        <v>17</v>
      </c>
      <c r="I15" s="22" t="s">
        <v>18</v>
      </c>
    </row>
    <row r="16" spans="1:9" ht="13.2" customHeight="1" x14ac:dyDescent="0.3">
      <c r="A16" s="1" t="s">
        <v>34</v>
      </c>
      <c r="B16" s="40">
        <f>'UPLC Data (iClass)'!K6</f>
        <v>86.057062203851203</v>
      </c>
      <c r="C16" s="48">
        <f>'UPLC Data (iClass)'!K12</f>
        <v>94.027721157765995</v>
      </c>
      <c r="D16" s="42">
        <f>'UPLC Data (iClass)'!K18</f>
        <v>98.110544033011195</v>
      </c>
      <c r="E16" s="42">
        <f>'UPLC Data (iClass)'!K24</f>
        <v>98.008800880088003</v>
      </c>
      <c r="F16" s="48">
        <f>'UPLC Data (iClass)'!K30</f>
        <v>94.835823930059988</v>
      </c>
      <c r="G16" s="48">
        <f>'UPLC Data (iClass)'!K36</f>
        <v>94.189345381948087</v>
      </c>
      <c r="H16" s="48">
        <f>'UPLC Data (iClass)'!K42</f>
        <v>91.526479750778805</v>
      </c>
      <c r="I16" s="44">
        <f>'UPLC Data (iClass)'!K48</f>
        <v>96.173277437385792</v>
      </c>
    </row>
    <row r="17" spans="1:9" ht="13.2" customHeight="1" thickBot="1" x14ac:dyDescent="0.35">
      <c r="A17" s="1" t="s">
        <v>35</v>
      </c>
      <c r="B17" s="41">
        <f>'UPLC Data (iClass)'!L6</f>
        <v>72.648452464966226</v>
      </c>
      <c r="C17" s="49">
        <f>'UPLC Data (iClass)'!L12</f>
        <v>79.127598858540566</v>
      </c>
      <c r="D17" s="43">
        <f>'UPLC Data (iClass)'!L18</f>
        <v>80.30187859702464</v>
      </c>
      <c r="E17" s="43">
        <f>'UPLC Data (iClass)'!L24</f>
        <v>86.292629262926283</v>
      </c>
      <c r="F17" s="49">
        <f>'UPLC Data (iClass)'!L30</f>
        <v>72.816915726339332</v>
      </c>
      <c r="G17" s="49">
        <f>'UPLC Data (iClass)'!L36</f>
        <v>71.388042450352017</v>
      </c>
      <c r="H17" s="49">
        <f>'UPLC Data (iClass)'!L42</f>
        <v>63.239875389408098</v>
      </c>
      <c r="I17" s="45">
        <f>'UPLC Data (iClass)'!L48</f>
        <v>75.663764377082657</v>
      </c>
    </row>
    <row r="18" spans="1:9" ht="13.2" customHeight="1" x14ac:dyDescent="0.3">
      <c r="B18" s="17" t="s">
        <v>0</v>
      </c>
      <c r="C18" s="17" t="s">
        <v>0</v>
      </c>
      <c r="D18" s="17" t="s">
        <v>1</v>
      </c>
      <c r="E18" s="17" t="s">
        <v>1</v>
      </c>
      <c r="F18" s="17" t="s">
        <v>2</v>
      </c>
      <c r="G18" s="17" t="s">
        <v>2</v>
      </c>
      <c r="H18" s="17" t="s">
        <v>3</v>
      </c>
      <c r="I18" s="17" t="s">
        <v>3</v>
      </c>
    </row>
    <row r="19" spans="1:9" ht="13.2" customHeight="1" x14ac:dyDescent="0.3">
      <c r="A19" s="1" t="s">
        <v>20</v>
      </c>
      <c r="B19" s="22" t="s">
        <v>21</v>
      </c>
      <c r="C19" s="22" t="s">
        <v>22</v>
      </c>
      <c r="D19" s="22" t="s">
        <v>21</v>
      </c>
      <c r="E19" s="22" t="s">
        <v>22</v>
      </c>
      <c r="F19" s="22" t="s">
        <v>21</v>
      </c>
      <c r="G19" s="22" t="s">
        <v>22</v>
      </c>
      <c r="H19" s="22" t="s">
        <v>21</v>
      </c>
      <c r="I19" s="22" t="s">
        <v>22</v>
      </c>
    </row>
    <row r="20" spans="1:9" ht="13.2" customHeight="1" x14ac:dyDescent="0.3">
      <c r="A20" s="1" t="s">
        <v>34</v>
      </c>
      <c r="B20" s="40">
        <f>'UPLC Data (iClass)'!K7</f>
        <v>64.842805320435303</v>
      </c>
      <c r="C20" s="18">
        <f>'UPLC Data (iClass)'!K13</f>
        <v>100</v>
      </c>
      <c r="D20" s="42">
        <f>'UPLC Data (iClass)'!K19</f>
        <v>98.006914785438269</v>
      </c>
      <c r="E20" s="18">
        <f>'UPLC Data (iClass)'!K25</f>
        <v>100</v>
      </c>
      <c r="F20" s="48">
        <f>'UPLC Data (iClass)'!K31</f>
        <v>93.503480278422273</v>
      </c>
      <c r="G20" s="18">
        <f>'UPLC Data (iClass)'!K37</f>
        <v>100</v>
      </c>
      <c r="H20" s="48">
        <f>'UPLC Data (iClass)'!K43</f>
        <v>94.126802946975189</v>
      </c>
      <c r="I20" s="46">
        <f>'UPLC Data (iClass)'!K49</f>
        <v>83.616466909848882</v>
      </c>
    </row>
    <row r="21" spans="1:9" ht="13.2" customHeight="1" thickBot="1" x14ac:dyDescent="0.35">
      <c r="A21" s="1" t="s">
        <v>35</v>
      </c>
      <c r="B21" s="41">
        <f>'UPLC Data (iClass)'!L7</f>
        <v>48.307134220072555</v>
      </c>
      <c r="C21" s="19">
        <f>'UPLC Data (iClass)'!L13</f>
        <v>85.01865107369693</v>
      </c>
      <c r="D21" s="43">
        <f>'UPLC Data (iClass)'!L19</f>
        <v>72.462883872279846</v>
      </c>
      <c r="E21" s="19">
        <f>'UPLC Data (iClass)'!L25</f>
        <v>88.29525089605734</v>
      </c>
      <c r="F21" s="49">
        <f>'UPLC Data (iClass)'!L31</f>
        <v>66.438010693029355</v>
      </c>
      <c r="G21" s="19">
        <f>'UPLC Data (iClass)'!L37</f>
        <v>77.243172951885583</v>
      </c>
      <c r="H21" s="49">
        <f>'UPLC Data (iClass)'!L43</f>
        <v>85.244370654768076</v>
      </c>
      <c r="I21" s="47">
        <f>'UPLC Data (iClass)'!L49</f>
        <v>66.117769671704011</v>
      </c>
    </row>
    <row r="22" spans="1:9" ht="13.2" customHeight="1" x14ac:dyDescent="0.3">
      <c r="B22" s="23" t="s">
        <v>23</v>
      </c>
      <c r="C22" s="23" t="s">
        <v>24</v>
      </c>
      <c r="D22" s="23" t="s">
        <v>25</v>
      </c>
      <c r="E22" s="23" t="s">
        <v>26</v>
      </c>
      <c r="F22" s="34"/>
      <c r="G22" s="34"/>
      <c r="H22" s="34"/>
      <c r="I22" s="34"/>
    </row>
    <row r="23" spans="1:9" ht="13.2" customHeight="1" x14ac:dyDescent="0.3">
      <c r="A23" s="1" t="s">
        <v>28</v>
      </c>
      <c r="B23" s="22" t="s">
        <v>6</v>
      </c>
      <c r="C23" s="22" t="s">
        <v>6</v>
      </c>
      <c r="D23" s="22" t="s">
        <v>6</v>
      </c>
      <c r="E23" s="22" t="s">
        <v>6</v>
      </c>
      <c r="F23" s="35"/>
      <c r="G23" s="35"/>
      <c r="H23" s="35"/>
      <c r="I23" s="35"/>
    </row>
    <row r="24" spans="1:9" ht="13.2" customHeight="1" x14ac:dyDescent="0.3">
      <c r="A24" s="1" t="s">
        <v>34</v>
      </c>
      <c r="B24" s="42">
        <f>'UPLC Data (iClass)'!K8</f>
        <v>97.972551466001235</v>
      </c>
      <c r="C24" s="42">
        <f>'UPLC Data (iClass)'!K14</f>
        <v>97.525002525507631</v>
      </c>
      <c r="D24" s="42">
        <f>'UPLC Data (iClass)'!K20</f>
        <v>97.840347159148223</v>
      </c>
      <c r="E24" s="42">
        <f>'UPLC Data (iClass)'!K26</f>
        <v>98.110538547034452</v>
      </c>
      <c r="F24" s="36"/>
      <c r="G24" s="36"/>
      <c r="H24" s="36"/>
      <c r="I24" s="37"/>
    </row>
    <row r="25" spans="1:9" ht="13.2" customHeight="1" thickBot="1" x14ac:dyDescent="0.35">
      <c r="A25" s="1" t="s">
        <v>35</v>
      </c>
      <c r="B25" s="43">
        <f>'UPLC Data (iClass)'!L8</f>
        <v>73.778332293616131</v>
      </c>
      <c r="C25" s="43">
        <f>'UPLC Data (iClass)'!L14</f>
        <v>83.483180119203965</v>
      </c>
      <c r="D25" s="43">
        <f>'UPLC Data (iClass)'!L20</f>
        <v>75.335553537188417</v>
      </c>
      <c r="E25" s="43">
        <f>'UPLC Data (iClass)'!L26</f>
        <v>75.932100636556541</v>
      </c>
      <c r="F25" s="38"/>
      <c r="G25" s="38"/>
      <c r="H25" s="38"/>
      <c r="I25" s="39"/>
    </row>
    <row r="27" spans="1:9" x14ac:dyDescent="0.3">
      <c r="B27" s="63" t="s">
        <v>19</v>
      </c>
      <c r="C27" s="63" t="s">
        <v>36</v>
      </c>
      <c r="D27" s="64" t="s">
        <v>37</v>
      </c>
      <c r="E27" s="64" t="s">
        <v>169</v>
      </c>
      <c r="F27" s="55" t="s">
        <v>4</v>
      </c>
      <c r="G27" s="57" t="s">
        <v>38</v>
      </c>
      <c r="H27" s="56" t="s">
        <v>39</v>
      </c>
      <c r="I27" s="58" t="s">
        <v>40</v>
      </c>
    </row>
    <row r="28" spans="1:9" x14ac:dyDescent="0.3">
      <c r="B28" s="63"/>
      <c r="C28" s="63"/>
      <c r="D28" s="63"/>
      <c r="E28" s="63"/>
      <c r="F28" s="55"/>
      <c r="G28" s="57"/>
      <c r="H28" s="56"/>
      <c r="I28" s="58"/>
    </row>
    <row r="29" spans="1:9" ht="14.4" customHeight="1" x14ac:dyDescent="0.3">
      <c r="B29" s="65" t="s">
        <v>170</v>
      </c>
      <c r="C29" s="65"/>
      <c r="D29" s="65"/>
      <c r="E29" s="65"/>
      <c r="G29" s="54" t="s">
        <v>15</v>
      </c>
      <c r="H29" s="54"/>
      <c r="I29" s="54"/>
    </row>
    <row r="30" spans="1:9" x14ac:dyDescent="0.3">
      <c r="B30" s="62"/>
      <c r="F30" s="66"/>
      <c r="G30" s="54"/>
      <c r="H30" s="54"/>
      <c r="I30" s="54"/>
    </row>
    <row r="31" spans="1:9" x14ac:dyDescent="0.3">
      <c r="F31" s="66"/>
    </row>
    <row r="32" spans="1:9" x14ac:dyDescent="0.3">
      <c r="F32" s="66"/>
    </row>
    <row r="33" spans="6:6" x14ac:dyDescent="0.3">
      <c r="F33" s="66"/>
    </row>
    <row r="34" spans="6:6" x14ac:dyDescent="0.3">
      <c r="F34" s="66"/>
    </row>
  </sheetData>
  <mergeCells count="10">
    <mergeCell ref="C27:C28"/>
    <mergeCell ref="D27:D28"/>
    <mergeCell ref="F27:F28"/>
    <mergeCell ref="G27:G28"/>
    <mergeCell ref="H27:H28"/>
    <mergeCell ref="I27:I28"/>
    <mergeCell ref="B27:B28"/>
    <mergeCell ref="E27:E28"/>
    <mergeCell ref="B29:E29"/>
    <mergeCell ref="G29:I30"/>
  </mergeCells>
  <pageMargins left="0.7" right="0.7" top="0.75" bottom="0.75" header="0.3" footer="0.3"/>
  <pageSetup paperSize="9"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F0EFE-2B79-4F4F-8A2C-AE8CB7818FA2}">
  <sheetPr>
    <pageSetUpPr fitToPage="1"/>
  </sheetPr>
  <dimension ref="A1:T32"/>
  <sheetViews>
    <sheetView zoomScale="90" zoomScaleNormal="90" workbookViewId="0">
      <selection activeCell="R5" sqref="R5"/>
    </sheetView>
  </sheetViews>
  <sheetFormatPr defaultRowHeight="14.4" x14ac:dyDescent="0.3"/>
  <cols>
    <col min="1" max="1" width="22.33203125" customWidth="1"/>
    <col min="2" max="2" width="31.88671875" customWidth="1"/>
    <col min="3" max="3" width="13" customWidth="1"/>
    <col min="4" max="4" width="9.33203125" customWidth="1"/>
    <col min="5" max="5" width="8" customWidth="1"/>
    <col min="7" max="7" width="10" customWidth="1"/>
    <col min="8" max="8" width="9.5546875" bestFit="1" customWidth="1"/>
    <col min="9" max="9" width="10.33203125" customWidth="1"/>
    <col min="10" max="10" width="11.44140625" customWidth="1"/>
    <col min="11" max="11" width="3.33203125" customWidth="1"/>
    <col min="12" max="12" width="8.6640625" customWidth="1"/>
    <col min="13" max="13" width="7.88671875" customWidth="1"/>
    <col min="16" max="16" width="7.6640625" customWidth="1"/>
    <col min="18" max="18" width="17.6640625" customWidth="1"/>
  </cols>
  <sheetData>
    <row r="1" spans="1:20" x14ac:dyDescent="0.3">
      <c r="A1" s="3" t="s">
        <v>41</v>
      </c>
      <c r="C1" s="29" t="s">
        <v>42</v>
      </c>
      <c r="L1" s="8"/>
      <c r="M1" s="59" t="s">
        <v>43</v>
      </c>
      <c r="N1" s="59"/>
      <c r="O1" s="59"/>
      <c r="P1" s="59"/>
      <c r="Q1" s="9"/>
      <c r="R1" s="60" t="s">
        <v>44</v>
      </c>
    </row>
    <row r="2" spans="1:20" ht="28.8" x14ac:dyDescent="0.3">
      <c r="A2" s="2" t="s">
        <v>45</v>
      </c>
      <c r="B2" s="2" t="s">
        <v>46</v>
      </c>
      <c r="C2" s="2" t="s">
        <v>47</v>
      </c>
      <c r="D2" s="2" t="s">
        <v>48</v>
      </c>
      <c r="E2" s="2" t="s">
        <v>49</v>
      </c>
      <c r="F2" s="2" t="s">
        <v>50</v>
      </c>
      <c r="G2" s="2" t="s">
        <v>51</v>
      </c>
      <c r="H2" s="2" t="s">
        <v>52</v>
      </c>
      <c r="I2" s="6" t="s">
        <v>53</v>
      </c>
      <c r="J2" s="2" t="s">
        <v>54</v>
      </c>
      <c r="L2" s="10"/>
      <c r="M2" s="2" t="s">
        <v>55</v>
      </c>
      <c r="N2" s="2" t="s">
        <v>51</v>
      </c>
      <c r="O2" s="2" t="s">
        <v>56</v>
      </c>
      <c r="P2" s="2" t="s">
        <v>54</v>
      </c>
      <c r="Q2" s="5"/>
      <c r="R2" s="60"/>
    </row>
    <row r="3" spans="1:20" x14ac:dyDescent="0.3">
      <c r="A3" s="11" t="s">
        <v>57</v>
      </c>
      <c r="L3" s="10"/>
      <c r="Q3" s="5"/>
    </row>
    <row r="4" spans="1:20" x14ac:dyDescent="0.3">
      <c r="A4" t="s">
        <v>58</v>
      </c>
      <c r="D4">
        <v>230.06</v>
      </c>
      <c r="F4">
        <v>1</v>
      </c>
      <c r="G4" s="3">
        <v>30</v>
      </c>
      <c r="H4" s="29">
        <f>1000*I4/J4</f>
        <v>340.42553191489361</v>
      </c>
      <c r="I4" s="7">
        <f>G4/D4*1000</f>
        <v>130.40076501782144</v>
      </c>
      <c r="J4">
        <f>P4</f>
        <v>383.05224723985049</v>
      </c>
      <c r="L4" s="10"/>
      <c r="M4">
        <f>N4/G4</f>
        <v>47</v>
      </c>
      <c r="N4" s="3">
        <v>1410</v>
      </c>
      <c r="O4" s="3">
        <v>16</v>
      </c>
      <c r="P4">
        <f t="shared" ref="P4:P16" si="0">1000*(N4/D4)/O4</f>
        <v>383.05224723985049</v>
      </c>
      <c r="Q4" s="5"/>
      <c r="R4">
        <f>G4*45</f>
        <v>1350</v>
      </c>
      <c r="T4">
        <f>N4/48</f>
        <v>29.375</v>
      </c>
    </row>
    <row r="5" spans="1:20" x14ac:dyDescent="0.3">
      <c r="A5" t="s">
        <v>59</v>
      </c>
      <c r="D5">
        <v>139.91999999999999</v>
      </c>
      <c r="F5" s="3">
        <v>1.5</v>
      </c>
      <c r="G5" s="29">
        <f>I5*D5/1000</f>
        <v>27.368512561940364</v>
      </c>
      <c r="H5" s="30" t="e">
        <f>1000*I5/J5</f>
        <v>#DIV/0!</v>
      </c>
      <c r="I5" s="7">
        <f>$I$4*F5</f>
        <v>195.60114752673218</v>
      </c>
      <c r="J5" t="e">
        <f>P5</f>
        <v>#DIV/0!</v>
      </c>
      <c r="L5" s="10"/>
      <c r="M5">
        <f>N5/G5</f>
        <v>0</v>
      </c>
      <c r="N5" s="3"/>
      <c r="O5" s="3"/>
      <c r="P5" t="e">
        <f>1000*(N5/D5)/O5</f>
        <v>#DIV/0!</v>
      </c>
      <c r="Q5" s="5"/>
      <c r="R5">
        <f>G5*45</f>
        <v>1231.5830652873165</v>
      </c>
      <c r="T5">
        <f>N5/48</f>
        <v>0</v>
      </c>
    </row>
    <row r="6" spans="1:20" x14ac:dyDescent="0.3">
      <c r="A6" t="s">
        <v>60</v>
      </c>
      <c r="D6">
        <v>138.21</v>
      </c>
      <c r="F6" s="3">
        <v>3</v>
      </c>
      <c r="G6" s="29">
        <f>I6*D6/1000</f>
        <v>54.068069199339313</v>
      </c>
      <c r="H6" s="12" t="e">
        <f>1000*I6/J6</f>
        <v>#DIV/0!</v>
      </c>
      <c r="I6" s="7">
        <f>$I$4*F6</f>
        <v>391.20229505346435</v>
      </c>
      <c r="J6" t="e">
        <f>P6</f>
        <v>#DIV/0!</v>
      </c>
      <c r="L6" s="10"/>
      <c r="M6">
        <f>N6/G6</f>
        <v>0</v>
      </c>
      <c r="N6" s="3"/>
      <c r="O6" s="3"/>
      <c r="P6" t="e">
        <f t="shared" si="0"/>
        <v>#DIV/0!</v>
      </c>
      <c r="Q6" s="5"/>
      <c r="T6">
        <f>N5/6000*149</f>
        <v>0</v>
      </c>
    </row>
    <row r="7" spans="1:20" x14ac:dyDescent="0.3">
      <c r="A7" s="24" t="s">
        <v>61</v>
      </c>
      <c r="B7" s="24"/>
      <c r="C7" s="24"/>
      <c r="D7" s="24">
        <v>731.7</v>
      </c>
      <c r="E7" s="24"/>
      <c r="F7" s="24">
        <v>0.01</v>
      </c>
      <c r="G7" s="24">
        <f>I7*D7/1000</f>
        <v>0.95414239763539965</v>
      </c>
      <c r="H7" s="25" t="e">
        <f>1000*I7/J7</f>
        <v>#DIV/0!</v>
      </c>
      <c r="I7" s="26">
        <f>$I$4*F7</f>
        <v>1.3040076501782145</v>
      </c>
      <c r="J7" s="24" t="e">
        <f>P7</f>
        <v>#DIV/0!</v>
      </c>
      <c r="K7" s="24"/>
      <c r="L7" s="27"/>
      <c r="M7" s="24"/>
      <c r="N7" s="24"/>
      <c r="O7" s="24"/>
      <c r="P7" s="24" t="e">
        <f t="shared" si="0"/>
        <v>#DIV/0!</v>
      </c>
      <c r="Q7" s="28"/>
      <c r="R7" s="24"/>
    </row>
    <row r="8" spans="1:20" ht="14.4" customHeight="1" x14ac:dyDescent="0.3">
      <c r="L8" s="61" t="s">
        <v>62</v>
      </c>
      <c r="P8" t="e">
        <f t="shared" si="0"/>
        <v>#DIV/0!</v>
      </c>
      <c r="Q8" s="5"/>
    </row>
    <row r="9" spans="1:20" x14ac:dyDescent="0.3">
      <c r="A9" s="11" t="s">
        <v>63</v>
      </c>
      <c r="E9" t="s">
        <v>64</v>
      </c>
      <c r="L9" s="61"/>
      <c r="P9" t="e">
        <f t="shared" si="0"/>
        <v>#DIV/0!</v>
      </c>
      <c r="Q9" s="5"/>
    </row>
    <row r="10" spans="1:20" x14ac:dyDescent="0.3">
      <c r="A10" s="4" t="s">
        <v>65</v>
      </c>
      <c r="B10" s="4" t="s">
        <v>66</v>
      </c>
      <c r="C10" t="s">
        <v>67</v>
      </c>
      <c r="D10">
        <v>224.51</v>
      </c>
      <c r="E10">
        <f>109/0.474</f>
        <v>229.957805907173</v>
      </c>
      <c r="F10" s="3">
        <v>0.01</v>
      </c>
      <c r="G10">
        <f t="shared" ref="G10" si="1">I10*D10/1000</f>
        <v>0.29276275754151093</v>
      </c>
      <c r="H10" s="30">
        <f t="shared" ref="H10" si="2">1000*I10/J10</f>
        <v>60.053898982874031</v>
      </c>
      <c r="I10" s="7">
        <f t="shared" ref="I10" si="3">$I$4*F10</f>
        <v>1.3040076501782145</v>
      </c>
      <c r="J10">
        <f t="shared" ref="J10" si="4">P10</f>
        <v>21.713954834973947</v>
      </c>
      <c r="L10" s="61"/>
      <c r="M10">
        <f>N10/G10</f>
        <v>93.249565720903291</v>
      </c>
      <c r="N10" s="3">
        <v>27.3</v>
      </c>
      <c r="O10" s="3">
        <v>5.6</v>
      </c>
      <c r="P10">
        <f t="shared" si="0"/>
        <v>21.713954834973947</v>
      </c>
      <c r="Q10" s="5"/>
      <c r="R10">
        <f>G10*50</f>
        <v>14.638137877075547</v>
      </c>
    </row>
    <row r="11" spans="1:20" x14ac:dyDescent="0.3">
      <c r="A11" s="4"/>
      <c r="B11" s="4"/>
      <c r="H11" s="12"/>
      <c r="I11" s="7"/>
      <c r="L11" s="61"/>
      <c r="P11" t="e">
        <f t="shared" si="0"/>
        <v>#DIV/0!</v>
      </c>
      <c r="Q11" s="5"/>
    </row>
    <row r="12" spans="1:20" x14ac:dyDescent="0.3">
      <c r="A12" s="11" t="s">
        <v>68</v>
      </c>
      <c r="B12" s="4"/>
      <c r="H12" s="12"/>
      <c r="I12" s="7"/>
      <c r="L12" s="61"/>
      <c r="P12" t="e">
        <f t="shared" si="0"/>
        <v>#DIV/0!</v>
      </c>
      <c r="Q12" s="5"/>
    </row>
    <row r="13" spans="1:20" x14ac:dyDescent="0.3">
      <c r="A13" s="14" t="s">
        <v>69</v>
      </c>
      <c r="B13" t="s">
        <v>70</v>
      </c>
      <c r="C13" s="13" t="s">
        <v>71</v>
      </c>
      <c r="D13">
        <v>262.29000000000002</v>
      </c>
      <c r="F13" s="3">
        <v>0.02</v>
      </c>
      <c r="G13">
        <f>I13*D13/1000</f>
        <v>0.68405633313048786</v>
      </c>
      <c r="H13" s="30">
        <f>1000*I13/J13</f>
        <v>59.883719398628564</v>
      </c>
      <c r="I13" s="7">
        <f>$I$4*F13</f>
        <v>2.608015300356429</v>
      </c>
      <c r="J13">
        <f>P13</f>
        <v>43.551324576144431</v>
      </c>
      <c r="L13" s="10"/>
      <c r="M13">
        <f t="shared" ref="M13:M16" si="5">N13/G13</f>
        <v>43.417476838613737</v>
      </c>
      <c r="N13" s="3">
        <v>29.7</v>
      </c>
      <c r="O13" s="3">
        <v>2.6</v>
      </c>
      <c r="P13">
        <f t="shared" si="0"/>
        <v>43.551324576144431</v>
      </c>
      <c r="Q13" s="5"/>
      <c r="R13">
        <f>G13*15</f>
        <v>10.260844996957317</v>
      </c>
    </row>
    <row r="14" spans="1:20" x14ac:dyDescent="0.3">
      <c r="A14" s="14" t="s">
        <v>72</v>
      </c>
      <c r="B14" t="s">
        <v>73</v>
      </c>
      <c r="C14" s="13" t="s">
        <v>74</v>
      </c>
      <c r="D14">
        <v>304.37</v>
      </c>
      <c r="F14" s="3">
        <v>0.02</v>
      </c>
      <c r="G14">
        <f>I14*D14/1000</f>
        <v>0.79380161696948626</v>
      </c>
      <c r="H14" s="30">
        <f>1000*I14/J14</f>
        <v>69.026227562564017</v>
      </c>
      <c r="I14" s="7">
        <f>$I$4*F14</f>
        <v>2.608015300356429</v>
      </c>
      <c r="J14">
        <f>P14</f>
        <v>37.782961527088744</v>
      </c>
      <c r="L14" s="10"/>
      <c r="M14">
        <f t="shared" si="5"/>
        <v>20.282145634151416</v>
      </c>
      <c r="N14" s="3">
        <v>16.100000000000001</v>
      </c>
      <c r="O14" s="3">
        <v>1.4</v>
      </c>
      <c r="P14">
        <f t="shared" si="0"/>
        <v>37.782961527088744</v>
      </c>
      <c r="Q14" s="5"/>
      <c r="R14">
        <f>G14*15</f>
        <v>11.907024254542295</v>
      </c>
    </row>
    <row r="15" spans="1:20" x14ac:dyDescent="0.3">
      <c r="A15" s="14" t="s">
        <v>75</v>
      </c>
      <c r="B15" s="15" t="s">
        <v>76</v>
      </c>
      <c r="C15" t="s">
        <v>77</v>
      </c>
      <c r="D15">
        <v>298.39999999999998</v>
      </c>
      <c r="F15" s="3">
        <v>0.02</v>
      </c>
      <c r="G15">
        <f>I15*D15/1000</f>
        <v>0.77823176562635832</v>
      </c>
      <c r="H15" s="30">
        <f>1000*I15/J15</f>
        <v>69.005772321549017</v>
      </c>
      <c r="I15" s="7">
        <f>$I$4*F15</f>
        <v>2.608015300356429</v>
      </c>
      <c r="J15">
        <f>P15</f>
        <v>37.794161453678882</v>
      </c>
      <c r="L15" s="10"/>
      <c r="M15">
        <f t="shared" si="5"/>
        <v>26.084774352100091</v>
      </c>
      <c r="N15" s="3">
        <v>20.3</v>
      </c>
      <c r="O15" s="3">
        <v>1.8</v>
      </c>
      <c r="P15">
        <f t="shared" si="0"/>
        <v>37.794161453678882</v>
      </c>
      <c r="Q15" s="5"/>
      <c r="R15">
        <f>G15*15</f>
        <v>11.673476484395374</v>
      </c>
    </row>
    <row r="16" spans="1:20" x14ac:dyDescent="0.3">
      <c r="A16" s="14" t="s">
        <v>78</v>
      </c>
      <c r="B16" s="15" t="s">
        <v>79</v>
      </c>
      <c r="C16" s="13" t="s">
        <v>80</v>
      </c>
      <c r="D16">
        <v>554.38</v>
      </c>
      <c r="F16" s="3">
        <v>0.01</v>
      </c>
      <c r="G16">
        <f>I16*D16/1000</f>
        <v>0.72291576110579858</v>
      </c>
      <c r="H16" s="30">
        <f>1000*I16/J16</f>
        <v>66.859261142732819</v>
      </c>
      <c r="I16" s="7">
        <f>$I$4*F16</f>
        <v>1.3040076501782145</v>
      </c>
      <c r="J16">
        <f>P16</f>
        <v>19.503769977271908</v>
      </c>
      <c r="L16" s="10"/>
      <c r="M16">
        <f t="shared" si="5"/>
        <v>23.930865711846266</v>
      </c>
      <c r="N16" s="3">
        <v>17.3</v>
      </c>
      <c r="O16" s="3">
        <v>1.6</v>
      </c>
      <c r="P16">
        <f t="shared" si="0"/>
        <v>19.503769977271908</v>
      </c>
      <c r="Q16" s="5"/>
      <c r="R16">
        <f>G16*20</f>
        <v>14.458315222115971</v>
      </c>
    </row>
    <row r="17" spans="1:9" x14ac:dyDescent="0.3">
      <c r="H17" s="12"/>
      <c r="I17" s="7"/>
    </row>
    <row r="18" spans="1:9" x14ac:dyDescent="0.3">
      <c r="A18" s="11" t="s">
        <v>81</v>
      </c>
      <c r="H18" s="12"/>
    </row>
    <row r="19" spans="1:9" x14ac:dyDescent="0.3">
      <c r="A19" t="s">
        <v>82</v>
      </c>
      <c r="D19">
        <v>41.05</v>
      </c>
      <c r="E19">
        <v>0.78600000000000003</v>
      </c>
      <c r="F19" s="3">
        <v>10</v>
      </c>
      <c r="G19">
        <f>H19*E19</f>
        <v>235.8</v>
      </c>
      <c r="H19" s="30">
        <f>G4*F19</f>
        <v>300</v>
      </c>
      <c r="I19" t="s">
        <v>83</v>
      </c>
    </row>
    <row r="20" spans="1:9" x14ac:dyDescent="0.3">
      <c r="A20" t="s">
        <v>84</v>
      </c>
      <c r="D20">
        <v>18.02</v>
      </c>
      <c r="E20">
        <v>1</v>
      </c>
      <c r="F20" s="3">
        <v>2</v>
      </c>
      <c r="G20">
        <f>H20*E20</f>
        <v>60</v>
      </c>
      <c r="H20" s="30">
        <f>G4*F20</f>
        <v>60</v>
      </c>
      <c r="I20" s="7" t="s">
        <v>83</v>
      </c>
    </row>
    <row r="21" spans="1:9" x14ac:dyDescent="0.3">
      <c r="C21" t="s">
        <v>85</v>
      </c>
      <c r="H21" s="12" t="e">
        <f>500-H4-#REF!-H20</f>
        <v>#REF!</v>
      </c>
    </row>
    <row r="23" spans="1:9" x14ac:dyDescent="0.3">
      <c r="A23" s="21" t="s">
        <v>7</v>
      </c>
      <c r="B23" s="16" t="s">
        <v>86</v>
      </c>
    </row>
    <row r="24" spans="1:9" x14ac:dyDescent="0.3">
      <c r="A24" s="21" t="s">
        <v>10</v>
      </c>
      <c r="B24" t="s">
        <v>87</v>
      </c>
    </row>
    <row r="25" spans="1:9" x14ac:dyDescent="0.3">
      <c r="A25" s="21" t="s">
        <v>11</v>
      </c>
      <c r="B25" t="s">
        <v>88</v>
      </c>
    </row>
    <row r="26" spans="1:9" x14ac:dyDescent="0.3">
      <c r="A26" t="s">
        <v>13</v>
      </c>
    </row>
    <row r="27" spans="1:9" x14ac:dyDescent="0.3">
      <c r="A27" s="21" t="s">
        <v>17</v>
      </c>
      <c r="B27" t="s">
        <v>89</v>
      </c>
    </row>
    <row r="28" spans="1:9" x14ac:dyDescent="0.3">
      <c r="A28" s="21" t="s">
        <v>14</v>
      </c>
      <c r="B28" t="s">
        <v>90</v>
      </c>
    </row>
    <row r="29" spans="1:9" x14ac:dyDescent="0.3">
      <c r="A29" t="s">
        <v>18</v>
      </c>
      <c r="B29" t="s">
        <v>91</v>
      </c>
    </row>
    <row r="30" spans="1:9" x14ac:dyDescent="0.3">
      <c r="A30" s="21" t="s">
        <v>6</v>
      </c>
      <c r="B30" t="s">
        <v>92</v>
      </c>
    </row>
    <row r="31" spans="1:9" x14ac:dyDescent="0.3">
      <c r="A31" s="21" t="s">
        <v>21</v>
      </c>
      <c r="B31" t="s">
        <v>93</v>
      </c>
    </row>
    <row r="32" spans="1:9" x14ac:dyDescent="0.3">
      <c r="A32" t="s">
        <v>94</v>
      </c>
    </row>
  </sheetData>
  <mergeCells count="3">
    <mergeCell ref="M1:P1"/>
    <mergeCell ref="R1:R2"/>
    <mergeCell ref="L8:L12"/>
  </mergeCells>
  <pageMargins left="0.7" right="0.7" top="0.75" bottom="0.75" header="0.3" footer="0.3"/>
  <pageSetup paperSize="9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019D1-860A-435A-81F0-7E059429388D}">
  <dimension ref="A1:X50"/>
  <sheetViews>
    <sheetView zoomScale="70" zoomScaleNormal="70" workbookViewId="0">
      <selection activeCell="L3" sqref="L3"/>
    </sheetView>
  </sheetViews>
  <sheetFormatPr defaultRowHeight="14.4" x14ac:dyDescent="0.3"/>
  <cols>
    <col min="1" max="1" width="5.33203125" customWidth="1"/>
    <col min="2" max="2" width="9" bestFit="1" customWidth="1"/>
    <col min="3" max="3" width="11.6640625" customWidth="1"/>
    <col min="4" max="4" width="11.5546875" customWidth="1"/>
    <col min="5" max="6" width="10.109375" customWidth="1"/>
    <col min="7" max="7" width="11.109375" customWidth="1"/>
    <col min="8" max="8" width="10.6640625" customWidth="1"/>
    <col min="9" max="9" width="11.109375" customWidth="1"/>
    <col min="10" max="10" width="11.33203125" customWidth="1"/>
    <col min="11" max="11" width="10.88671875" customWidth="1"/>
    <col min="12" max="12" width="12.33203125" customWidth="1"/>
    <col min="13" max="14" width="13.33203125" customWidth="1"/>
    <col min="15" max="15" width="33.44140625" customWidth="1"/>
    <col min="16" max="16" width="2.33203125" customWidth="1"/>
    <col min="17" max="17" width="3.33203125" customWidth="1"/>
  </cols>
  <sheetData>
    <row r="1" spans="1:24" x14ac:dyDescent="0.3"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s="3" t="s">
        <v>41</v>
      </c>
      <c r="R1" t="s">
        <v>108</v>
      </c>
      <c r="S1" t="s">
        <v>109</v>
      </c>
      <c r="T1" t="s">
        <v>110</v>
      </c>
      <c r="U1" t="s">
        <v>111</v>
      </c>
      <c r="V1" t="s">
        <v>112</v>
      </c>
      <c r="W1" t="s">
        <v>113</v>
      </c>
    </row>
    <row r="2" spans="1:24" x14ac:dyDescent="0.3">
      <c r="B2" t="s">
        <v>114</v>
      </c>
      <c r="C2" t="s">
        <v>115</v>
      </c>
      <c r="D2" t="s">
        <v>116</v>
      </c>
      <c r="E2" t="s">
        <v>117</v>
      </c>
      <c r="F2">
        <v>1.077</v>
      </c>
      <c r="G2" t="s">
        <v>118</v>
      </c>
      <c r="H2" t="s">
        <v>119</v>
      </c>
      <c r="I2">
        <v>1.9550000000000001</v>
      </c>
      <c r="K2" t="s">
        <v>120</v>
      </c>
      <c r="L2" t="s">
        <v>120</v>
      </c>
      <c r="M2" t="s">
        <v>120</v>
      </c>
      <c r="R2">
        <v>1.58</v>
      </c>
      <c r="S2">
        <v>1.86</v>
      </c>
      <c r="T2">
        <v>1.79</v>
      </c>
      <c r="U2">
        <v>1.6659999999999999</v>
      </c>
      <c r="V2">
        <v>1.877</v>
      </c>
      <c r="W2">
        <v>2.2999999999999998</v>
      </c>
      <c r="X2">
        <v>2.36</v>
      </c>
    </row>
    <row r="3" spans="1:24" x14ac:dyDescent="0.3">
      <c r="A3" t="s">
        <v>121</v>
      </c>
      <c r="B3" s="3">
        <v>1.26</v>
      </c>
      <c r="C3" s="3">
        <v>0</v>
      </c>
      <c r="D3" s="3"/>
      <c r="E3" s="3"/>
      <c r="F3" s="3"/>
      <c r="G3" s="3">
        <v>89.32</v>
      </c>
      <c r="H3" s="3"/>
      <c r="I3" s="3">
        <v>4.97</v>
      </c>
      <c r="J3" s="3">
        <f>100-SUM(B3:I3)-SUM(R3:X3)</f>
        <v>3.8400000000000025</v>
      </c>
      <c r="K3">
        <f>100*SUM(E3:J3)/SUM(B3:C3,E3:J3)</f>
        <v>98.732266827648658</v>
      </c>
      <c r="L3">
        <f>100*G3/SUM(B3:C3,E3:J3)</f>
        <v>89.868195995572989</v>
      </c>
      <c r="M3">
        <f t="shared" ref="M3:M50" si="0">100*E3/SUM(B3:C3,E3:J3)</f>
        <v>0</v>
      </c>
      <c r="N3">
        <f t="shared" ref="N3:N50" si="1">100*H3/SUM(B3:C3,E3:J3)</f>
        <v>0</v>
      </c>
      <c r="R3" s="3">
        <v>0.55000000000000004</v>
      </c>
      <c r="S3" s="3">
        <v>0.06</v>
      </c>
      <c r="T3" s="3"/>
      <c r="U3" s="3"/>
      <c r="V3" s="3"/>
    </row>
    <row r="4" spans="1:24" x14ac:dyDescent="0.3">
      <c r="A4" t="s">
        <v>122</v>
      </c>
      <c r="B4" s="3">
        <v>2.67</v>
      </c>
      <c r="C4" s="3">
        <v>2.15</v>
      </c>
      <c r="D4" s="3"/>
      <c r="E4" s="3"/>
      <c r="F4" s="3"/>
      <c r="G4" s="3">
        <v>84.9</v>
      </c>
      <c r="H4" s="3"/>
      <c r="I4" s="3">
        <v>6.1</v>
      </c>
      <c r="J4" s="3">
        <f t="shared" ref="J4:J50" si="2">100-SUM(B4:I4)-SUM(R4:X4)</f>
        <v>3.9000000000000066</v>
      </c>
      <c r="K4">
        <f t="shared" ref="K4:K50" si="3">100*SUM(E4:J4)/SUM(B4:C4,E4:J4)</f>
        <v>95.166466105094258</v>
      </c>
      <c r="L4">
        <f t="shared" ref="L4:L50" si="4">100*G4/SUM(B4:C4,E4:J4)</f>
        <v>85.138387484957889</v>
      </c>
      <c r="M4">
        <f t="shared" si="0"/>
        <v>0</v>
      </c>
      <c r="N4">
        <f t="shared" si="1"/>
        <v>0</v>
      </c>
      <c r="R4" s="3">
        <v>0.22</v>
      </c>
      <c r="S4" s="3">
        <v>0.06</v>
      </c>
      <c r="T4" s="3"/>
      <c r="U4" s="3"/>
      <c r="V4" s="3"/>
    </row>
    <row r="5" spans="1:24" x14ac:dyDescent="0.3">
      <c r="A5" t="s">
        <v>123</v>
      </c>
      <c r="B5" s="3">
        <v>2.38</v>
      </c>
      <c r="C5" s="3">
        <v>14.43</v>
      </c>
      <c r="D5" s="3"/>
      <c r="E5" s="3"/>
      <c r="F5" s="3"/>
      <c r="G5" s="3">
        <v>68.61</v>
      </c>
      <c r="H5" s="3"/>
      <c r="I5" s="3">
        <v>6.29</v>
      </c>
      <c r="J5" s="3">
        <f t="shared" si="2"/>
        <v>8.289999999999992</v>
      </c>
      <c r="K5">
        <f t="shared" si="3"/>
        <v>83.19</v>
      </c>
      <c r="L5">
        <f t="shared" si="4"/>
        <v>68.61</v>
      </c>
      <c r="M5">
        <f t="shared" si="0"/>
        <v>0</v>
      </c>
      <c r="N5">
        <f t="shared" si="1"/>
        <v>0</v>
      </c>
      <c r="R5" s="3"/>
      <c r="S5" s="3"/>
      <c r="T5" s="3"/>
      <c r="U5" s="3"/>
      <c r="V5" s="3"/>
    </row>
    <row r="6" spans="1:24" x14ac:dyDescent="0.3">
      <c r="A6" t="s">
        <v>124</v>
      </c>
      <c r="B6" s="3">
        <v>1.83</v>
      </c>
      <c r="C6" s="3">
        <v>12</v>
      </c>
      <c r="D6" s="3"/>
      <c r="E6" s="3"/>
      <c r="F6" s="3"/>
      <c r="G6" s="3">
        <v>72.06</v>
      </c>
      <c r="H6" s="3"/>
      <c r="I6" s="3">
        <v>5.64</v>
      </c>
      <c r="J6" s="3">
        <f t="shared" si="2"/>
        <v>7.6599999999999984</v>
      </c>
      <c r="K6">
        <f t="shared" si="3"/>
        <v>86.057062203851203</v>
      </c>
      <c r="L6">
        <f t="shared" si="4"/>
        <v>72.648452464966226</v>
      </c>
      <c r="M6">
        <f t="shared" si="0"/>
        <v>0</v>
      </c>
      <c r="N6">
        <f t="shared" si="1"/>
        <v>0</v>
      </c>
      <c r="R6" s="3">
        <v>0.67</v>
      </c>
      <c r="S6" s="3">
        <v>0.14000000000000001</v>
      </c>
      <c r="T6" s="3"/>
      <c r="U6" s="3"/>
      <c r="V6" s="3"/>
    </row>
    <row r="7" spans="1:24" x14ac:dyDescent="0.3">
      <c r="A7" t="s">
        <v>125</v>
      </c>
      <c r="B7" s="3">
        <v>2.36</v>
      </c>
      <c r="C7" s="3">
        <v>32.53</v>
      </c>
      <c r="D7" s="3"/>
      <c r="E7" s="3"/>
      <c r="F7" s="3"/>
      <c r="G7" s="3">
        <v>47.94</v>
      </c>
      <c r="H7" s="3"/>
      <c r="I7" s="3">
        <v>6.72</v>
      </c>
      <c r="J7" s="3">
        <f t="shared" si="2"/>
        <v>9.6900000000000031</v>
      </c>
      <c r="K7">
        <f t="shared" si="3"/>
        <v>64.842805320435303</v>
      </c>
      <c r="L7">
        <f t="shared" si="4"/>
        <v>48.307134220072555</v>
      </c>
      <c r="M7">
        <f t="shared" si="0"/>
        <v>0</v>
      </c>
      <c r="N7">
        <f t="shared" si="1"/>
        <v>0</v>
      </c>
      <c r="R7" s="3">
        <v>0.72</v>
      </c>
      <c r="S7" s="3">
        <v>0.04</v>
      </c>
      <c r="T7" s="3"/>
      <c r="U7" s="3"/>
      <c r="V7" s="3"/>
    </row>
    <row r="8" spans="1:24" x14ac:dyDescent="0.3">
      <c r="A8" t="s">
        <v>126</v>
      </c>
      <c r="B8" s="3">
        <v>1.95</v>
      </c>
      <c r="C8" s="3"/>
      <c r="D8" s="3">
        <v>2.73</v>
      </c>
      <c r="E8" s="3"/>
      <c r="F8" s="3">
        <v>2.2200000000000002</v>
      </c>
      <c r="G8" s="3">
        <v>70.959999999999994</v>
      </c>
      <c r="H8" s="3"/>
      <c r="I8" s="3">
        <v>20.53</v>
      </c>
      <c r="J8" s="3">
        <f t="shared" si="2"/>
        <v>0.51999999999999935</v>
      </c>
      <c r="K8">
        <f t="shared" si="3"/>
        <v>97.972551466001235</v>
      </c>
      <c r="L8">
        <f t="shared" si="4"/>
        <v>73.778332293616131</v>
      </c>
      <c r="M8">
        <f t="shared" si="0"/>
        <v>0</v>
      </c>
      <c r="N8">
        <f t="shared" si="1"/>
        <v>0</v>
      </c>
      <c r="R8" s="3"/>
      <c r="S8" s="3"/>
      <c r="T8" s="3">
        <v>1.0900000000000001</v>
      </c>
      <c r="U8" s="3"/>
      <c r="V8" s="3"/>
    </row>
    <row r="9" spans="1:24" x14ac:dyDescent="0.3">
      <c r="A9" t="s">
        <v>127</v>
      </c>
      <c r="B9" s="3">
        <v>3.94</v>
      </c>
      <c r="C9" s="3">
        <v>51.65</v>
      </c>
      <c r="D9" s="3">
        <v>3.79</v>
      </c>
      <c r="E9" s="3"/>
      <c r="F9" s="3"/>
      <c r="G9" s="3">
        <v>25.42</v>
      </c>
      <c r="H9" s="3"/>
      <c r="I9" s="3">
        <v>2.7</v>
      </c>
      <c r="J9" s="3">
        <f t="shared" si="2"/>
        <v>11.76</v>
      </c>
      <c r="K9">
        <f t="shared" si="3"/>
        <v>41.772284487273495</v>
      </c>
      <c r="L9">
        <f t="shared" si="4"/>
        <v>26.626165287524877</v>
      </c>
      <c r="M9">
        <f t="shared" si="0"/>
        <v>0</v>
      </c>
      <c r="N9">
        <f t="shared" si="1"/>
        <v>0</v>
      </c>
      <c r="R9" s="3">
        <v>0.59</v>
      </c>
      <c r="S9" s="3">
        <v>0.15</v>
      </c>
      <c r="T9" s="3"/>
      <c r="U9" s="3"/>
      <c r="V9" s="3"/>
    </row>
    <row r="10" spans="1:24" x14ac:dyDescent="0.3">
      <c r="A10" t="s">
        <v>128</v>
      </c>
      <c r="B10" s="3">
        <v>2.25</v>
      </c>
      <c r="C10" s="3">
        <v>23.65</v>
      </c>
      <c r="D10" s="3"/>
      <c r="E10" s="3"/>
      <c r="F10" s="3"/>
      <c r="G10" s="3">
        <v>60.87</v>
      </c>
      <c r="H10" s="3"/>
      <c r="I10" s="3">
        <v>3.8</v>
      </c>
      <c r="J10" s="3">
        <f t="shared" si="2"/>
        <v>7.3200000000000074</v>
      </c>
      <c r="K10">
        <f t="shared" si="3"/>
        <v>73.541730513842083</v>
      </c>
      <c r="L10">
        <f t="shared" si="4"/>
        <v>62.182041066503217</v>
      </c>
      <c r="M10">
        <f t="shared" si="0"/>
        <v>0</v>
      </c>
      <c r="N10">
        <f t="shared" si="1"/>
        <v>0</v>
      </c>
      <c r="R10" s="3">
        <v>1.95</v>
      </c>
      <c r="S10" s="3">
        <v>0.16</v>
      </c>
      <c r="T10" s="3"/>
      <c r="U10" s="3"/>
      <c r="V10" s="3"/>
    </row>
    <row r="11" spans="1:24" x14ac:dyDescent="0.3">
      <c r="A11" t="s">
        <v>129</v>
      </c>
      <c r="B11" s="3">
        <v>2.31</v>
      </c>
      <c r="C11" s="3">
        <v>3.54</v>
      </c>
      <c r="D11" s="3"/>
      <c r="E11" s="3"/>
      <c r="F11" s="3"/>
      <c r="G11" s="3">
        <v>79.55</v>
      </c>
      <c r="H11" s="3"/>
      <c r="I11" s="3">
        <v>7.38</v>
      </c>
      <c r="J11" s="3">
        <f t="shared" si="2"/>
        <v>6.850000000000013</v>
      </c>
      <c r="K11">
        <f t="shared" si="3"/>
        <v>94.128274616079494</v>
      </c>
      <c r="L11">
        <f t="shared" si="4"/>
        <v>79.845428083910477</v>
      </c>
      <c r="M11">
        <f t="shared" si="0"/>
        <v>0</v>
      </c>
      <c r="N11">
        <f t="shared" si="1"/>
        <v>0</v>
      </c>
      <c r="R11" s="3">
        <v>0.37</v>
      </c>
      <c r="S11" s="3">
        <v>0</v>
      </c>
      <c r="T11" s="3"/>
      <c r="U11" s="3"/>
      <c r="V11" s="3"/>
    </row>
    <row r="12" spans="1:24" x14ac:dyDescent="0.3">
      <c r="A12" t="s">
        <v>130</v>
      </c>
      <c r="B12" s="3">
        <v>1.93</v>
      </c>
      <c r="C12" s="3">
        <v>3.93</v>
      </c>
      <c r="D12" s="3"/>
      <c r="E12" s="3"/>
      <c r="F12" s="3"/>
      <c r="G12" s="3">
        <v>77.64</v>
      </c>
      <c r="H12" s="3"/>
      <c r="I12" s="3">
        <v>5.99</v>
      </c>
      <c r="J12" s="3">
        <f t="shared" si="2"/>
        <v>8.6300000000000061</v>
      </c>
      <c r="K12">
        <f t="shared" si="3"/>
        <v>94.027721157765995</v>
      </c>
      <c r="L12">
        <f t="shared" si="4"/>
        <v>79.127598858540566</v>
      </c>
      <c r="M12">
        <f t="shared" si="0"/>
        <v>0</v>
      </c>
      <c r="N12">
        <f t="shared" si="1"/>
        <v>0</v>
      </c>
      <c r="R12" s="3">
        <v>1.88</v>
      </c>
      <c r="S12" s="3">
        <v>0</v>
      </c>
      <c r="T12" s="3"/>
      <c r="U12" s="3"/>
      <c r="V12" s="3"/>
    </row>
    <row r="13" spans="1:24" x14ac:dyDescent="0.3">
      <c r="A13" t="s">
        <v>131</v>
      </c>
      <c r="B13" s="3"/>
      <c r="C13" s="3"/>
      <c r="D13" s="3">
        <v>0.34</v>
      </c>
      <c r="E13" s="3"/>
      <c r="F13" s="3">
        <v>0.04</v>
      </c>
      <c r="G13" s="3">
        <v>84.33</v>
      </c>
      <c r="H13" s="3"/>
      <c r="I13" s="3">
        <v>10.23</v>
      </c>
      <c r="J13" s="3">
        <f t="shared" si="2"/>
        <v>4.5900000000000025</v>
      </c>
      <c r="K13">
        <f t="shared" si="3"/>
        <v>100</v>
      </c>
      <c r="L13">
        <f t="shared" si="4"/>
        <v>85.01865107369693</v>
      </c>
      <c r="M13">
        <f t="shared" si="0"/>
        <v>0</v>
      </c>
      <c r="N13">
        <f t="shared" si="1"/>
        <v>0</v>
      </c>
      <c r="R13" s="3">
        <v>0.47</v>
      </c>
      <c r="S13" s="3">
        <v>0</v>
      </c>
      <c r="T13" s="3"/>
      <c r="U13" s="3"/>
      <c r="V13" s="3"/>
    </row>
    <row r="14" spans="1:24" x14ac:dyDescent="0.3">
      <c r="A14" t="s">
        <v>132</v>
      </c>
      <c r="B14" s="3">
        <v>2.4500000000000002</v>
      </c>
      <c r="C14" s="3"/>
      <c r="D14" s="3"/>
      <c r="E14" s="3"/>
      <c r="F14" s="3">
        <v>1.21</v>
      </c>
      <c r="G14" s="3">
        <v>82.64</v>
      </c>
      <c r="H14" s="3"/>
      <c r="I14" s="3">
        <v>10.98</v>
      </c>
      <c r="J14" s="3">
        <f t="shared" si="2"/>
        <v>1.7099999999999989</v>
      </c>
      <c r="K14">
        <f t="shared" si="3"/>
        <v>97.525002525507631</v>
      </c>
      <c r="L14">
        <f t="shared" si="4"/>
        <v>83.483180119203965</v>
      </c>
      <c r="M14">
        <f t="shared" si="0"/>
        <v>0</v>
      </c>
      <c r="N14">
        <f t="shared" si="1"/>
        <v>0</v>
      </c>
      <c r="R14" s="3"/>
      <c r="S14" s="3"/>
      <c r="T14" s="3">
        <v>1.01</v>
      </c>
      <c r="U14" s="3"/>
      <c r="V14" s="3"/>
    </row>
    <row r="15" spans="1:24" x14ac:dyDescent="0.3">
      <c r="A15" t="s">
        <v>133</v>
      </c>
      <c r="B15" s="3">
        <v>1.67</v>
      </c>
      <c r="C15" s="3"/>
      <c r="D15" s="3">
        <v>10.130000000000001</v>
      </c>
      <c r="E15" s="3"/>
      <c r="F15" s="3"/>
      <c r="G15" s="3">
        <v>73.42</v>
      </c>
      <c r="H15" s="3"/>
      <c r="I15" s="3">
        <v>12.61</v>
      </c>
      <c r="J15" s="3">
        <f t="shared" si="2"/>
        <v>1.2700000000000018</v>
      </c>
      <c r="K15">
        <f t="shared" si="3"/>
        <v>98.122962796448249</v>
      </c>
      <c r="L15">
        <f t="shared" si="4"/>
        <v>82.522198493874342</v>
      </c>
      <c r="M15">
        <f t="shared" si="0"/>
        <v>0</v>
      </c>
      <c r="N15">
        <f t="shared" si="1"/>
        <v>0</v>
      </c>
      <c r="R15" s="3"/>
      <c r="S15" s="3"/>
      <c r="T15" s="3">
        <v>0.9</v>
      </c>
      <c r="U15" s="3"/>
      <c r="V15" s="3"/>
    </row>
    <row r="16" spans="1:24" x14ac:dyDescent="0.3">
      <c r="A16" t="s">
        <v>134</v>
      </c>
      <c r="B16" s="3">
        <v>5.34</v>
      </c>
      <c r="C16" s="3"/>
      <c r="D16" s="3">
        <v>1.94</v>
      </c>
      <c r="E16" s="3"/>
      <c r="F16" s="3">
        <v>0.64</v>
      </c>
      <c r="G16" s="3">
        <v>67.16</v>
      </c>
      <c r="H16" s="3"/>
      <c r="I16" s="3">
        <v>23.19</v>
      </c>
      <c r="J16" s="3">
        <f t="shared" si="2"/>
        <v>0.60000000000000409</v>
      </c>
      <c r="K16">
        <f t="shared" si="3"/>
        <v>94.490869699783346</v>
      </c>
      <c r="L16">
        <f t="shared" si="4"/>
        <v>69.2871144124626</v>
      </c>
      <c r="M16">
        <f t="shared" si="0"/>
        <v>0</v>
      </c>
      <c r="N16">
        <f t="shared" si="1"/>
        <v>0</v>
      </c>
      <c r="R16" s="3"/>
      <c r="S16" s="3"/>
      <c r="T16" s="3">
        <v>1.1299999999999999</v>
      </c>
      <c r="U16" s="3"/>
      <c r="V16" s="3"/>
    </row>
    <row r="17" spans="1:22" x14ac:dyDescent="0.3">
      <c r="A17" t="s">
        <v>135</v>
      </c>
      <c r="B17" s="3">
        <v>3.48</v>
      </c>
      <c r="C17" s="3"/>
      <c r="D17" s="3">
        <v>0.56999999999999995</v>
      </c>
      <c r="E17" s="3"/>
      <c r="F17" s="3">
        <v>0.64</v>
      </c>
      <c r="G17" s="3">
        <v>73.569999999999993</v>
      </c>
      <c r="H17" s="3"/>
      <c r="I17" s="3">
        <v>19.86</v>
      </c>
      <c r="J17" s="3">
        <f t="shared" si="2"/>
        <v>1.0600000000000098</v>
      </c>
      <c r="K17">
        <f t="shared" si="3"/>
        <v>96.470946151505942</v>
      </c>
      <c r="L17">
        <f t="shared" si="4"/>
        <v>74.607037825778292</v>
      </c>
      <c r="M17">
        <f t="shared" si="0"/>
        <v>0</v>
      </c>
      <c r="N17">
        <f t="shared" si="1"/>
        <v>0</v>
      </c>
      <c r="R17" s="3"/>
      <c r="S17" s="3"/>
      <c r="T17" s="3">
        <v>0.82</v>
      </c>
      <c r="U17" s="3"/>
      <c r="V17" s="3"/>
    </row>
    <row r="18" spans="1:22" x14ac:dyDescent="0.3">
      <c r="A18" t="s">
        <v>136</v>
      </c>
      <c r="B18" s="3">
        <v>1.74</v>
      </c>
      <c r="C18" s="3"/>
      <c r="D18" s="3">
        <v>6.94</v>
      </c>
      <c r="E18" s="3"/>
      <c r="F18" s="3">
        <v>1.34</v>
      </c>
      <c r="G18" s="3">
        <v>73.95</v>
      </c>
      <c r="H18" s="3"/>
      <c r="I18" s="3">
        <v>14.54</v>
      </c>
      <c r="J18" s="3">
        <f t="shared" si="2"/>
        <v>0.52000000000000912</v>
      </c>
      <c r="K18">
        <f t="shared" si="3"/>
        <v>98.110544033011195</v>
      </c>
      <c r="L18">
        <f t="shared" si="4"/>
        <v>80.30187859702464</v>
      </c>
      <c r="M18">
        <f t="shared" si="0"/>
        <v>0</v>
      </c>
      <c r="N18">
        <f t="shared" si="1"/>
        <v>0</v>
      </c>
      <c r="R18" s="3"/>
      <c r="S18" s="3"/>
      <c r="T18" s="3">
        <v>0.97</v>
      </c>
      <c r="U18" s="3"/>
      <c r="V18" s="3"/>
    </row>
    <row r="19" spans="1:22" x14ac:dyDescent="0.3">
      <c r="A19" t="s">
        <v>137</v>
      </c>
      <c r="B19" s="3">
        <v>1.96</v>
      </c>
      <c r="C19" s="3"/>
      <c r="D19" s="3">
        <v>0.61</v>
      </c>
      <c r="E19" s="3"/>
      <c r="F19" s="3">
        <v>2.27</v>
      </c>
      <c r="G19" s="3">
        <v>71.260000000000005</v>
      </c>
      <c r="H19" s="3"/>
      <c r="I19" s="3">
        <v>21.89</v>
      </c>
      <c r="J19" s="3">
        <f t="shared" si="2"/>
        <v>0.95999999999999086</v>
      </c>
      <c r="K19">
        <f t="shared" si="3"/>
        <v>98.006914785438269</v>
      </c>
      <c r="L19">
        <f t="shared" si="4"/>
        <v>72.462883872279846</v>
      </c>
      <c r="M19">
        <f t="shared" si="0"/>
        <v>0</v>
      </c>
      <c r="N19">
        <f t="shared" si="1"/>
        <v>0</v>
      </c>
      <c r="R19" s="3"/>
      <c r="S19" s="3"/>
      <c r="T19" s="3">
        <v>1.05</v>
      </c>
      <c r="U19" s="3"/>
      <c r="V19" s="3"/>
    </row>
    <row r="20" spans="1:22" x14ac:dyDescent="0.3">
      <c r="A20" t="s">
        <v>138</v>
      </c>
      <c r="B20" s="3">
        <v>2.14</v>
      </c>
      <c r="C20" s="3"/>
      <c r="D20" s="3"/>
      <c r="E20" s="3"/>
      <c r="F20" s="3">
        <v>1.78</v>
      </c>
      <c r="G20" s="3">
        <v>74.650000000000006</v>
      </c>
      <c r="H20" s="3"/>
      <c r="I20" s="3">
        <v>19.04</v>
      </c>
      <c r="J20" s="3">
        <f t="shared" si="2"/>
        <v>1.4799999999999862</v>
      </c>
      <c r="K20">
        <f t="shared" si="3"/>
        <v>97.840347159148223</v>
      </c>
      <c r="L20">
        <f t="shared" si="4"/>
        <v>75.335553537188417</v>
      </c>
      <c r="M20">
        <f t="shared" si="0"/>
        <v>0</v>
      </c>
      <c r="N20">
        <f t="shared" si="1"/>
        <v>0</v>
      </c>
      <c r="R20" s="3"/>
      <c r="S20" s="3"/>
      <c r="T20" s="3">
        <v>0.91</v>
      </c>
      <c r="U20" s="3"/>
      <c r="V20" s="3"/>
    </row>
    <row r="21" spans="1:22" x14ac:dyDescent="0.3">
      <c r="A21" t="s">
        <v>139</v>
      </c>
      <c r="B21" s="3">
        <v>3.73</v>
      </c>
      <c r="C21" s="3"/>
      <c r="D21" s="3">
        <v>3.9</v>
      </c>
      <c r="E21" s="3"/>
      <c r="F21" s="3">
        <v>0.75</v>
      </c>
      <c r="G21" s="3">
        <v>70.760000000000005</v>
      </c>
      <c r="H21" s="3"/>
      <c r="I21" s="3">
        <v>18.690000000000001</v>
      </c>
      <c r="J21" s="3">
        <f t="shared" si="2"/>
        <v>1.1400000000000017</v>
      </c>
      <c r="K21">
        <f t="shared" si="3"/>
        <v>96.076575155148831</v>
      </c>
      <c r="L21">
        <f t="shared" si="4"/>
        <v>74.429367834227421</v>
      </c>
      <c r="M21">
        <f t="shared" si="0"/>
        <v>0</v>
      </c>
      <c r="N21">
        <f t="shared" si="1"/>
        <v>0</v>
      </c>
      <c r="R21" s="3"/>
      <c r="S21" s="3"/>
      <c r="T21" s="3">
        <v>1.03</v>
      </c>
      <c r="U21" s="3"/>
      <c r="V21" s="3"/>
    </row>
    <row r="22" spans="1:22" x14ac:dyDescent="0.3">
      <c r="A22" t="s">
        <v>140</v>
      </c>
      <c r="B22" s="3">
        <v>3.19</v>
      </c>
      <c r="C22" s="3"/>
      <c r="D22" s="3">
        <v>5.18</v>
      </c>
      <c r="E22" s="3"/>
      <c r="F22" s="3">
        <v>1.08</v>
      </c>
      <c r="G22" s="3">
        <v>70.37</v>
      </c>
      <c r="H22" s="3"/>
      <c r="I22" s="3">
        <v>18.420000000000002</v>
      </c>
      <c r="J22" s="3">
        <f t="shared" si="2"/>
        <v>0.8799999999999909</v>
      </c>
      <c r="K22">
        <f t="shared" si="3"/>
        <v>96.604215456674481</v>
      </c>
      <c r="L22">
        <f t="shared" si="4"/>
        <v>74.909516712795408</v>
      </c>
      <c r="M22">
        <f t="shared" si="0"/>
        <v>0</v>
      </c>
      <c r="N22">
        <f t="shared" si="1"/>
        <v>0</v>
      </c>
      <c r="R22" s="3"/>
      <c r="S22" s="3"/>
      <c r="T22" s="3">
        <v>0.88</v>
      </c>
      <c r="U22" s="3"/>
      <c r="V22" s="3"/>
    </row>
    <row r="23" spans="1:22" x14ac:dyDescent="0.3">
      <c r="A23" t="s">
        <v>141</v>
      </c>
      <c r="B23" s="3">
        <v>3.91</v>
      </c>
      <c r="C23" s="3"/>
      <c r="D23" s="3">
        <v>0.65</v>
      </c>
      <c r="E23" s="3"/>
      <c r="F23" s="3"/>
      <c r="G23" s="3">
        <v>76.39</v>
      </c>
      <c r="H23" s="3"/>
      <c r="I23" s="3">
        <v>17.399999999999999</v>
      </c>
      <c r="J23" s="3">
        <f t="shared" si="2"/>
        <v>1.3700000000000057</v>
      </c>
      <c r="K23">
        <f t="shared" si="3"/>
        <v>96.053295649540729</v>
      </c>
      <c r="L23">
        <f t="shared" si="4"/>
        <v>77.107095992732411</v>
      </c>
      <c r="M23">
        <f t="shared" si="0"/>
        <v>0</v>
      </c>
      <c r="N23">
        <f t="shared" si="1"/>
        <v>0</v>
      </c>
      <c r="R23" s="3"/>
      <c r="S23" s="3"/>
      <c r="T23" s="3">
        <v>0.28000000000000003</v>
      </c>
      <c r="U23" s="3"/>
      <c r="V23" s="3"/>
    </row>
    <row r="24" spans="1:22" x14ac:dyDescent="0.3">
      <c r="A24" t="s">
        <v>142</v>
      </c>
      <c r="B24" s="3">
        <v>1.81</v>
      </c>
      <c r="C24" s="3"/>
      <c r="D24" s="3">
        <v>8.35</v>
      </c>
      <c r="E24" s="3"/>
      <c r="F24" s="3">
        <v>0.48</v>
      </c>
      <c r="G24" s="3">
        <v>78.44</v>
      </c>
      <c r="H24" s="3"/>
      <c r="I24" s="3">
        <v>9.67</v>
      </c>
      <c r="J24" s="3">
        <f t="shared" si="2"/>
        <v>0.5</v>
      </c>
      <c r="K24">
        <f t="shared" si="3"/>
        <v>98.008800880088003</v>
      </c>
      <c r="L24">
        <f t="shared" si="4"/>
        <v>86.292629262926283</v>
      </c>
      <c r="M24">
        <f t="shared" si="0"/>
        <v>0</v>
      </c>
      <c r="N24">
        <f t="shared" si="1"/>
        <v>0</v>
      </c>
      <c r="R24" s="3"/>
      <c r="S24" s="3"/>
      <c r="T24" s="3">
        <v>0.75</v>
      </c>
      <c r="U24" s="3"/>
      <c r="V24" s="3"/>
    </row>
    <row r="25" spans="1:22" x14ac:dyDescent="0.3">
      <c r="A25" t="s">
        <v>143</v>
      </c>
      <c r="B25" s="3"/>
      <c r="C25" s="3"/>
      <c r="D25" s="3">
        <v>9.67</v>
      </c>
      <c r="E25" s="3"/>
      <c r="F25" s="3">
        <v>0.09</v>
      </c>
      <c r="G25" s="3">
        <v>78.83</v>
      </c>
      <c r="H25" s="3"/>
      <c r="I25" s="3">
        <v>9.8800000000000008</v>
      </c>
      <c r="J25" s="3">
        <f t="shared" si="2"/>
        <v>0.48000000000000109</v>
      </c>
      <c r="K25">
        <f t="shared" si="3"/>
        <v>100</v>
      </c>
      <c r="L25">
        <f t="shared" si="4"/>
        <v>88.29525089605734</v>
      </c>
      <c r="M25">
        <f t="shared" si="0"/>
        <v>0</v>
      </c>
      <c r="N25">
        <f t="shared" si="1"/>
        <v>0</v>
      </c>
      <c r="R25" s="3"/>
      <c r="S25" s="3"/>
      <c r="T25" s="3">
        <v>1.05</v>
      </c>
      <c r="U25" s="3"/>
      <c r="V25" s="3"/>
    </row>
    <row r="26" spans="1:22" x14ac:dyDescent="0.3">
      <c r="A26" t="s">
        <v>144</v>
      </c>
      <c r="B26" s="3">
        <v>1.87</v>
      </c>
      <c r="C26" s="3"/>
      <c r="D26" s="3"/>
      <c r="E26" s="3"/>
      <c r="F26" s="3">
        <v>1.1299999999999999</v>
      </c>
      <c r="G26" s="3">
        <v>75.150000000000006</v>
      </c>
      <c r="H26" s="3"/>
      <c r="I26" s="3">
        <v>18.399999999999999</v>
      </c>
      <c r="J26" s="3">
        <f t="shared" si="2"/>
        <v>2.4199999999999884</v>
      </c>
      <c r="K26">
        <f t="shared" si="3"/>
        <v>98.110538547034452</v>
      </c>
      <c r="L26">
        <f t="shared" si="4"/>
        <v>75.932100636556541</v>
      </c>
      <c r="M26">
        <f t="shared" si="0"/>
        <v>0</v>
      </c>
      <c r="N26">
        <f t="shared" si="1"/>
        <v>0</v>
      </c>
      <c r="R26" s="3"/>
      <c r="S26" s="3"/>
      <c r="T26" s="3">
        <v>1.03</v>
      </c>
      <c r="U26" s="3"/>
      <c r="V26" s="3"/>
    </row>
    <row r="27" spans="1:22" x14ac:dyDescent="0.3">
      <c r="A27" t="s">
        <v>145</v>
      </c>
      <c r="B27" s="3">
        <v>6.14</v>
      </c>
      <c r="C27" s="3"/>
      <c r="D27" s="3">
        <v>2.86</v>
      </c>
      <c r="E27" s="3"/>
      <c r="F27" s="3">
        <v>0.34</v>
      </c>
      <c r="G27" s="3">
        <v>62.83</v>
      </c>
      <c r="H27" s="3"/>
      <c r="I27" s="3">
        <v>25.84</v>
      </c>
      <c r="J27" s="3">
        <f t="shared" si="2"/>
        <v>0.8999999999999948</v>
      </c>
      <c r="K27">
        <f t="shared" si="3"/>
        <v>93.607496095783446</v>
      </c>
      <c r="L27">
        <f t="shared" si="4"/>
        <v>65.41384695471109</v>
      </c>
      <c r="M27">
        <f t="shared" si="0"/>
        <v>0</v>
      </c>
      <c r="N27">
        <f t="shared" si="1"/>
        <v>0</v>
      </c>
      <c r="R27" s="3"/>
      <c r="S27" s="3"/>
      <c r="T27" s="3"/>
      <c r="U27" s="3">
        <v>1.0900000000000001</v>
      </c>
      <c r="V27" s="3"/>
    </row>
    <row r="28" spans="1:22" x14ac:dyDescent="0.3">
      <c r="A28" t="s">
        <v>146</v>
      </c>
      <c r="B28" s="3">
        <v>8.8699999999999992</v>
      </c>
      <c r="C28" s="3"/>
      <c r="D28" s="3">
        <v>0</v>
      </c>
      <c r="E28" s="3"/>
      <c r="F28" s="3">
        <v>0.55000000000000004</v>
      </c>
      <c r="G28" s="3">
        <v>51.67</v>
      </c>
      <c r="H28" s="3"/>
      <c r="I28" s="3">
        <v>36.29</v>
      </c>
      <c r="J28" s="3">
        <f t="shared" si="2"/>
        <v>1.6000000000000045</v>
      </c>
      <c r="K28">
        <f t="shared" si="3"/>
        <v>91.03859365528389</v>
      </c>
      <c r="L28">
        <f t="shared" si="4"/>
        <v>52.202465144473628</v>
      </c>
      <c r="M28">
        <f t="shared" si="0"/>
        <v>0</v>
      </c>
      <c r="N28">
        <f t="shared" si="1"/>
        <v>0</v>
      </c>
      <c r="R28" s="3"/>
      <c r="S28" s="3"/>
      <c r="T28" s="3"/>
      <c r="U28" s="3">
        <v>1.02</v>
      </c>
      <c r="V28" s="3"/>
    </row>
    <row r="29" spans="1:22" x14ac:dyDescent="0.3">
      <c r="A29" t="s">
        <v>147</v>
      </c>
      <c r="B29" s="3">
        <v>8.17</v>
      </c>
      <c r="C29" s="3">
        <v>5.51</v>
      </c>
      <c r="D29" s="3"/>
      <c r="E29" s="3"/>
      <c r="F29" s="3"/>
      <c r="G29" s="3">
        <v>51.08</v>
      </c>
      <c r="H29" s="3"/>
      <c r="I29" s="3">
        <v>32.24</v>
      </c>
      <c r="J29" s="3">
        <f t="shared" si="2"/>
        <v>1.97</v>
      </c>
      <c r="K29">
        <f t="shared" si="3"/>
        <v>86.177629584722638</v>
      </c>
      <c r="L29">
        <f t="shared" si="4"/>
        <v>51.61159947458826</v>
      </c>
      <c r="M29">
        <f t="shared" si="0"/>
        <v>0</v>
      </c>
      <c r="N29">
        <f t="shared" si="1"/>
        <v>0</v>
      </c>
      <c r="R29" s="3"/>
      <c r="S29" s="3"/>
      <c r="T29" s="3"/>
      <c r="U29" s="3">
        <v>1.03</v>
      </c>
      <c r="V29" s="3"/>
    </row>
    <row r="30" spans="1:22" x14ac:dyDescent="0.3">
      <c r="A30" t="s">
        <v>148</v>
      </c>
      <c r="B30" s="3">
        <v>5.08</v>
      </c>
      <c r="C30" s="3"/>
      <c r="D30" s="3">
        <v>0.59</v>
      </c>
      <c r="E30" s="3"/>
      <c r="F30" s="3">
        <v>0.06</v>
      </c>
      <c r="G30" s="3">
        <v>71.63</v>
      </c>
      <c r="H30" s="3"/>
      <c r="I30" s="3">
        <v>20.010000000000002</v>
      </c>
      <c r="J30" s="3">
        <f t="shared" si="2"/>
        <v>1.5899999999999954</v>
      </c>
      <c r="K30">
        <f t="shared" si="3"/>
        <v>94.835823930059988</v>
      </c>
      <c r="L30">
        <f t="shared" si="4"/>
        <v>72.816915726339332</v>
      </c>
      <c r="M30">
        <f t="shared" si="0"/>
        <v>0</v>
      </c>
      <c r="N30">
        <f t="shared" si="1"/>
        <v>0</v>
      </c>
      <c r="R30" s="3"/>
      <c r="S30" s="3"/>
      <c r="T30" s="3"/>
      <c r="U30" s="3">
        <v>1.04</v>
      </c>
      <c r="V30" s="3"/>
    </row>
    <row r="31" spans="1:22" x14ac:dyDescent="0.3">
      <c r="A31" t="s">
        <v>149</v>
      </c>
      <c r="B31" s="3">
        <v>6.43</v>
      </c>
      <c r="C31" s="3">
        <v>0.01</v>
      </c>
      <c r="D31" s="3"/>
      <c r="E31" s="3"/>
      <c r="F31" s="3"/>
      <c r="G31" s="3">
        <v>65.86</v>
      </c>
      <c r="H31" s="3"/>
      <c r="I31" s="3">
        <v>25.28</v>
      </c>
      <c r="J31" s="3">
        <f t="shared" si="2"/>
        <v>1.5500000000000016</v>
      </c>
      <c r="K31">
        <f t="shared" si="3"/>
        <v>93.503480278422273</v>
      </c>
      <c r="L31">
        <f t="shared" si="4"/>
        <v>66.438010693029355</v>
      </c>
      <c r="M31">
        <f t="shared" si="0"/>
        <v>0</v>
      </c>
      <c r="N31">
        <f t="shared" si="1"/>
        <v>0</v>
      </c>
      <c r="R31" s="3"/>
      <c r="S31" s="3"/>
      <c r="T31" s="3"/>
      <c r="U31" s="3">
        <v>0.87</v>
      </c>
      <c r="V31" s="3"/>
    </row>
    <row r="32" spans="1:22" x14ac:dyDescent="0.3">
      <c r="A32" t="s">
        <v>150</v>
      </c>
      <c r="B32" s="3"/>
      <c r="C32" s="3"/>
      <c r="D32" s="3"/>
      <c r="E32" s="3"/>
      <c r="F32" s="3"/>
      <c r="G32" s="3"/>
      <c r="H32" s="3"/>
      <c r="I32" s="3"/>
      <c r="J32" s="3">
        <f t="shared" si="2"/>
        <v>100</v>
      </c>
      <c r="K32">
        <f t="shared" si="3"/>
        <v>100</v>
      </c>
      <c r="L32">
        <f t="shared" si="4"/>
        <v>0</v>
      </c>
      <c r="M32">
        <f t="shared" si="0"/>
        <v>0</v>
      </c>
      <c r="N32">
        <f t="shared" si="1"/>
        <v>0</v>
      </c>
      <c r="R32" s="3"/>
      <c r="S32" s="3"/>
      <c r="T32" s="3"/>
      <c r="U32" s="3"/>
      <c r="V32" s="3"/>
    </row>
    <row r="33" spans="1:24" x14ac:dyDescent="0.3">
      <c r="A33" t="s">
        <v>151</v>
      </c>
      <c r="B33" s="3">
        <v>5.6</v>
      </c>
      <c r="C33" s="3"/>
      <c r="D33" s="3">
        <v>0.45</v>
      </c>
      <c r="E33" s="3"/>
      <c r="F33" s="3"/>
      <c r="G33" s="3">
        <v>67.180000000000007</v>
      </c>
      <c r="H33" s="3"/>
      <c r="I33" s="3">
        <v>23.94</v>
      </c>
      <c r="J33" s="3">
        <f t="shared" si="2"/>
        <v>1.5199999999999982</v>
      </c>
      <c r="K33">
        <f t="shared" si="3"/>
        <v>94.299674267100983</v>
      </c>
      <c r="L33">
        <f t="shared" si="4"/>
        <v>68.383550488599354</v>
      </c>
      <c r="M33">
        <f t="shared" si="0"/>
        <v>0</v>
      </c>
      <c r="N33">
        <f t="shared" si="1"/>
        <v>0</v>
      </c>
      <c r="R33" s="3"/>
      <c r="S33" s="3"/>
      <c r="T33" s="3"/>
      <c r="U33" s="3">
        <v>1.31</v>
      </c>
      <c r="V33" s="3"/>
    </row>
    <row r="34" spans="1:24" x14ac:dyDescent="0.3">
      <c r="A34" t="s">
        <v>152</v>
      </c>
      <c r="B34" s="3">
        <v>4.37</v>
      </c>
      <c r="C34" s="3"/>
      <c r="D34" s="3">
        <v>0.57999999999999996</v>
      </c>
      <c r="E34" s="3"/>
      <c r="F34" s="3"/>
      <c r="G34" s="3">
        <v>67.41</v>
      </c>
      <c r="H34" s="3"/>
      <c r="I34" s="3">
        <v>24.11</v>
      </c>
      <c r="J34" s="3">
        <f t="shared" si="2"/>
        <v>2.4400000000000013</v>
      </c>
      <c r="K34">
        <f t="shared" si="3"/>
        <v>95.555781551917022</v>
      </c>
      <c r="L34">
        <f t="shared" si="4"/>
        <v>68.554866266653107</v>
      </c>
      <c r="M34">
        <f t="shared" si="0"/>
        <v>0</v>
      </c>
      <c r="N34">
        <f t="shared" si="1"/>
        <v>0</v>
      </c>
      <c r="R34" s="3"/>
      <c r="S34" s="3"/>
      <c r="T34" s="3"/>
      <c r="U34" s="3">
        <v>1.0900000000000001</v>
      </c>
      <c r="V34" s="3"/>
    </row>
    <row r="35" spans="1:24" x14ac:dyDescent="0.3">
      <c r="A35" t="s">
        <v>153</v>
      </c>
      <c r="B35" s="3">
        <v>6.51</v>
      </c>
      <c r="C35" s="3">
        <v>4.67</v>
      </c>
      <c r="D35" s="3">
        <v>0</v>
      </c>
      <c r="E35" s="3"/>
      <c r="F35" s="3"/>
      <c r="G35" s="3">
        <v>54.25</v>
      </c>
      <c r="H35" s="3"/>
      <c r="I35" s="3">
        <v>30.35</v>
      </c>
      <c r="J35" s="3">
        <f t="shared" si="2"/>
        <v>2.8099999999999987</v>
      </c>
      <c r="K35">
        <f t="shared" si="3"/>
        <v>88.660107515975241</v>
      </c>
      <c r="L35">
        <f t="shared" si="4"/>
        <v>55.025864692159445</v>
      </c>
      <c r="M35">
        <f t="shared" si="0"/>
        <v>0</v>
      </c>
      <c r="N35">
        <f t="shared" si="1"/>
        <v>0</v>
      </c>
      <c r="R35" s="3"/>
      <c r="S35" s="3"/>
      <c r="T35" s="3"/>
      <c r="U35" s="3">
        <v>1.41</v>
      </c>
      <c r="V35" s="3"/>
    </row>
    <row r="36" spans="1:24" x14ac:dyDescent="0.3">
      <c r="A36" t="s">
        <v>154</v>
      </c>
      <c r="B36" s="3">
        <v>5.45</v>
      </c>
      <c r="C36" s="3">
        <v>0.08</v>
      </c>
      <c r="D36" s="3">
        <v>3.73</v>
      </c>
      <c r="E36" s="3"/>
      <c r="F36" s="3">
        <v>0.1</v>
      </c>
      <c r="G36" s="3">
        <v>67.94</v>
      </c>
      <c r="H36" s="3"/>
      <c r="I36" s="3">
        <v>20.54</v>
      </c>
      <c r="J36" s="3">
        <f t="shared" si="2"/>
        <v>1.0599999999999965</v>
      </c>
      <c r="K36">
        <f t="shared" si="3"/>
        <v>94.189345381948087</v>
      </c>
      <c r="L36">
        <f t="shared" si="4"/>
        <v>71.388042450352017</v>
      </c>
      <c r="M36">
        <f t="shared" si="0"/>
        <v>0</v>
      </c>
      <c r="N36">
        <f t="shared" si="1"/>
        <v>0</v>
      </c>
      <c r="R36" s="3"/>
      <c r="S36" s="3"/>
      <c r="T36" s="3"/>
      <c r="U36" s="3">
        <v>1.1000000000000001</v>
      </c>
      <c r="V36" s="3"/>
    </row>
    <row r="37" spans="1:24" x14ac:dyDescent="0.3">
      <c r="A37" t="s">
        <v>155</v>
      </c>
      <c r="B37" s="3"/>
      <c r="C37" s="3"/>
      <c r="D37" s="3">
        <v>6.08</v>
      </c>
      <c r="E37" s="3"/>
      <c r="F37" s="3">
        <v>0.24</v>
      </c>
      <c r="G37" s="3">
        <v>71.28</v>
      </c>
      <c r="H37" s="3"/>
      <c r="I37" s="3">
        <v>20.43</v>
      </c>
      <c r="J37" s="3">
        <f t="shared" si="2"/>
        <v>0.32999999999999896</v>
      </c>
      <c r="K37">
        <f t="shared" si="3"/>
        <v>100</v>
      </c>
      <c r="L37">
        <f t="shared" si="4"/>
        <v>77.243172951885583</v>
      </c>
      <c r="M37">
        <f t="shared" si="0"/>
        <v>0</v>
      </c>
      <c r="N37">
        <f t="shared" si="1"/>
        <v>0</v>
      </c>
      <c r="R37" s="3"/>
      <c r="S37" s="3"/>
      <c r="T37" s="3"/>
      <c r="U37" s="3">
        <v>1.64</v>
      </c>
      <c r="V37" s="3"/>
    </row>
    <row r="38" spans="1:24" x14ac:dyDescent="0.3">
      <c r="A38" t="s">
        <v>156</v>
      </c>
      <c r="B38" s="3"/>
      <c r="C38" s="3"/>
      <c r="D38" s="3"/>
      <c r="E38" s="3"/>
      <c r="F38" s="3"/>
      <c r="G38" s="3"/>
      <c r="H38" s="3"/>
      <c r="I38" s="3"/>
      <c r="J38" s="3">
        <f t="shared" si="2"/>
        <v>100</v>
      </c>
      <c r="K38">
        <f t="shared" si="3"/>
        <v>100</v>
      </c>
      <c r="L38">
        <f t="shared" si="4"/>
        <v>0</v>
      </c>
      <c r="M38">
        <f t="shared" si="0"/>
        <v>0</v>
      </c>
      <c r="N38">
        <f t="shared" si="1"/>
        <v>0</v>
      </c>
      <c r="R38" s="3"/>
      <c r="S38" s="3"/>
      <c r="T38" s="3"/>
      <c r="U38" s="3"/>
      <c r="V38" s="3"/>
    </row>
    <row r="39" spans="1:24" x14ac:dyDescent="0.3">
      <c r="A39" t="s">
        <v>157</v>
      </c>
      <c r="B39" s="3">
        <v>3.1</v>
      </c>
      <c r="C39" s="3"/>
      <c r="D39" s="3">
        <v>4.1399999999999997</v>
      </c>
      <c r="E39" s="3"/>
      <c r="F39" s="3">
        <v>0.24</v>
      </c>
      <c r="G39" s="3">
        <v>73.86</v>
      </c>
      <c r="H39" s="3"/>
      <c r="I39" s="3">
        <v>13.24</v>
      </c>
      <c r="J39" s="3">
        <f t="shared" si="2"/>
        <v>2.6600000000000019</v>
      </c>
      <c r="K39">
        <f t="shared" si="3"/>
        <v>96.670247046186887</v>
      </c>
      <c r="L39">
        <f t="shared" si="4"/>
        <v>79.33404940923738</v>
      </c>
      <c r="M39">
        <f t="shared" si="0"/>
        <v>0</v>
      </c>
      <c r="N39">
        <f t="shared" si="1"/>
        <v>0</v>
      </c>
      <c r="R39" s="3"/>
      <c r="S39" s="3"/>
      <c r="T39" s="3"/>
      <c r="U39" s="3"/>
      <c r="V39" s="3">
        <v>0.17</v>
      </c>
      <c r="W39">
        <v>2.59</v>
      </c>
    </row>
    <row r="40" spans="1:24" x14ac:dyDescent="0.3">
      <c r="A40" t="s">
        <v>158</v>
      </c>
      <c r="B40" s="3">
        <v>8.2799999999999994</v>
      </c>
      <c r="C40" s="3"/>
      <c r="D40" s="3">
        <v>0</v>
      </c>
      <c r="E40" s="3"/>
      <c r="F40" s="3"/>
      <c r="G40" s="3">
        <v>59.63</v>
      </c>
      <c r="H40" s="3"/>
      <c r="I40" s="3">
        <v>26.37</v>
      </c>
      <c r="J40" s="3">
        <f t="shared" si="2"/>
        <v>3.149999999999999</v>
      </c>
      <c r="K40">
        <f t="shared" si="3"/>
        <v>91.501590885764131</v>
      </c>
      <c r="L40">
        <f t="shared" si="4"/>
        <v>61.202914913271059</v>
      </c>
      <c r="M40">
        <f t="shared" si="0"/>
        <v>0</v>
      </c>
      <c r="N40">
        <f t="shared" si="1"/>
        <v>0</v>
      </c>
      <c r="R40" s="3"/>
      <c r="S40" s="3"/>
      <c r="T40" s="3"/>
      <c r="U40" s="3"/>
      <c r="V40" s="3">
        <v>0.73</v>
      </c>
      <c r="W40">
        <v>1.54</v>
      </c>
      <c r="X40">
        <v>0.3</v>
      </c>
    </row>
    <row r="41" spans="1:24" x14ac:dyDescent="0.3">
      <c r="A41" t="s">
        <v>159</v>
      </c>
      <c r="B41" s="3">
        <v>4.62</v>
      </c>
      <c r="C41" s="3"/>
      <c r="D41" s="3"/>
      <c r="E41" s="3"/>
      <c r="F41" s="3"/>
      <c r="G41" s="3">
        <v>71.569999999999993</v>
      </c>
      <c r="H41" s="3"/>
      <c r="I41" s="3">
        <v>18.850000000000001</v>
      </c>
      <c r="J41" s="3">
        <f t="shared" si="2"/>
        <v>2.1310000000000078</v>
      </c>
      <c r="K41">
        <f t="shared" si="3"/>
        <v>95.245495055109032</v>
      </c>
      <c r="L41">
        <f t="shared" si="4"/>
        <v>73.653662100832534</v>
      </c>
      <c r="M41">
        <f t="shared" si="0"/>
        <v>0</v>
      </c>
      <c r="N41">
        <f t="shared" si="1"/>
        <v>0</v>
      </c>
      <c r="R41" s="3"/>
      <c r="S41" s="3"/>
      <c r="T41" s="3"/>
      <c r="U41" s="3"/>
      <c r="V41" s="3">
        <v>0.56000000000000005</v>
      </c>
      <c r="W41">
        <v>2.2690000000000001</v>
      </c>
    </row>
    <row r="42" spans="1:24" x14ac:dyDescent="0.3">
      <c r="A42" t="s">
        <v>160</v>
      </c>
      <c r="B42" s="3">
        <v>6.8</v>
      </c>
      <c r="C42" s="3">
        <v>1.36</v>
      </c>
      <c r="D42" s="3">
        <v>0.06</v>
      </c>
      <c r="E42" s="3"/>
      <c r="F42" s="3"/>
      <c r="G42" s="3">
        <v>60.9</v>
      </c>
      <c r="H42" s="3"/>
      <c r="I42" s="3">
        <v>24.59</v>
      </c>
      <c r="J42" s="3">
        <f t="shared" si="2"/>
        <v>2.6499999999999924</v>
      </c>
      <c r="K42">
        <f t="shared" si="3"/>
        <v>91.526479750778805</v>
      </c>
      <c r="L42">
        <f t="shared" si="4"/>
        <v>63.239875389408098</v>
      </c>
      <c r="M42">
        <f t="shared" si="0"/>
        <v>0</v>
      </c>
      <c r="N42">
        <f t="shared" si="1"/>
        <v>0</v>
      </c>
      <c r="R42" s="3"/>
      <c r="S42" s="3"/>
      <c r="T42" s="3"/>
      <c r="U42" s="3"/>
      <c r="V42" s="3">
        <v>0.42</v>
      </c>
      <c r="W42">
        <v>2.2999999999999998</v>
      </c>
      <c r="X42">
        <v>0.92</v>
      </c>
    </row>
    <row r="43" spans="1:24" x14ac:dyDescent="0.3">
      <c r="A43" t="s">
        <v>161</v>
      </c>
      <c r="B43" s="3">
        <v>5.63</v>
      </c>
      <c r="C43" s="3">
        <v>0.03</v>
      </c>
      <c r="D43" s="3"/>
      <c r="E43" s="3"/>
      <c r="F43" s="3"/>
      <c r="G43" s="3">
        <v>82.15</v>
      </c>
      <c r="H43" s="3"/>
      <c r="I43" s="3">
        <v>7.58</v>
      </c>
      <c r="J43" s="3">
        <f t="shared" si="2"/>
        <v>0.97999999999999954</v>
      </c>
      <c r="K43">
        <f t="shared" si="3"/>
        <v>94.126802946975189</v>
      </c>
      <c r="L43">
        <f t="shared" si="4"/>
        <v>85.244370654768076</v>
      </c>
      <c r="M43">
        <f t="shared" si="0"/>
        <v>0</v>
      </c>
      <c r="N43">
        <f t="shared" si="1"/>
        <v>0</v>
      </c>
      <c r="R43" s="3"/>
      <c r="S43" s="3"/>
      <c r="T43" s="3"/>
      <c r="U43" s="3"/>
      <c r="V43" s="3">
        <v>0.5</v>
      </c>
      <c r="W43">
        <v>2.6</v>
      </c>
      <c r="X43">
        <v>0.53</v>
      </c>
    </row>
    <row r="44" spans="1:24" x14ac:dyDescent="0.3">
      <c r="A44" t="s">
        <v>162</v>
      </c>
      <c r="B44" s="3"/>
      <c r="C44" s="3"/>
      <c r="D44" s="3"/>
      <c r="E44" s="3"/>
      <c r="F44" s="3"/>
      <c r="G44" s="3"/>
      <c r="H44" s="3"/>
      <c r="I44" s="3"/>
      <c r="J44" s="3">
        <f t="shared" si="2"/>
        <v>100</v>
      </c>
      <c r="K44">
        <f t="shared" si="3"/>
        <v>100</v>
      </c>
      <c r="L44">
        <f t="shared" si="4"/>
        <v>0</v>
      </c>
      <c r="M44">
        <f t="shared" si="0"/>
        <v>0</v>
      </c>
      <c r="N44">
        <f t="shared" si="1"/>
        <v>0</v>
      </c>
      <c r="R44" s="3"/>
      <c r="S44" s="3"/>
      <c r="T44" s="3"/>
      <c r="U44" s="3"/>
      <c r="V44" s="3"/>
    </row>
    <row r="45" spans="1:24" x14ac:dyDescent="0.3">
      <c r="A45" t="s">
        <v>163</v>
      </c>
      <c r="B45" s="3">
        <v>3.64</v>
      </c>
      <c r="C45" s="3"/>
      <c r="D45" s="3">
        <v>0.59</v>
      </c>
      <c r="E45" s="3"/>
      <c r="F45" s="3">
        <v>0.42</v>
      </c>
      <c r="G45" s="3">
        <v>82.75</v>
      </c>
      <c r="H45" s="3"/>
      <c r="I45" s="3">
        <v>8.24</v>
      </c>
      <c r="J45" s="3">
        <f t="shared" si="2"/>
        <v>1.2299999999999995</v>
      </c>
      <c r="K45">
        <f t="shared" si="3"/>
        <v>96.219360199418361</v>
      </c>
      <c r="L45">
        <f t="shared" si="4"/>
        <v>85.94723722476111</v>
      </c>
      <c r="M45">
        <f t="shared" si="0"/>
        <v>0</v>
      </c>
      <c r="N45">
        <f t="shared" si="1"/>
        <v>0</v>
      </c>
      <c r="R45" s="3"/>
      <c r="S45" s="3"/>
      <c r="T45" s="3"/>
      <c r="U45" s="3"/>
      <c r="V45" s="3">
        <v>0.24</v>
      </c>
      <c r="W45">
        <v>2.64</v>
      </c>
      <c r="X45">
        <v>0.25</v>
      </c>
    </row>
    <row r="46" spans="1:24" x14ac:dyDescent="0.3">
      <c r="A46" t="s">
        <v>164</v>
      </c>
      <c r="B46" s="3">
        <v>5.84</v>
      </c>
      <c r="C46" s="3"/>
      <c r="D46" s="3">
        <v>0.83</v>
      </c>
      <c r="E46" s="3"/>
      <c r="F46" s="3">
        <v>0.75</v>
      </c>
      <c r="G46" s="3">
        <v>60.7</v>
      </c>
      <c r="H46" s="3"/>
      <c r="I46" s="3">
        <v>27.35</v>
      </c>
      <c r="J46" s="3">
        <f t="shared" si="2"/>
        <v>1.640000000000001</v>
      </c>
      <c r="K46">
        <f t="shared" si="3"/>
        <v>93.934358122143749</v>
      </c>
      <c r="L46">
        <f t="shared" si="4"/>
        <v>63.045284586622344</v>
      </c>
      <c r="M46">
        <f t="shared" si="0"/>
        <v>0</v>
      </c>
      <c r="N46">
        <f t="shared" si="1"/>
        <v>0</v>
      </c>
      <c r="R46" s="3"/>
      <c r="S46" s="3"/>
      <c r="T46" s="3"/>
      <c r="U46" s="3"/>
      <c r="V46" s="3">
        <v>0.31</v>
      </c>
      <c r="W46">
        <v>2.39</v>
      </c>
      <c r="X46">
        <v>0.19</v>
      </c>
    </row>
    <row r="47" spans="1:24" x14ac:dyDescent="0.3">
      <c r="A47" t="s">
        <v>165</v>
      </c>
      <c r="B47" s="3">
        <v>4.29</v>
      </c>
      <c r="C47" s="3"/>
      <c r="D47" s="3"/>
      <c r="E47" s="3"/>
      <c r="F47" s="3"/>
      <c r="G47" s="3">
        <v>71.81</v>
      </c>
      <c r="H47" s="3"/>
      <c r="I47" s="3">
        <v>18.55</v>
      </c>
      <c r="J47" s="3">
        <f t="shared" si="2"/>
        <v>1.5899999999999945</v>
      </c>
      <c r="K47">
        <f t="shared" si="3"/>
        <v>95.542394014962582</v>
      </c>
      <c r="L47">
        <f t="shared" si="4"/>
        <v>74.615544472152962</v>
      </c>
      <c r="M47">
        <f t="shared" si="0"/>
        <v>0</v>
      </c>
      <c r="N47">
        <f t="shared" si="1"/>
        <v>0</v>
      </c>
      <c r="R47" s="3"/>
      <c r="S47" s="3"/>
      <c r="T47" s="3"/>
      <c r="U47" s="3"/>
      <c r="V47" s="3"/>
      <c r="W47">
        <v>3.76</v>
      </c>
    </row>
    <row r="48" spans="1:24" x14ac:dyDescent="0.3">
      <c r="A48" t="s">
        <v>166</v>
      </c>
      <c r="B48" s="3">
        <v>3.56</v>
      </c>
      <c r="C48" s="3"/>
      <c r="D48" s="3">
        <v>3.19</v>
      </c>
      <c r="E48" s="3"/>
      <c r="F48" s="3">
        <v>0.57999999999999996</v>
      </c>
      <c r="G48" s="3">
        <v>70.39</v>
      </c>
      <c r="H48" s="3"/>
      <c r="I48" s="3">
        <v>17.05</v>
      </c>
      <c r="J48" s="3">
        <f t="shared" si="2"/>
        <v>1.4500000000000042</v>
      </c>
      <c r="K48">
        <f t="shared" si="3"/>
        <v>96.173277437385792</v>
      </c>
      <c r="L48">
        <f t="shared" si="4"/>
        <v>75.663764377082657</v>
      </c>
      <c r="M48">
        <f t="shared" si="0"/>
        <v>0</v>
      </c>
      <c r="N48">
        <f t="shared" si="1"/>
        <v>0</v>
      </c>
      <c r="R48" s="3"/>
      <c r="S48" s="3"/>
      <c r="T48" s="3"/>
      <c r="U48" s="3"/>
      <c r="V48" s="3">
        <v>0.16</v>
      </c>
      <c r="W48">
        <v>3.3</v>
      </c>
      <c r="X48">
        <v>0.32</v>
      </c>
    </row>
    <row r="49" spans="1:24" x14ac:dyDescent="0.3">
      <c r="A49" t="s">
        <v>167</v>
      </c>
      <c r="B49" s="3"/>
      <c r="C49" s="3">
        <v>15.72</v>
      </c>
      <c r="D49" s="3">
        <v>0.02</v>
      </c>
      <c r="E49" s="3"/>
      <c r="F49" s="3">
        <v>0.04</v>
      </c>
      <c r="G49" s="3">
        <v>63.44</v>
      </c>
      <c r="H49" s="3"/>
      <c r="I49" s="3">
        <v>11.47</v>
      </c>
      <c r="J49" s="3">
        <f t="shared" si="2"/>
        <v>5.280000000000002</v>
      </c>
      <c r="K49">
        <f t="shared" si="3"/>
        <v>83.616466909848882</v>
      </c>
      <c r="L49">
        <f t="shared" si="4"/>
        <v>66.117769671704011</v>
      </c>
      <c r="M49">
        <f t="shared" si="0"/>
        <v>0</v>
      </c>
      <c r="N49">
        <f t="shared" si="1"/>
        <v>0</v>
      </c>
      <c r="R49" s="3"/>
      <c r="S49" s="3"/>
      <c r="T49" s="3"/>
      <c r="U49" s="3"/>
      <c r="V49" s="3">
        <v>1.1100000000000001</v>
      </c>
      <c r="W49">
        <v>2.31</v>
      </c>
      <c r="X49">
        <v>0.61</v>
      </c>
    </row>
    <row r="50" spans="1:24" x14ac:dyDescent="0.3">
      <c r="A50" t="s">
        <v>168</v>
      </c>
      <c r="B50" s="3"/>
      <c r="C50" s="3"/>
      <c r="D50" s="3"/>
      <c r="E50" s="3"/>
      <c r="F50" s="3"/>
      <c r="G50" s="3"/>
      <c r="H50" s="3"/>
      <c r="I50" s="3"/>
      <c r="J50" s="3">
        <f t="shared" si="2"/>
        <v>100</v>
      </c>
      <c r="K50">
        <f t="shared" si="3"/>
        <v>100</v>
      </c>
      <c r="L50">
        <f t="shared" si="4"/>
        <v>0</v>
      </c>
      <c r="M50">
        <f t="shared" si="0"/>
        <v>0</v>
      </c>
      <c r="N50">
        <f t="shared" si="1"/>
        <v>0</v>
      </c>
      <c r="R50" s="3"/>
      <c r="S50" s="3"/>
      <c r="T50" s="3"/>
      <c r="U50" s="3"/>
      <c r="V50" s="3"/>
    </row>
  </sheetData>
  <conditionalFormatting sqref="K3:K50">
    <cfRule type="iconSet" priority="2">
      <iconSet>
        <cfvo type="percent" val="0"/>
        <cfvo type="percent" val="50"/>
        <cfvo type="percent" val="90"/>
      </iconSet>
    </cfRule>
  </conditionalFormatting>
  <conditionalFormatting sqref="L3:N50">
    <cfRule type="iconSet" priority="1">
      <iconSet>
        <cfvo type="percent" val="0"/>
        <cfvo type="num" val="30"/>
        <cfvo type="num" val="60"/>
      </iconSet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2c08957-0585-46c2-8b5f-633d6c5df5e3" xsi:nil="true"/>
    <lcf76f155ced4ddcb4097134ff3c332f xmlns="cf130514-ff48-46bf-88ff-d692fa5f132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01614F5E3BD44D88B33D12C6DB3ED3" ma:contentTypeVersion="16" ma:contentTypeDescription="Create a new document." ma:contentTypeScope="" ma:versionID="355c89797a746212168ac3a917337747">
  <xsd:schema xmlns:xsd="http://www.w3.org/2001/XMLSchema" xmlns:xs="http://www.w3.org/2001/XMLSchema" xmlns:p="http://schemas.microsoft.com/office/2006/metadata/properties" xmlns:ns2="cf130514-ff48-46bf-88ff-d692fa5f132a" xmlns:ns3="b2c08957-0585-46c2-8b5f-633d6c5df5e3" targetNamespace="http://schemas.microsoft.com/office/2006/metadata/properties" ma:root="true" ma:fieldsID="db99c725005a5cb19d00c91c740a8c16" ns2:_="" ns3:_="">
    <xsd:import namespace="cf130514-ff48-46bf-88ff-d692fa5f132a"/>
    <xsd:import namespace="b2c08957-0585-46c2-8b5f-633d6c5df5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TaxCatchAll" minOccurs="0"/>
                <xsd:element ref="ns3:SharedWithUsers" minOccurs="0"/>
                <xsd:element ref="ns3:SharedWithDetails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130514-ff48-46bf-88ff-d692fa5f13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8dda6bb-520e-42c9-b1d9-a1eda62eff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c08957-0585-46c2-8b5f-633d6c5df5e3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d35d120f-1a58-4c39-8367-2b43b97d71e2}" ma:internalName="TaxCatchAll" ma:showField="CatchAllData" ma:web="b2c08957-0585-46c2-8b5f-633d6c5df5e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458DF7-EB28-4FED-896E-6D7F2D9BA1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82D511-C595-48F6-A1C1-62CDEC51B301}">
  <ds:schemaRefs>
    <ds:schemaRef ds:uri="http://schemas.microsoft.com/office/2006/metadata/properties"/>
    <ds:schemaRef ds:uri="http://schemas.microsoft.com/office/infopath/2007/PartnerControls"/>
    <ds:schemaRef ds:uri="b2c08957-0585-46c2-8b5f-633d6c5df5e3"/>
    <ds:schemaRef ds:uri="cf130514-ff48-46bf-88ff-d692fa5f132a"/>
  </ds:schemaRefs>
</ds:datastoreItem>
</file>

<file path=customXml/itemProps3.xml><?xml version="1.0" encoding="utf-8"?>
<ds:datastoreItem xmlns:ds="http://schemas.openxmlformats.org/officeDocument/2006/customXml" ds:itemID="{8D602DD1-86F0-4397-AE9D-F59007C0A5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130514-ff48-46bf-88ff-d692fa5f132a"/>
    <ds:schemaRef ds:uri="b2c08957-0585-46c2-8b5f-633d6c5df5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Screen Plate (plate only)</vt:lpstr>
      <vt:lpstr>Screen Plate</vt:lpstr>
      <vt:lpstr>Calculations</vt:lpstr>
      <vt:lpstr>UPLC Data (iClass)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Rachel Kahan</dc:creator>
  <cp:keywords/>
  <dc:description/>
  <cp:lastModifiedBy>Rachel Kahan</cp:lastModifiedBy>
  <cp:revision/>
  <dcterms:created xsi:type="dcterms:W3CDTF">2022-03-02T13:01:03Z</dcterms:created>
  <dcterms:modified xsi:type="dcterms:W3CDTF">2022-10-07T15:29:54Z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0x0101000F01614F5E3BD44D88B33D12C6DB3ED3</vt:lpwstr>
  </property>
  <property fmtid="{D5CDD505-2E9C-101B-9397-08002B2CF9AE}" pid="3" name="MediaServiceImageTags">
    <vt:lpwstr/>
  </property>
</Properties>
</file>