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nu\OneDrive - Microsoft\DOCS\AMDOCS\"/>
    </mc:Choice>
  </mc:AlternateContent>
  <xr:revisionPtr revIDLastSave="311" documentId="8_{71698348-278B-4BA5-833A-E4524B28830D}" xr6:coauthVersionLast="40" xr6:coauthVersionMax="40" xr10:uidLastSave="{9F71E5C4-B77B-4C70-B28A-22ED02B5CEA2}"/>
  <bookViews>
    <workbookView xWindow="-120" yWindow="-120" windowWidth="29040" windowHeight="15840" xr2:uid="{CA052A36-0C6A-4A41-B543-611774494988}"/>
  </bookViews>
  <sheets>
    <sheet name="Calculator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1" l="1"/>
  <c r="J8" i="2"/>
  <c r="I8" i="2"/>
  <c r="I4" i="2"/>
  <c r="I5" i="2"/>
  <c r="I6" i="2"/>
  <c r="I7" i="2"/>
  <c r="I3" i="2"/>
  <c r="J3" i="2"/>
  <c r="J4" i="2"/>
  <c r="J5" i="2"/>
  <c r="J6" i="2"/>
  <c r="J7" i="2"/>
  <c r="J2" i="2"/>
  <c r="B21" i="1" a="1"/>
  <c r="B21" i="1" s="1"/>
  <c r="C18" i="2" l="1"/>
  <c r="C19" i="2"/>
  <c r="C20" i="2"/>
  <c r="C21" i="2"/>
  <c r="C17" i="2"/>
  <c r="D18" i="2"/>
  <c r="D17" i="2"/>
  <c r="D16" i="2"/>
  <c r="B23" i="1"/>
  <c r="D21" i="2"/>
  <c r="D20" i="2"/>
  <c r="D19" i="2"/>
  <c r="B30" i="1" l="1"/>
  <c r="B29" i="1"/>
  <c r="B19" i="1"/>
  <c r="B18" i="1"/>
  <c r="B20" i="1" s="1"/>
  <c r="B25" i="1" l="1" a="1"/>
  <c r="B25" i="1" s="1"/>
  <c r="B26" i="1" l="1"/>
  <c r="B31" i="1" s="1"/>
  <c r="B35" i="1" s="1"/>
  <c r="B36" i="1" s="1"/>
</calcChain>
</file>

<file path=xl/sharedStrings.xml><?xml version="1.0" encoding="utf-8"?>
<sst xmlns="http://schemas.openxmlformats.org/spreadsheetml/2006/main" count="92" uniqueCount="73">
  <si>
    <t>Power BI Pro license</t>
  </si>
  <si>
    <t>Tenants</t>
  </si>
  <si>
    <t>Reports</t>
  </si>
  <si>
    <t>Report Elements</t>
  </si>
  <si>
    <t>Concurrent Report Users</t>
  </si>
  <si>
    <t>Report Editors</t>
  </si>
  <si>
    <t>NODE TYPE</t>
  </si>
  <si>
    <t>DEDICATED INFRASTRUCTURE</t>
  </si>
  <si>
    <t>VIRTUAL CORES</t>
  </si>
  <si>
    <t>FRONTEND / BACKEND CORES</t>
  </si>
  <si>
    <t>A1</t>
  </si>
  <si>
    <t>No</t>
  </si>
  <si>
    <t>0.5 / 0.5</t>
  </si>
  <si>
    <t>A2</t>
  </si>
  <si>
    <t>A3</t>
  </si>
  <si>
    <t>Yes</t>
  </si>
  <si>
    <t>A4</t>
  </si>
  <si>
    <t>A5</t>
  </si>
  <si>
    <t>A6</t>
  </si>
  <si>
    <t>16 / 16</t>
  </si>
  <si>
    <t>Min Renders/Hour</t>
  </si>
  <si>
    <t>Max Renders/Hour</t>
  </si>
  <si>
    <t>PRICE $/Mo</t>
  </si>
  <si>
    <t>Shared Tenant Capacity</t>
  </si>
  <si>
    <t>Peak Renders Per Capacity Node</t>
  </si>
  <si>
    <t>Capacity Nodes</t>
  </si>
  <si>
    <t>Report Developers:</t>
  </si>
  <si>
    <t>Application Pricincipals:</t>
  </si>
  <si>
    <t>Compute:</t>
  </si>
  <si>
    <t>A6-Other</t>
  </si>
  <si>
    <t>Sizing Points</t>
  </si>
  <si>
    <t>Settings</t>
  </si>
  <si>
    <t>Totals</t>
  </si>
  <si>
    <t>Total (Per Month)</t>
  </si>
  <si>
    <t>SKU</t>
  </si>
  <si>
    <t>P1</t>
  </si>
  <si>
    <t>P2</t>
  </si>
  <si>
    <t>P3, P4, P5</t>
  </si>
  <si>
    <t>A SKU</t>
  </si>
  <si>
    <t>Max Recommended Size of .pbix (MB)</t>
  </si>
  <si>
    <t>Model Size (MB)</t>
  </si>
  <si>
    <t>Capacity Type By Renders</t>
  </si>
  <si>
    <t>Capcity Type By Model Size</t>
  </si>
  <si>
    <t>Capacity Type By Parallel Refreshes</t>
  </si>
  <si>
    <t>Backend V-Cores</t>
  </si>
  <si>
    <t>Model refresh parallelism</t>
  </si>
  <si>
    <t>EM1</t>
  </si>
  <si>
    <t>EM2</t>
  </si>
  <si>
    <t>EM3</t>
  </si>
  <si>
    <t>P3</t>
  </si>
  <si>
    <t>P4</t>
  </si>
  <si>
    <t>P5</t>
  </si>
  <si>
    <t>Parallel Refreshes Per Capacity</t>
  </si>
  <si>
    <t>Max Capacity Costs</t>
  </si>
  <si>
    <t xml:space="preserve">Max Capacity </t>
  </si>
  <si>
    <t>MEMORY (GB RAM)</t>
  </si>
  <si>
    <t>P SKU</t>
  </si>
  <si>
    <t># The number of different organization you are going to serve</t>
  </si>
  <si>
    <t># The number of reports per tenant</t>
  </si>
  <si>
    <t># How many users will consume reports in parallel per tenant</t>
  </si>
  <si>
    <t># Will several tenants use the same Embedded Capacity?</t>
  </si>
  <si>
    <t># Number of datasets that need to be refereshed in parallel</t>
  </si>
  <si>
    <t># Assuming you'd like each tenant to have a dedicated principal</t>
  </si>
  <si>
    <t>Power BI Embedded Capacity Calculator</t>
  </si>
  <si>
    <t># Number of internal report editors (author once for all tenants)</t>
  </si>
  <si>
    <t>Total (Per Year)</t>
  </si>
  <si>
    <t># Number of visuals or other elements that affect renders</t>
  </si>
  <si>
    <t>Active Parallel Models</t>
  </si>
  <si>
    <t>Capcity Type By Active Model Memory Consumption</t>
  </si>
  <si>
    <t>Memory Upper (MB)</t>
  </si>
  <si>
    <t>Memory Lower (MB)</t>
  </si>
  <si>
    <t>-----</t>
  </si>
  <si>
    <t># Models that are loaded into memory at the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</si>
</sst>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323237"/>
      <name val="Segoe UI"/>
      <family val="2"/>
    </font>
    <font>
      <sz val="8"/>
      <color rgb="FF323237"/>
      <name val="Segoe UI"/>
      <family val="2"/>
    </font>
    <font>
      <b/>
      <sz val="26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sz val="9"/>
      <color rgb="FF333333"/>
      <name val="Arial"/>
      <family val="2"/>
    </font>
    <font>
      <sz val="8"/>
      <color rgb="FF242729"/>
      <name val="Consolas"/>
      <family val="3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rgb="FF3F3F76"/>
      <name val="Calibri"/>
      <family val="2"/>
      <scheme val="minor"/>
    </font>
    <font>
      <b/>
      <sz val="20"/>
      <color rgb="FFFA7D0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EDEDE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3" borderId="4" applyNumberFormat="0" applyAlignment="0" applyProtection="0"/>
    <xf numFmtId="0" fontId="6" fillId="4" borderId="4" applyNumberFormat="0" applyAlignment="0" applyProtection="0"/>
  </cellStyleXfs>
  <cellXfs count="34">
    <xf numFmtId="0" fontId="0" fillId="0" borderId="0" xfId="0"/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16" fontId="3" fillId="2" borderId="2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4" fontId="3" fillId="2" borderId="2" xfId="0" applyNumberFormat="1" applyFont="1" applyFill="1" applyBorder="1" applyAlignment="1">
      <alignment vertical="top" wrapText="1"/>
    </xf>
    <xf numFmtId="8" fontId="3" fillId="2" borderId="2" xfId="0" applyNumberFormat="1" applyFont="1" applyFill="1" applyBorder="1" applyAlignment="1">
      <alignment vertical="top" wrapText="1"/>
    </xf>
    <xf numFmtId="4" fontId="3" fillId="2" borderId="1" xfId="0" applyNumberFormat="1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0" borderId="0" xfId="0" applyFont="1"/>
    <xf numFmtId="0" fontId="8" fillId="0" borderId="5" xfId="0" applyFont="1" applyBorder="1" applyAlignment="1">
      <alignment horizontal="left" wrapText="1" indent="1"/>
    </xf>
    <xf numFmtId="0" fontId="9" fillId="0" borderId="6" xfId="0" applyFont="1" applyBorder="1" applyAlignment="1">
      <alignment vertical="top" wrapText="1" indent="1"/>
    </xf>
    <xf numFmtId="0" fontId="9" fillId="0" borderId="7" xfId="0" applyFont="1" applyBorder="1" applyAlignment="1">
      <alignment vertical="top" wrapText="1" indent="1"/>
    </xf>
    <xf numFmtId="0" fontId="0" fillId="0" borderId="7" xfId="0" applyBorder="1"/>
    <xf numFmtId="0" fontId="8" fillId="0" borderId="8" xfId="0" applyFont="1" applyBorder="1" applyAlignment="1">
      <alignment horizontal="left" wrapText="1" indent="1"/>
    </xf>
    <xf numFmtId="0" fontId="0" fillId="0" borderId="8" xfId="0" applyBorder="1"/>
    <xf numFmtId="0" fontId="10" fillId="0" borderId="0" xfId="0" applyFont="1"/>
    <xf numFmtId="0" fontId="11" fillId="0" borderId="0" xfId="0" applyFont="1"/>
    <xf numFmtId="0" fontId="8" fillId="0" borderId="7" xfId="0" applyFont="1" applyBorder="1" applyAlignment="1">
      <alignment horizontal="left" wrapText="1" indent="1"/>
    </xf>
    <xf numFmtId="0" fontId="12" fillId="0" borderId="0" xfId="0" applyFont="1"/>
    <xf numFmtId="44" fontId="12" fillId="0" borderId="0" xfId="1" applyFont="1"/>
    <xf numFmtId="0" fontId="13" fillId="5" borderId="0" xfId="0" applyFont="1" applyFill="1"/>
    <xf numFmtId="44" fontId="13" fillId="5" borderId="0" xfId="1" applyFont="1" applyFill="1"/>
    <xf numFmtId="0" fontId="4" fillId="6" borderId="0" xfId="0" applyFont="1" applyFill="1"/>
    <xf numFmtId="44" fontId="4" fillId="6" borderId="0" xfId="1" applyFont="1" applyFill="1"/>
    <xf numFmtId="0" fontId="7" fillId="0" borderId="0" xfId="0" applyFont="1"/>
    <xf numFmtId="0" fontId="14" fillId="3" borderId="4" xfId="2" applyFont="1"/>
    <xf numFmtId="0" fontId="15" fillId="4" borderId="4" xfId="3" applyFont="1"/>
    <xf numFmtId="0" fontId="16" fillId="0" borderId="0" xfId="0" applyFont="1"/>
    <xf numFmtId="0" fontId="12" fillId="0" borderId="0" xfId="0" quotePrefix="1" applyFont="1"/>
  </cellXfs>
  <cellStyles count="4">
    <cellStyle name="Calculation" xfId="3" builtinId="22"/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107950</xdr:colOff>
      <xdr:row>0</xdr:row>
      <xdr:rowOff>273050</xdr:rowOff>
    </xdr:from>
    <xdr:to>
      <xdr:col>0</xdr:col>
      <xdr:colOff>2484058</xdr:colOff>
      <xdr:row>0</xdr:row>
      <xdr:rowOff>1530350</xdr:rowOff>
    </xdr:to>
    <xdr:pic>
      <xdr:nvPicPr>
        <xdr:cNvPr id="2" name="Picture 1" descr="Image result for pbi embedded">
          <a:extLst>
            <a:ext uri="{FF2B5EF4-FFF2-40B4-BE49-F238E27FC236}">
              <a16:creationId xmlns:a16="http://schemas.microsoft.com/office/drawing/2014/main" id="{C2870C63-869D-49E5-A6AD-2B3E7D015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273050"/>
          <a:ext cx="2376108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70FC-009C-4C2E-AF4C-425B8519E7A8}">
  <dimension ref="A1:O36"/>
  <sheetViews>
    <sheetView tabSelected="1" workbookViewId="0">
      <selection activeCell="D9" sqref="D9"/>
    </sheetView>
  </sheetViews>
  <sheetFormatPr defaultRowHeight="14.5" x14ac:dyDescent="0.35"/>
  <cols>
    <col min="1" max="1" width="58.90625" customWidth="1"/>
    <col min="2" max="2" width="28.54296875" customWidth="1"/>
  </cols>
  <sheetData>
    <row r="1" spans="1:15" ht="127.75" customHeight="1" x14ac:dyDescent="1">
      <c r="B1" s="32" t="s">
        <v>63</v>
      </c>
    </row>
    <row r="5" spans="1:15" s="30" customFormat="1" ht="26" x14ac:dyDescent="0.6">
      <c r="A5" s="30" t="s">
        <v>31</v>
      </c>
    </row>
    <row r="6" spans="1:15" ht="18.5" x14ac:dyDescent="0.45">
      <c r="A6" s="23" t="s">
        <v>0</v>
      </c>
      <c r="B6" s="24">
        <v>9.99</v>
      </c>
    </row>
    <row r="7" spans="1:15" ht="18.5" x14ac:dyDescent="0.45">
      <c r="A7" s="23" t="s">
        <v>1</v>
      </c>
      <c r="B7" s="23">
        <v>1</v>
      </c>
      <c r="D7" s="29" t="s">
        <v>57</v>
      </c>
    </row>
    <row r="8" spans="1:15" ht="18.5" x14ac:dyDescent="0.45">
      <c r="A8" s="23" t="s">
        <v>2</v>
      </c>
      <c r="B8" s="23">
        <v>1</v>
      </c>
      <c r="D8" s="29" t="s">
        <v>58</v>
      </c>
    </row>
    <row r="9" spans="1:15" ht="18.5" x14ac:dyDescent="0.45">
      <c r="A9" s="23" t="s">
        <v>3</v>
      </c>
      <c r="B9" s="23">
        <v>15</v>
      </c>
      <c r="D9" s="29" t="s">
        <v>66</v>
      </c>
    </row>
    <row r="10" spans="1:15" ht="18.5" x14ac:dyDescent="0.45">
      <c r="A10" s="23" t="s">
        <v>4</v>
      </c>
      <c r="B10" s="23">
        <v>20</v>
      </c>
      <c r="D10" s="29" t="s">
        <v>59</v>
      </c>
    </row>
    <row r="11" spans="1:15" ht="18.5" x14ac:dyDescent="0.45">
      <c r="A11" s="23" t="s">
        <v>5</v>
      </c>
      <c r="B11" s="23">
        <v>10</v>
      </c>
      <c r="D11" s="29" t="s">
        <v>64</v>
      </c>
    </row>
    <row r="12" spans="1:15" ht="18.5" x14ac:dyDescent="0.45">
      <c r="A12" s="23" t="s">
        <v>23</v>
      </c>
      <c r="B12" s="23" t="s">
        <v>11</v>
      </c>
      <c r="D12" s="29" t="s">
        <v>60</v>
      </c>
    </row>
    <row r="13" spans="1:15" ht="18.5" x14ac:dyDescent="0.45">
      <c r="A13" s="23" t="s">
        <v>40</v>
      </c>
      <c r="B13" s="23">
        <v>250</v>
      </c>
      <c r="D13" s="29"/>
    </row>
    <row r="14" spans="1:15" ht="18.5" x14ac:dyDescent="0.45">
      <c r="A14" s="23" t="s">
        <v>67</v>
      </c>
      <c r="B14" s="23">
        <v>1</v>
      </c>
      <c r="D14" s="29" t="s">
        <v>72</v>
      </c>
    </row>
    <row r="15" spans="1:15" ht="18.5" x14ac:dyDescent="0.45">
      <c r="A15" s="23" t="s">
        <v>52</v>
      </c>
      <c r="B15" s="23">
        <v>1</v>
      </c>
      <c r="D15" s="29" t="s">
        <v>61</v>
      </c>
      <c r="O15" s="20"/>
    </row>
    <row r="16" spans="1:15" x14ac:dyDescent="0.35">
      <c r="D16" s="29"/>
    </row>
    <row r="17" spans="1:15" s="31" customFormat="1" ht="26" x14ac:dyDescent="0.6">
      <c r="A17" s="31" t="s">
        <v>30</v>
      </c>
    </row>
    <row r="18" spans="1:15" ht="18.5" x14ac:dyDescent="0.45">
      <c r="A18" s="23" t="s">
        <v>24</v>
      </c>
      <c r="B18" s="23">
        <f>IF(B12="Yes",B7,1)*B8*B9*B10</f>
        <v>300</v>
      </c>
      <c r="D18" s="29"/>
      <c r="O18" s="21"/>
    </row>
    <row r="19" spans="1:15" ht="18.5" x14ac:dyDescent="0.45">
      <c r="A19" s="23" t="s">
        <v>25</v>
      </c>
      <c r="B19" s="23">
        <f>IF(B12="Yes",1,B7)</f>
        <v>1</v>
      </c>
      <c r="D19" s="29"/>
    </row>
    <row r="20" spans="1:15" ht="18.5" x14ac:dyDescent="0.45">
      <c r="A20" s="23" t="s">
        <v>41</v>
      </c>
      <c r="B20" s="23" t="str">
        <f>LOOKUP(2,1/(Metadata!$G$2:'Metadata'!$G$8&lt;=B18)/(Metadata!$H$2:'Metadata'!$H$8&gt;=B18),Metadata!$A$2:'Metadata'!$A$8)</f>
        <v>A1</v>
      </c>
      <c r="D20" s="29"/>
    </row>
    <row r="21" spans="1:15" ht="18.5" x14ac:dyDescent="0.45">
      <c r="A21" s="23" t="s">
        <v>42</v>
      </c>
      <c r="B21" s="23" t="str">
        <f t="array" ref="B21">LOOKUP(2,1/(Metadata!$C$16:'Metadata'!$C$21&lt;=B13)/(Metadata!$D$16:'Metadata'!$D$21&gt;=B13),Metadata!$B$16:'Metadata'!$B$21)</f>
        <v>A1</v>
      </c>
      <c r="D21" s="29"/>
    </row>
    <row r="22" spans="1:15" ht="18.5" x14ac:dyDescent="0.45">
      <c r="A22" s="23" t="s">
        <v>68</v>
      </c>
      <c r="B22" s="23" t="str">
        <f>LOOKUP(2,1/(Metadata!$I$2:'Metadata'!$I$8&lt;=(B14+B15)*B13)/(Metadata!$J$2:'Metadata'!$J$8&gt;=(B14+B15)*B13),Metadata!$A$2:'Metadata'!$A$8)</f>
        <v>A1</v>
      </c>
      <c r="D22" s="29"/>
    </row>
    <row r="23" spans="1:15" ht="18.5" x14ac:dyDescent="0.45">
      <c r="A23" s="23" t="s">
        <v>43</v>
      </c>
      <c r="B23" s="23" t="str">
        <f>LOOKUP(2,1/(Metadata!$C$31:'Metadata'!$C$36&lt;=B15)/(Metadata!$D$31:'Metadata'!$D$36&gt;=B15),Metadata!$A$31:'Metadata'!$A$36)</f>
        <v>A1</v>
      </c>
      <c r="D23" s="29"/>
    </row>
    <row r="24" spans="1:15" ht="18.5" x14ac:dyDescent="0.45">
      <c r="A24" s="33" t="s">
        <v>71</v>
      </c>
      <c r="B24" s="23"/>
      <c r="D24" s="29"/>
    </row>
    <row r="25" spans="1:15" ht="18.5" x14ac:dyDescent="0.45">
      <c r="A25" s="23" t="s">
        <v>54</v>
      </c>
      <c r="B25" s="23" t="str">
        <f t="array" ref="B25">"A"&amp;MAX((0&amp;SUBSTITUTE(B20:B23,"A",""))+0)</f>
        <v>A1</v>
      </c>
      <c r="D25" s="29"/>
    </row>
    <row r="26" spans="1:15" ht="18.5" x14ac:dyDescent="0.45">
      <c r="A26" s="23" t="s">
        <v>53</v>
      </c>
      <c r="B26" s="24">
        <f>LOOKUP(B25,Metadata!$A$2:'Metadata'!$A$8,Metadata!$F$2:'Metadata'!$F$8)</f>
        <v>735.92</v>
      </c>
      <c r="D26" s="29"/>
    </row>
    <row r="27" spans="1:15" x14ac:dyDescent="0.35">
      <c r="D27" s="29"/>
    </row>
    <row r="28" spans="1:15" s="31" customFormat="1" ht="26" x14ac:dyDescent="0.6">
      <c r="A28" s="31" t="s">
        <v>32</v>
      </c>
    </row>
    <row r="29" spans="1:15" ht="21" x14ac:dyDescent="0.5">
      <c r="A29" s="25" t="s">
        <v>26</v>
      </c>
      <c r="B29" s="26">
        <f>B11*B6</f>
        <v>99.9</v>
      </c>
      <c r="D29" s="29"/>
    </row>
    <row r="30" spans="1:15" ht="21" x14ac:dyDescent="0.5">
      <c r="A30" s="25" t="s">
        <v>27</v>
      </c>
      <c r="B30" s="26">
        <f>IF(B12="Yes",1,B7)*B6</f>
        <v>9.99</v>
      </c>
      <c r="D30" s="29" t="s">
        <v>62</v>
      </c>
    </row>
    <row r="31" spans="1:15" ht="21" x14ac:dyDescent="0.5">
      <c r="A31" s="25" t="s">
        <v>28</v>
      </c>
      <c r="B31" s="26">
        <f>B26*B19</f>
        <v>735.92</v>
      </c>
    </row>
    <row r="35" spans="1:2" s="13" customFormat="1" ht="33.5" x14ac:dyDescent="0.75">
      <c r="A35" s="27" t="s">
        <v>33</v>
      </c>
      <c r="B35" s="28">
        <f>SUM(B29:B31)</f>
        <v>845.81</v>
      </c>
    </row>
    <row r="36" spans="1:2" ht="33.5" x14ac:dyDescent="0.75">
      <c r="A36" s="27" t="s">
        <v>65</v>
      </c>
      <c r="B36" s="28">
        <f>B35*12</f>
        <v>10149.719999999999</v>
      </c>
    </row>
  </sheetData>
  <dataValidations count="1">
    <dataValidation type="list" allowBlank="1" showInputMessage="1" showErrorMessage="1" sqref="B12" xr:uid="{F31792AC-D527-4208-BA7B-6C996C60BD97}">
      <formula1>"Yes, No"</formula1>
    </dataValidation>
  </dataValidations>
  <pageMargins left="0.7" right="0.7" top="0.75" bottom="0.75" header="0.3" footer="0.3"/>
  <pageSetup paperSize="120" orientation="portrait" horizontalDpi="203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C2E7-D7D2-4E5C-8867-BE9336E80A2D}">
  <dimension ref="A1:J44"/>
  <sheetViews>
    <sheetView workbookViewId="0">
      <selection activeCell="J8" sqref="J8"/>
    </sheetView>
  </sheetViews>
  <sheetFormatPr defaultRowHeight="14.5" x14ac:dyDescent="0.35"/>
  <cols>
    <col min="1" max="1" width="12.36328125" customWidth="1"/>
    <col min="2" max="2" width="19.1796875" customWidth="1"/>
    <col min="3" max="3" width="23.08984375" customWidth="1"/>
    <col min="4" max="4" width="15.36328125" customWidth="1"/>
    <col min="5" max="5" width="12.81640625" customWidth="1"/>
    <col min="6" max="6" width="19" customWidth="1"/>
  </cols>
  <sheetData>
    <row r="1" spans="1:10" ht="32" thickBot="1" x14ac:dyDescent="0.4">
      <c r="A1" s="6" t="s">
        <v>6</v>
      </c>
      <c r="B1" s="6" t="s">
        <v>7</v>
      </c>
      <c r="C1" s="6" t="s">
        <v>8</v>
      </c>
      <c r="D1" s="6" t="s">
        <v>55</v>
      </c>
      <c r="E1" s="6" t="s">
        <v>9</v>
      </c>
      <c r="F1" s="6" t="s">
        <v>22</v>
      </c>
      <c r="G1" s="7" t="s">
        <v>20</v>
      </c>
      <c r="H1" s="7" t="s">
        <v>21</v>
      </c>
      <c r="I1" s="7" t="s">
        <v>70</v>
      </c>
      <c r="J1" s="7" t="s">
        <v>69</v>
      </c>
    </row>
    <row r="2" spans="1:10" ht="15" thickBot="1" x14ac:dyDescent="0.4">
      <c r="A2" s="1" t="s">
        <v>10</v>
      </c>
      <c r="B2" s="2" t="s">
        <v>11</v>
      </c>
      <c r="C2" s="2">
        <v>1</v>
      </c>
      <c r="D2" s="2">
        <v>3</v>
      </c>
      <c r="E2" s="2" t="s">
        <v>12</v>
      </c>
      <c r="F2" s="2">
        <v>735.92</v>
      </c>
      <c r="G2">
        <v>0</v>
      </c>
      <c r="H2">
        <v>300</v>
      </c>
      <c r="I2" s="8">
        <v>0</v>
      </c>
      <c r="J2">
        <f>D2*1024</f>
        <v>3072</v>
      </c>
    </row>
    <row r="3" spans="1:10" ht="15" thickBot="1" x14ac:dyDescent="0.4">
      <c r="A3" s="1" t="s">
        <v>13</v>
      </c>
      <c r="B3" s="2" t="s">
        <v>11</v>
      </c>
      <c r="C3" s="2">
        <v>2</v>
      </c>
      <c r="D3" s="2">
        <v>5</v>
      </c>
      <c r="E3" s="3">
        <v>43466</v>
      </c>
      <c r="F3" s="9">
        <v>1465.92</v>
      </c>
      <c r="G3">
        <v>301</v>
      </c>
      <c r="H3" s="8">
        <v>600</v>
      </c>
      <c r="I3" s="8">
        <f>J2+1</f>
        <v>3073</v>
      </c>
      <c r="J3">
        <f t="shared" ref="J3:J8" si="0">D3*1024</f>
        <v>5120</v>
      </c>
    </row>
    <row r="4" spans="1:10" ht="15" thickBot="1" x14ac:dyDescent="0.4">
      <c r="A4" s="1" t="s">
        <v>14</v>
      </c>
      <c r="B4" s="2" t="s">
        <v>15</v>
      </c>
      <c r="C4" s="2">
        <v>4</v>
      </c>
      <c r="D4" s="2">
        <v>10</v>
      </c>
      <c r="E4" s="3">
        <v>43498</v>
      </c>
      <c r="F4" s="10">
        <v>2937.67</v>
      </c>
      <c r="G4">
        <v>601</v>
      </c>
      <c r="H4" s="8">
        <v>1200</v>
      </c>
      <c r="I4" s="8">
        <f t="shared" ref="I4:I8" si="1">J3+1</f>
        <v>5121</v>
      </c>
      <c r="J4">
        <f t="shared" si="0"/>
        <v>10240</v>
      </c>
    </row>
    <row r="5" spans="1:10" ht="15" thickBot="1" x14ac:dyDescent="0.4">
      <c r="A5" s="1" t="s">
        <v>16</v>
      </c>
      <c r="B5" s="2" t="s">
        <v>15</v>
      </c>
      <c r="C5" s="2">
        <v>8</v>
      </c>
      <c r="D5" s="2">
        <v>25</v>
      </c>
      <c r="E5" s="3">
        <v>43559</v>
      </c>
      <c r="F5" s="10">
        <v>5881.25</v>
      </c>
      <c r="G5">
        <v>1201</v>
      </c>
      <c r="H5" s="8">
        <v>2400</v>
      </c>
      <c r="I5" s="8">
        <f t="shared" si="1"/>
        <v>10241</v>
      </c>
      <c r="J5">
        <f t="shared" si="0"/>
        <v>25600</v>
      </c>
    </row>
    <row r="6" spans="1:10" ht="15" thickBot="1" x14ac:dyDescent="0.4">
      <c r="A6" s="1" t="s">
        <v>17</v>
      </c>
      <c r="B6" s="2" t="s">
        <v>15</v>
      </c>
      <c r="C6" s="2">
        <v>16</v>
      </c>
      <c r="D6" s="2">
        <v>50</v>
      </c>
      <c r="E6" s="3">
        <v>43685</v>
      </c>
      <c r="F6" s="10">
        <v>11768.33</v>
      </c>
      <c r="G6">
        <v>2401</v>
      </c>
      <c r="H6" s="8">
        <v>4800</v>
      </c>
      <c r="I6" s="8">
        <f t="shared" si="1"/>
        <v>25601</v>
      </c>
      <c r="J6">
        <f t="shared" si="0"/>
        <v>51200</v>
      </c>
    </row>
    <row r="7" spans="1:10" ht="15" thickBot="1" x14ac:dyDescent="0.4">
      <c r="A7" s="4" t="s">
        <v>18</v>
      </c>
      <c r="B7" s="5" t="s">
        <v>15</v>
      </c>
      <c r="C7" s="5">
        <v>32</v>
      </c>
      <c r="D7" s="5">
        <v>100</v>
      </c>
      <c r="E7" s="5" t="s">
        <v>19</v>
      </c>
      <c r="F7" s="11">
        <v>23542.94</v>
      </c>
      <c r="G7">
        <v>4801</v>
      </c>
      <c r="H7" s="8">
        <v>9600</v>
      </c>
      <c r="I7" s="8">
        <f t="shared" si="1"/>
        <v>51201</v>
      </c>
      <c r="J7">
        <f t="shared" si="0"/>
        <v>102400</v>
      </c>
    </row>
    <row r="8" spans="1:10" ht="15" thickBot="1" x14ac:dyDescent="0.4">
      <c r="A8" s="12" t="s">
        <v>29</v>
      </c>
      <c r="D8" s="5">
        <v>100</v>
      </c>
      <c r="F8" s="11">
        <v>23542.94</v>
      </c>
      <c r="G8">
        <v>9601</v>
      </c>
      <c r="H8" s="8">
        <v>100000</v>
      </c>
      <c r="I8" s="8">
        <f t="shared" si="1"/>
        <v>102401</v>
      </c>
      <c r="J8">
        <f>D8*1024*100</f>
        <v>10240000</v>
      </c>
    </row>
    <row r="14" spans="1:10" ht="15" thickBot="1" x14ac:dyDescent="0.4"/>
    <row r="15" spans="1:10" ht="67" thickTop="1" thickBot="1" x14ac:dyDescent="0.5">
      <c r="A15" s="18" t="s">
        <v>56</v>
      </c>
      <c r="B15" s="18" t="s">
        <v>38</v>
      </c>
      <c r="C15" s="19"/>
      <c r="D15" s="18" t="s">
        <v>39</v>
      </c>
    </row>
    <row r="16" spans="1:10" ht="17.5" thickTop="1" thickBot="1" x14ac:dyDescent="0.5">
      <c r="A16" s="22"/>
      <c r="B16" s="22" t="s">
        <v>10</v>
      </c>
      <c r="C16" s="17">
        <v>0</v>
      </c>
      <c r="D16" s="22">
        <f>ROUNDDOWN(D2/D5*D19,0)</f>
        <v>368</v>
      </c>
    </row>
    <row r="17" spans="1:4" ht="17.5" thickTop="1" thickBot="1" x14ac:dyDescent="0.5">
      <c r="A17" s="22"/>
      <c r="B17" s="22" t="s">
        <v>13</v>
      </c>
      <c r="C17" s="17">
        <f>D16+1</f>
        <v>369</v>
      </c>
      <c r="D17" s="22">
        <f>ROUNDDOWN(D3/D5*D19,0)</f>
        <v>614</v>
      </c>
    </row>
    <row r="18" spans="1:4" ht="17.5" thickTop="1" thickBot="1" x14ac:dyDescent="0.5">
      <c r="A18" s="22"/>
      <c r="B18" s="22" t="s">
        <v>14</v>
      </c>
      <c r="C18" s="17">
        <f t="shared" ref="C18:C21" si="2">D17+1</f>
        <v>615</v>
      </c>
      <c r="D18" s="22">
        <f>ROUNDDOWN(D4/D5*D19,0)</f>
        <v>1228</v>
      </c>
    </row>
    <row r="19" spans="1:4" ht="17.5" thickTop="1" thickBot="1" x14ac:dyDescent="0.4">
      <c r="A19" s="16" t="s">
        <v>35</v>
      </c>
      <c r="B19" s="17" t="s">
        <v>16</v>
      </c>
      <c r="C19" s="17">
        <f t="shared" si="2"/>
        <v>1229</v>
      </c>
      <c r="D19" s="16">
        <f>1024*3</f>
        <v>3072</v>
      </c>
    </row>
    <row r="20" spans="1:4" ht="17.5" thickTop="1" thickBot="1" x14ac:dyDescent="0.4">
      <c r="A20" s="16" t="s">
        <v>36</v>
      </c>
      <c r="B20" s="17" t="s">
        <v>17</v>
      </c>
      <c r="C20" s="17">
        <f t="shared" si="2"/>
        <v>3073</v>
      </c>
      <c r="D20" s="16">
        <f>6*1024</f>
        <v>6144</v>
      </c>
    </row>
    <row r="21" spans="1:4" ht="17.5" thickTop="1" thickBot="1" x14ac:dyDescent="0.4">
      <c r="A21" s="16" t="s">
        <v>37</v>
      </c>
      <c r="B21" s="17" t="s">
        <v>18</v>
      </c>
      <c r="C21" s="17">
        <f t="shared" si="2"/>
        <v>6145</v>
      </c>
      <c r="D21" s="16">
        <f>10*1024</f>
        <v>10240</v>
      </c>
    </row>
    <row r="22" spans="1:4" ht="15" thickTop="1" x14ac:dyDescent="0.35"/>
    <row r="30" spans="1:4" ht="50" thickBot="1" x14ac:dyDescent="0.5">
      <c r="A30" s="14" t="s">
        <v>34</v>
      </c>
      <c r="B30" s="14" t="s">
        <v>44</v>
      </c>
      <c r="C30" s="14"/>
      <c r="D30" s="14" t="s">
        <v>45</v>
      </c>
    </row>
    <row r="31" spans="1:4" ht="17" thickBot="1" x14ac:dyDescent="0.4">
      <c r="A31" s="15" t="s">
        <v>10</v>
      </c>
      <c r="B31" s="15">
        <v>0.5</v>
      </c>
      <c r="C31" s="15">
        <v>0</v>
      </c>
      <c r="D31" s="15">
        <v>1</v>
      </c>
    </row>
    <row r="32" spans="1:4" ht="17" thickBot="1" x14ac:dyDescent="0.4">
      <c r="A32" s="15" t="s">
        <v>13</v>
      </c>
      <c r="B32" s="15">
        <v>1</v>
      </c>
      <c r="C32" s="15">
        <v>2</v>
      </c>
      <c r="D32" s="15">
        <v>2</v>
      </c>
    </row>
    <row r="33" spans="1:4" ht="17" thickBot="1" x14ac:dyDescent="0.4">
      <c r="A33" s="15" t="s">
        <v>14</v>
      </c>
      <c r="B33" s="15">
        <v>2</v>
      </c>
      <c r="C33" s="15">
        <v>3</v>
      </c>
      <c r="D33" s="15">
        <v>3</v>
      </c>
    </row>
    <row r="34" spans="1:4" ht="17" thickBot="1" x14ac:dyDescent="0.4">
      <c r="A34" s="15" t="s">
        <v>16</v>
      </c>
      <c r="B34" s="15">
        <v>4</v>
      </c>
      <c r="C34" s="15">
        <v>4</v>
      </c>
      <c r="D34" s="15">
        <v>6</v>
      </c>
    </row>
    <row r="35" spans="1:4" ht="17" thickBot="1" x14ac:dyDescent="0.4">
      <c r="A35" s="15" t="s">
        <v>17</v>
      </c>
      <c r="B35" s="15">
        <v>8</v>
      </c>
      <c r="C35" s="15">
        <v>7</v>
      </c>
      <c r="D35" s="15">
        <v>12</v>
      </c>
    </row>
    <row r="36" spans="1:4" ht="17" thickBot="1" x14ac:dyDescent="0.4">
      <c r="A36" s="15" t="s">
        <v>18</v>
      </c>
      <c r="B36" s="15">
        <v>16</v>
      </c>
      <c r="C36" s="15">
        <v>13</v>
      </c>
      <c r="D36" s="15">
        <v>24</v>
      </c>
    </row>
    <row r="37" spans="1:4" ht="17" thickBot="1" x14ac:dyDescent="0.4">
      <c r="A37" s="15" t="s">
        <v>46</v>
      </c>
      <c r="B37" s="15">
        <v>0.5</v>
      </c>
      <c r="C37" s="15">
        <v>1</v>
      </c>
      <c r="D37" s="15">
        <v>1</v>
      </c>
    </row>
    <row r="38" spans="1:4" ht="17" thickBot="1" x14ac:dyDescent="0.4">
      <c r="A38" s="15" t="s">
        <v>47</v>
      </c>
      <c r="B38" s="15">
        <v>1</v>
      </c>
      <c r="C38" s="15">
        <v>2</v>
      </c>
      <c r="D38" s="15">
        <v>2</v>
      </c>
    </row>
    <row r="39" spans="1:4" ht="17" thickBot="1" x14ac:dyDescent="0.4">
      <c r="A39" s="15" t="s">
        <v>48</v>
      </c>
      <c r="B39" s="15">
        <v>2</v>
      </c>
      <c r="C39" s="15">
        <v>3</v>
      </c>
      <c r="D39" s="15">
        <v>3</v>
      </c>
    </row>
    <row r="40" spans="1:4" ht="17" thickBot="1" x14ac:dyDescent="0.4">
      <c r="A40" s="15" t="s">
        <v>35</v>
      </c>
      <c r="B40" s="15">
        <v>4</v>
      </c>
      <c r="C40" s="15">
        <v>4</v>
      </c>
      <c r="D40" s="15">
        <v>6</v>
      </c>
    </row>
    <row r="41" spans="1:4" ht="17" thickBot="1" x14ac:dyDescent="0.4">
      <c r="A41" s="15" t="s">
        <v>36</v>
      </c>
      <c r="B41" s="15">
        <v>8</v>
      </c>
      <c r="C41" s="15">
        <v>7</v>
      </c>
      <c r="D41" s="15">
        <v>12</v>
      </c>
    </row>
    <row r="42" spans="1:4" ht="17" thickBot="1" x14ac:dyDescent="0.4">
      <c r="A42" s="15" t="s">
        <v>49</v>
      </c>
      <c r="B42" s="15">
        <v>16</v>
      </c>
      <c r="C42" s="15">
        <v>13</v>
      </c>
      <c r="D42" s="15">
        <v>24</v>
      </c>
    </row>
    <row r="43" spans="1:4" ht="17" thickBot="1" x14ac:dyDescent="0.4">
      <c r="A43" s="15" t="s">
        <v>50</v>
      </c>
      <c r="B43" s="15">
        <v>32</v>
      </c>
      <c r="C43" s="15">
        <v>25</v>
      </c>
      <c r="D43" s="15">
        <v>48</v>
      </c>
    </row>
    <row r="44" spans="1:4" ht="16.5" x14ac:dyDescent="0.35">
      <c r="A44" s="15" t="s">
        <v>51</v>
      </c>
      <c r="B44" s="15">
        <v>64</v>
      </c>
      <c r="C44" s="15">
        <v>49</v>
      </c>
      <c r="D44" s="15">
        <v>96</v>
      </c>
    </row>
  </sheetData>
  <pageMargins left="0.7" right="0.7" top="0.75" bottom="0.75" header="0.3" footer="0.3"/>
  <pageSetup paperSize="120" orientation="portrait" horizontalDpi="20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Esanu</dc:creator>
  <cp:lastModifiedBy>Catalin Esanu</cp:lastModifiedBy>
  <dcterms:created xsi:type="dcterms:W3CDTF">2019-01-17T07:31:12Z</dcterms:created>
  <dcterms:modified xsi:type="dcterms:W3CDTF">2019-01-24T15:52:22Z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cesanu@microsoft.com</vt:lpwstr>
  </property>
  <property fmtid="{D5CDD505-2E9C-101B-9397-08002B2CF9AE}" pid="5" name="MSIP_Label_f42aa342-8706-4288-bd11-ebb85995028c_SetDate">
    <vt:lpwstr>2019-01-17T08:22:27.7413609Z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3d4da39a-4dd7-45a6-95e1-d0ca5444d159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