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conservation-my.sharepoint.com/personal/vgriffey_conservation_org/Documents/Documents/GitHub/Trees_in_Agriculture/"/>
    </mc:Choice>
  </mc:AlternateContent>
  <xr:revisionPtr revIDLastSave="29" documentId="8_{A0E8D73E-E403-443D-B06C-5E247609853C}" xr6:coauthVersionLast="47" xr6:coauthVersionMax="47" xr10:uidLastSave="{EA80AC5B-1A52-4897-89F0-9BBBA7F1FB3A}"/>
  <bookViews>
    <workbookView xWindow="-110" yWindow="-110" windowWidth="19420" windowHeight="10300" activeTab="1" xr2:uid="{CFD0B92A-4EF4-44FE-9538-22E78B83F755}"/>
  </bookViews>
  <sheets>
    <sheet name="AnovaData11" sheetId="22" r:id="rId1"/>
    <sheet name="AnovaData10" sheetId="21" r:id="rId2"/>
    <sheet name="AnovaData9Simple" sheetId="15" r:id="rId3"/>
    <sheet name="AnovaData9Prep" sheetId="14" r:id="rId4"/>
    <sheet name="Sheet1" sheetId="1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6" i="22" l="1"/>
  <c r="G55" i="22"/>
  <c r="G54" i="22"/>
  <c r="G53" i="22"/>
  <c r="G52" i="22"/>
  <c r="G51" i="22"/>
  <c r="G50" i="22"/>
  <c r="G49" i="22"/>
  <c r="G48" i="22"/>
  <c r="G47" i="22"/>
  <c r="G46" i="22"/>
  <c r="G45" i="22"/>
  <c r="G44" i="22"/>
  <c r="G43" i="22"/>
  <c r="G41" i="22"/>
  <c r="G40" i="22"/>
  <c r="G39" i="22"/>
  <c r="G38" i="22"/>
  <c r="G37" i="22"/>
  <c r="G35" i="22"/>
  <c r="G34" i="22"/>
  <c r="G33" i="22"/>
  <c r="G32" i="22"/>
  <c r="G31" i="22"/>
  <c r="G30" i="22"/>
  <c r="G29" i="22"/>
  <c r="G28" i="22"/>
  <c r="G27" i="22"/>
  <c r="G26" i="22"/>
  <c r="G25" i="22"/>
  <c r="G24" i="22"/>
  <c r="G23" i="22"/>
  <c r="G22" i="22"/>
  <c r="G21" i="22"/>
  <c r="G20" i="22"/>
  <c r="G19" i="22"/>
  <c r="G18" i="22"/>
  <c r="G17" i="22"/>
  <c r="G16" i="22"/>
  <c r="G15" i="22"/>
  <c r="G14" i="22"/>
  <c r="G13" i="22"/>
  <c r="G12" i="22"/>
  <c r="G11" i="22"/>
  <c r="G10" i="22"/>
  <c r="G9" i="22"/>
  <c r="G8" i="22"/>
  <c r="G7" i="22"/>
  <c r="G6" i="22"/>
  <c r="G5" i="22"/>
  <c r="G4" i="22"/>
  <c r="G3" i="22"/>
  <c r="I56" i="21"/>
  <c r="I55" i="21"/>
  <c r="I54" i="21"/>
  <c r="I53" i="21"/>
  <c r="I52" i="21"/>
  <c r="I51" i="21"/>
  <c r="I50" i="21"/>
  <c r="I49" i="21"/>
  <c r="I48" i="21"/>
  <c r="I47" i="21"/>
  <c r="I46" i="21"/>
  <c r="I45" i="21"/>
  <c r="I44" i="21"/>
  <c r="I43" i="21"/>
  <c r="I41" i="21"/>
  <c r="I40" i="21"/>
  <c r="I39" i="21"/>
  <c r="I38" i="21"/>
  <c r="I37" i="21"/>
  <c r="I35" i="21"/>
  <c r="I34" i="21"/>
  <c r="I33" i="21"/>
  <c r="I32" i="21"/>
  <c r="I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42" i="15" l="1"/>
  <c r="I40" i="15"/>
  <c r="I39" i="15"/>
  <c r="I38" i="15"/>
  <c r="I56" i="15"/>
  <c r="I37" i="15"/>
  <c r="I43" i="15"/>
  <c r="I36" i="15"/>
  <c r="I41" i="15"/>
  <c r="I55" i="15"/>
  <c r="I35" i="15"/>
  <c r="I34" i="15"/>
  <c r="I31" i="15"/>
  <c r="I30" i="15"/>
  <c r="I54" i="15"/>
  <c r="I33" i="15"/>
  <c r="I53" i="15"/>
  <c r="I28" i="15"/>
  <c r="I52" i="15"/>
  <c r="I27" i="15"/>
  <c r="I29" i="15"/>
  <c r="I51" i="15"/>
  <c r="I26" i="15"/>
  <c r="I32" i="15"/>
  <c r="I25" i="15"/>
  <c r="I24" i="15"/>
  <c r="I50" i="15"/>
  <c r="I23" i="15"/>
  <c r="I21" i="15"/>
  <c r="I20" i="15"/>
  <c r="I22" i="15"/>
  <c r="I19" i="15"/>
  <c r="I18" i="15"/>
  <c r="I17" i="15"/>
  <c r="I14" i="15"/>
  <c r="I49" i="15"/>
  <c r="I48" i="15"/>
  <c r="I12" i="15"/>
  <c r="I47" i="15"/>
  <c r="I11" i="15"/>
  <c r="I10" i="15"/>
  <c r="I9" i="15"/>
  <c r="I46" i="15"/>
  <c r="I8" i="15"/>
  <c r="I15" i="15"/>
  <c r="I13" i="15"/>
  <c r="I45" i="15"/>
  <c r="I7" i="15"/>
  <c r="I5" i="15"/>
  <c r="I4" i="15"/>
  <c r="I3" i="15"/>
  <c r="I58" i="15"/>
  <c r="I57" i="15"/>
  <c r="CX45" i="14"/>
  <c r="CW45" i="14"/>
  <c r="CN45" i="14"/>
  <c r="DR45" i="14" s="1"/>
  <c r="CM45" i="14"/>
  <c r="DO45" i="14" s="1"/>
  <c r="CN46" i="14"/>
  <c r="DE46" i="14" s="1"/>
  <c r="CK46" i="14"/>
  <c r="CM46" i="14" s="1"/>
  <c r="CX38" i="14"/>
  <c r="CW38" i="14"/>
  <c r="DA38" i="14" s="1"/>
  <c r="CN38" i="14"/>
  <c r="DR38" i="14" s="1"/>
  <c r="CM38" i="14"/>
  <c r="CT38" i="14" s="1"/>
  <c r="CU38" i="14" s="1"/>
  <c r="CX37" i="14"/>
  <c r="CY37" i="14" s="1"/>
  <c r="CW37" i="14"/>
  <c r="CN37" i="14"/>
  <c r="DE37" i="14" s="1"/>
  <c r="CK37" i="14"/>
  <c r="CM37" i="14" s="1"/>
  <c r="CN54" i="14"/>
  <c r="DP54" i="14" s="1"/>
  <c r="DS54" i="14" s="1"/>
  <c r="CM54" i="14"/>
  <c r="DO54" i="14" s="1"/>
  <c r="DB58" i="14"/>
  <c r="CX58" i="14"/>
  <c r="CW58" i="14"/>
  <c r="CN58" i="14"/>
  <c r="CV58" i="14" s="1"/>
  <c r="DE58" i="14" s="1"/>
  <c r="CM58" i="14"/>
  <c r="DO58" i="14" s="1"/>
  <c r="CX52" i="14"/>
  <c r="CW52" i="14"/>
  <c r="DA52" i="14" s="1"/>
  <c r="CN52" i="14"/>
  <c r="DE52" i="14" s="1"/>
  <c r="CM52" i="14"/>
  <c r="DM52" i="14" s="1"/>
  <c r="CN50" i="14"/>
  <c r="DE50" i="14" s="1"/>
  <c r="CK50" i="14"/>
  <c r="CM50" i="14" s="1"/>
  <c r="CX12" i="14"/>
  <c r="CW12" i="14"/>
  <c r="DA12" i="14" s="1"/>
  <c r="CN12" i="14"/>
  <c r="CM12" i="14"/>
  <c r="CT12" i="14" s="1"/>
  <c r="CU12" i="14" s="1"/>
  <c r="CY24" i="14"/>
  <c r="DA24" i="14" s="1"/>
  <c r="CX24" i="14"/>
  <c r="CW24" i="14"/>
  <c r="CP24" i="14"/>
  <c r="CN24" i="14"/>
  <c r="DP24" i="14" s="1"/>
  <c r="DS24" i="14" s="1"/>
  <c r="CM24" i="14"/>
  <c r="DE22" i="14"/>
  <c r="CX22" i="14"/>
  <c r="CW22" i="14"/>
  <c r="CN22" i="14"/>
  <c r="DR22" i="14" s="1"/>
  <c r="CK22" i="14"/>
  <c r="CM22" i="14" s="1"/>
  <c r="CX43" i="14"/>
  <c r="CW43" i="14"/>
  <c r="DA43" i="14" s="1"/>
  <c r="CT43" i="14"/>
  <c r="CU43" i="14" s="1"/>
  <c r="CN43" i="14"/>
  <c r="DM43" i="14" s="1"/>
  <c r="CM43" i="14"/>
  <c r="CX35" i="14"/>
  <c r="CW35" i="14"/>
  <c r="CR35" i="14"/>
  <c r="CN35" i="14"/>
  <c r="DE35" i="14" s="1"/>
  <c r="CK35" i="14"/>
  <c r="CP35" i="14" s="1"/>
  <c r="CN42" i="14"/>
  <c r="DR42" i="14" s="1"/>
  <c r="CK42" i="14"/>
  <c r="DJ40" i="14"/>
  <c r="DI40" i="14"/>
  <c r="CN40" i="14"/>
  <c r="DR40" i="14" s="1"/>
  <c r="CK40" i="14"/>
  <c r="CP40" i="14" s="1"/>
  <c r="CX33" i="14"/>
  <c r="CW33" i="14"/>
  <c r="DA33" i="14" s="1"/>
  <c r="CN33" i="14"/>
  <c r="CM33" i="14"/>
  <c r="CT33" i="14" s="1"/>
  <c r="CU33" i="14" s="1"/>
  <c r="CX31" i="14"/>
  <c r="CW31" i="14"/>
  <c r="CN31" i="14"/>
  <c r="CV31" i="14" s="1"/>
  <c r="DE31" i="14" s="1"/>
  <c r="CM31" i="14"/>
  <c r="CT31" i="14" s="1"/>
  <c r="CU31" i="14" s="1"/>
  <c r="CX28" i="14"/>
  <c r="CW28" i="14"/>
  <c r="CN28" i="14"/>
  <c r="DR28" i="14" s="1"/>
  <c r="CK28" i="14"/>
  <c r="CM28" i="14" s="1"/>
  <c r="DB25" i="14"/>
  <c r="CY25" i="14"/>
  <c r="DA25" i="14" s="1"/>
  <c r="CN25" i="14"/>
  <c r="DR25" i="14" s="1"/>
  <c r="CM25" i="14"/>
  <c r="DB26" i="14"/>
  <c r="CY26" i="14"/>
  <c r="DA26" i="14" s="1"/>
  <c r="CN26" i="14"/>
  <c r="CM26" i="14"/>
  <c r="DM26" i="14" s="1"/>
  <c r="CX27" i="14"/>
  <c r="CW27" i="14"/>
  <c r="CY27" i="14" s="1"/>
  <c r="CN27" i="14"/>
  <c r="DE27" i="14" s="1"/>
  <c r="CK27" i="14"/>
  <c r="CM27" i="14" s="1"/>
  <c r="DE21" i="14"/>
  <c r="CX21" i="14"/>
  <c r="CW21" i="14"/>
  <c r="CN21" i="14"/>
  <c r="DP21" i="14" s="1"/>
  <c r="DS21" i="14" s="1"/>
  <c r="CK21" i="14"/>
  <c r="CM21" i="14" s="1"/>
  <c r="DC19" i="14"/>
  <c r="CP19" i="14"/>
  <c r="CN19" i="14"/>
  <c r="DP19" i="14" s="1"/>
  <c r="DS19" i="14" s="1"/>
  <c r="CM19" i="14"/>
  <c r="DB23" i="14"/>
  <c r="CY23" i="14"/>
  <c r="DA23" i="14" s="1"/>
  <c r="CK23" i="14"/>
  <c r="CM23" i="14" s="1"/>
  <c r="CX13" i="14"/>
  <c r="CW13" i="14"/>
  <c r="CN13" i="14"/>
  <c r="DR13" i="14" s="1"/>
  <c r="CK13" i="14"/>
  <c r="CM13" i="14" s="1"/>
  <c r="DP13" i="14" s="1"/>
  <c r="CN15" i="14"/>
  <c r="DS15" i="14" s="1"/>
  <c r="CK15" i="14"/>
  <c r="CM15" i="14" s="1"/>
  <c r="DR9" i="14"/>
  <c r="DP9" i="14"/>
  <c r="DS9" i="14" s="1"/>
  <c r="DM9" i="14"/>
  <c r="DE9" i="14"/>
  <c r="CX9" i="14"/>
  <c r="CW9" i="14"/>
  <c r="CK9" i="14"/>
  <c r="CM9" i="14" s="1"/>
  <c r="CT9" i="14" s="1"/>
  <c r="CU9" i="14" s="1"/>
  <c r="CN11" i="14"/>
  <c r="CK11" i="14"/>
  <c r="CM11" i="14" s="1"/>
  <c r="DB7" i="14"/>
  <c r="CY7" i="14"/>
  <c r="DA7" i="14" s="1"/>
  <c r="CN7" i="14"/>
  <c r="DM7" i="14" s="1"/>
  <c r="CM7" i="14"/>
  <c r="CJ7" i="14"/>
  <c r="DS4" i="14"/>
  <c r="DR4" i="14"/>
  <c r="DE4" i="14"/>
  <c r="CX4" i="14"/>
  <c r="CW4" i="14" s="1"/>
  <c r="CK4" i="14"/>
  <c r="CP4" i="14" s="1"/>
  <c r="BB4" i="14"/>
  <c r="BA4" i="14"/>
  <c r="CX6" i="14"/>
  <c r="CW6" i="14" s="1"/>
  <c r="CN6" i="14"/>
  <c r="DP6" i="14" s="1"/>
  <c r="DS6" i="14" s="1"/>
  <c r="CK6" i="14"/>
  <c r="CM6" i="14" s="1"/>
  <c r="DC6" i="14" s="1"/>
  <c r="DB5" i="14"/>
  <c r="CX5" i="14"/>
  <c r="CW5" i="14"/>
  <c r="CN5" i="14"/>
  <c r="DE5" i="14" s="1"/>
  <c r="CK5" i="14"/>
  <c r="CM5" i="14" s="1"/>
  <c r="CT5" i="14" s="1"/>
  <c r="CU5" i="14" s="1"/>
  <c r="DB3" i="14"/>
  <c r="CX3" i="14"/>
  <c r="CW3" i="14"/>
  <c r="CY3" i="14" s="1"/>
  <c r="CP3" i="14"/>
  <c r="CN3" i="14"/>
  <c r="CV3" i="14" s="1"/>
  <c r="DE3" i="14" s="1"/>
  <c r="CM3" i="14"/>
  <c r="DM3" i="14" s="1"/>
  <c r="CN2" i="14"/>
  <c r="DR2" i="14" s="1"/>
  <c r="CK2" i="14"/>
  <c r="CM2" i="14" s="1"/>
  <c r="CY2" i="14" s="1"/>
  <c r="CX2" i="14" s="1"/>
  <c r="CW2" i="14" s="1"/>
  <c r="DP48" i="14"/>
  <c r="DS48" i="14" s="1"/>
  <c r="CX48" i="14"/>
  <c r="CW48" i="14"/>
  <c r="CN48" i="14"/>
  <c r="DE48" i="14" s="1"/>
  <c r="CK48" i="14"/>
  <c r="CM48" i="14" s="1"/>
  <c r="DM48" i="14" s="1"/>
  <c r="CN47" i="14"/>
  <c r="DP47" i="14" s="1"/>
  <c r="DS47" i="14" s="1"/>
  <c r="CK47" i="14"/>
  <c r="CM47" i="14" s="1"/>
  <c r="CJ47" i="14"/>
  <c r="CX57" i="14"/>
  <c r="CW57" i="14"/>
  <c r="CN57" i="14"/>
  <c r="DR57" i="14" s="1"/>
  <c r="CM57" i="14"/>
  <c r="DO57" i="14" s="1"/>
  <c r="CN53" i="14"/>
  <c r="DR53" i="14" s="1"/>
  <c r="CM53" i="14"/>
  <c r="DC53" i="14" s="1"/>
  <c r="CX56" i="14"/>
  <c r="CW56" i="14"/>
  <c r="DA56" i="14" s="1"/>
  <c r="CN56" i="14"/>
  <c r="DR56" i="14" s="1"/>
  <c r="CM56" i="14"/>
  <c r="DO56" i="14" s="1"/>
  <c r="CN55" i="14"/>
  <c r="CK55" i="14"/>
  <c r="CM55" i="14" s="1"/>
  <c r="DM55" i="14" s="1"/>
  <c r="CX51" i="14"/>
  <c r="CW51" i="14"/>
  <c r="DA51" i="14" s="1"/>
  <c r="CN51" i="14"/>
  <c r="DP51" i="14" s="1"/>
  <c r="DS51" i="14" s="1"/>
  <c r="CM51" i="14"/>
  <c r="DM51" i="14" s="1"/>
  <c r="CN49" i="14"/>
  <c r="DR49" i="14" s="1"/>
  <c r="CK49" i="14"/>
  <c r="CM49" i="14" s="1"/>
  <c r="DC49" i="14" s="1"/>
  <c r="DE44" i="14"/>
  <c r="CX44" i="14"/>
  <c r="CW44" i="14"/>
  <c r="CN44" i="14"/>
  <c r="DR44" i="14" s="1"/>
  <c r="CM44" i="14"/>
  <c r="CT44" i="14" s="1"/>
  <c r="CU44" i="14" s="1"/>
  <c r="DR36" i="14"/>
  <c r="CW36" i="14"/>
  <c r="CX36" i="14" s="1"/>
  <c r="CY36" i="14" s="1"/>
  <c r="CN36" i="14"/>
  <c r="DE36" i="14" s="1"/>
  <c r="CM36" i="14"/>
  <c r="CT36" i="14" s="1"/>
  <c r="CU36" i="14" s="1"/>
  <c r="CK36" i="14"/>
  <c r="CX34" i="14"/>
  <c r="CW34" i="14"/>
  <c r="CR34" i="14"/>
  <c r="CN34" i="14"/>
  <c r="CK34" i="14"/>
  <c r="CM34" i="14" s="1"/>
  <c r="CT34" i="14" s="1"/>
  <c r="DF41" i="14"/>
  <c r="CX41" i="14"/>
  <c r="CW41" i="14"/>
  <c r="CN41" i="14"/>
  <c r="DP41" i="14" s="1"/>
  <c r="DS41" i="14" s="1"/>
  <c r="CK41" i="14"/>
  <c r="CM41" i="14" s="1"/>
  <c r="CT41" i="14" s="1"/>
  <c r="CU41" i="14" s="1"/>
  <c r="DI39" i="14"/>
  <c r="DJ39" i="14" s="1"/>
  <c r="CN39" i="14"/>
  <c r="DS39" i="14" s="1"/>
  <c r="CM39" i="14"/>
  <c r="CT39" i="14" s="1"/>
  <c r="CU39" i="14" s="1"/>
  <c r="CX32" i="14"/>
  <c r="CW32" i="14"/>
  <c r="DA32" i="14" s="1"/>
  <c r="CN32" i="14"/>
  <c r="CV32" i="14" s="1"/>
  <c r="DE32" i="14" s="1"/>
  <c r="CM32" i="14"/>
  <c r="DP32" i="14" s="1"/>
  <c r="DI29" i="14"/>
  <c r="DJ29" i="14" s="1"/>
  <c r="CN29" i="14"/>
  <c r="DS29" i="14" s="1"/>
  <c r="CK29" i="14"/>
  <c r="CM29" i="14" s="1"/>
  <c r="CX30" i="14"/>
  <c r="CW30" i="14"/>
  <c r="DA30" i="14" s="1"/>
  <c r="CN30" i="14"/>
  <c r="DE30" i="14" s="1"/>
  <c r="CK30" i="14"/>
  <c r="CP30" i="14" s="1"/>
  <c r="CN17" i="14"/>
  <c r="DR17" i="14" s="1"/>
  <c r="CK17" i="14"/>
  <c r="CM17" i="14" s="1"/>
  <c r="CX20" i="14"/>
  <c r="CW20" i="14"/>
  <c r="CN20" i="14"/>
  <c r="DR20" i="14" s="1"/>
  <c r="CK20" i="14"/>
  <c r="CM20" i="14" s="1"/>
  <c r="DO20" i="14" s="1"/>
  <c r="CN18" i="14"/>
  <c r="DE18" i="14" s="1"/>
  <c r="CM18" i="14"/>
  <c r="DP18" i="14" s="1"/>
  <c r="DP16" i="14"/>
  <c r="DS16" i="14" s="1"/>
  <c r="DM16" i="14"/>
  <c r="CX16" i="14"/>
  <c r="CW16" i="14"/>
  <c r="CT16" i="14"/>
  <c r="CU16" i="14" s="1"/>
  <c r="CN16" i="14"/>
  <c r="DR16" i="14" s="1"/>
  <c r="CK16" i="14"/>
  <c r="CR14" i="14"/>
  <c r="CN14" i="14"/>
  <c r="DE14" i="14" s="1"/>
  <c r="CK14" i="14"/>
  <c r="CM14" i="14" s="1"/>
  <c r="CX10" i="14"/>
  <c r="CY10" i="14" s="1"/>
  <c r="CW10" i="14"/>
  <c r="CN10" i="14"/>
  <c r="DS10" i="14" s="1"/>
  <c r="CK10" i="14"/>
  <c r="CM10" i="14" s="1"/>
  <c r="DR8" i="14"/>
  <c r="DE8" i="14"/>
  <c r="CX8" i="14"/>
  <c r="CW8" i="14"/>
  <c r="CK8" i="14"/>
  <c r="CM8" i="14" s="1"/>
  <c r="CY30" i="14" l="1"/>
  <c r="DP2" i="14"/>
  <c r="DS2" i="14" s="1"/>
  <c r="DR24" i="14"/>
  <c r="DR21" i="14"/>
  <c r="DE20" i="14"/>
  <c r="CT19" i="14"/>
  <c r="CU19" i="14" s="1"/>
  <c r="DC25" i="14"/>
  <c r="CV57" i="14"/>
  <c r="DE57" i="14" s="1"/>
  <c r="DR18" i="14"/>
  <c r="DE29" i="14"/>
  <c r="CY57" i="14"/>
  <c r="CT3" i="14"/>
  <c r="CU3" i="14" s="1"/>
  <c r="CV24" i="14"/>
  <c r="DE24" i="14" s="1"/>
  <c r="CY31" i="14"/>
  <c r="DC31" i="14" s="1"/>
  <c r="DP25" i="14"/>
  <c r="DS25" i="14" s="1"/>
  <c r="CY45" i="14"/>
  <c r="DC45" i="14" s="1"/>
  <c r="DD45" i="14" s="1"/>
  <c r="DI45" i="14" s="1"/>
  <c r="DJ45" i="14" s="1"/>
  <c r="DA3" i="14"/>
  <c r="DC3" i="14"/>
  <c r="DS32" i="14"/>
  <c r="DC36" i="14"/>
  <c r="DD36" i="14" s="1"/>
  <c r="DI36" i="14" s="1"/>
  <c r="DJ36" i="14" s="1"/>
  <c r="DK36" i="14" s="1"/>
  <c r="DP44" i="14"/>
  <c r="DS44" i="14" s="1"/>
  <c r="DE6" i="14"/>
  <c r="DM38" i="14"/>
  <c r="DC57" i="14"/>
  <c r="DD57" i="14" s="1"/>
  <c r="DI57" i="14" s="1"/>
  <c r="DJ57" i="14" s="1"/>
  <c r="DK57" i="14" s="1"/>
  <c r="CM35" i="14"/>
  <c r="DC35" i="14" s="1"/>
  <c r="DC37" i="14"/>
  <c r="CY32" i="14"/>
  <c r="DC55" i="14"/>
  <c r="CT53" i="14"/>
  <c r="CU53" i="14" s="1"/>
  <c r="DD53" i="14" s="1"/>
  <c r="DI53" i="14" s="1"/>
  <c r="DJ53" i="14" s="1"/>
  <c r="DK53" i="14" s="1"/>
  <c r="DA31" i="14"/>
  <c r="DE40" i="14"/>
  <c r="DK40" i="14" s="1"/>
  <c r="DR37" i="14"/>
  <c r="CT18" i="14"/>
  <c r="CU18" i="14" s="1"/>
  <c r="DD18" i="14" s="1"/>
  <c r="DI18" i="14" s="1"/>
  <c r="DJ18" i="14" s="1"/>
  <c r="DK18" i="14" s="1"/>
  <c r="DE41" i="14"/>
  <c r="DO53" i="14"/>
  <c r="DS13" i="14"/>
  <c r="DR19" i="14"/>
  <c r="DM31" i="14"/>
  <c r="DP52" i="14"/>
  <c r="DS52" i="14" s="1"/>
  <c r="CY16" i="14"/>
  <c r="DC16" i="14" s="1"/>
  <c r="DD16" i="14" s="1"/>
  <c r="DI16" i="14" s="1"/>
  <c r="DJ16" i="14" s="1"/>
  <c r="DR41" i="14"/>
  <c r="CV56" i="14"/>
  <c r="DE56" i="14" s="1"/>
  <c r="CY28" i="14"/>
  <c r="DP40" i="14"/>
  <c r="DS40" i="14" s="1"/>
  <c r="DR52" i="14"/>
  <c r="DC54" i="14"/>
  <c r="DK29" i="14"/>
  <c r="DP35" i="14"/>
  <c r="DS35" i="14" s="1"/>
  <c r="DC14" i="14"/>
  <c r="CT14" i="14"/>
  <c r="CU14" i="14" s="1"/>
  <c r="DA11" i="14"/>
  <c r="CY11" i="14"/>
  <c r="DC50" i="14"/>
  <c r="DO50" i="14"/>
  <c r="CT50" i="14"/>
  <c r="CU50" i="14" s="1"/>
  <c r="DR29" i="14"/>
  <c r="DR48" i="14"/>
  <c r="DP3" i="14"/>
  <c r="DS3" i="14" s="1"/>
  <c r="DC7" i="14"/>
  <c r="DE15" i="14"/>
  <c r="DP22" i="14"/>
  <c r="DS22" i="14" s="1"/>
  <c r="DM24" i="14"/>
  <c r="CT54" i="14"/>
  <c r="CU54" i="14" s="1"/>
  <c r="DF30" i="14"/>
  <c r="DI30" i="14" s="1"/>
  <c r="DJ30" i="14" s="1"/>
  <c r="DK30" i="14" s="1"/>
  <c r="CT56" i="14"/>
  <c r="CU56" i="14" s="1"/>
  <c r="CV53" i="14"/>
  <c r="DE53" i="14" s="1"/>
  <c r="DR3" i="14"/>
  <c r="DC9" i="14"/>
  <c r="DD9" i="14" s="1"/>
  <c r="DI9" i="14" s="1"/>
  <c r="DJ9" i="14" s="1"/>
  <c r="DK9" i="14" s="1"/>
  <c r="CT26" i="14"/>
  <c r="CU26" i="14" s="1"/>
  <c r="CT25" i="14"/>
  <c r="CU25" i="14" s="1"/>
  <c r="CT58" i="14"/>
  <c r="CU58" i="14" s="1"/>
  <c r="DR14" i="14"/>
  <c r="DE17" i="14"/>
  <c r="DS30" i="14"/>
  <c r="CM4" i="14"/>
  <c r="CP27" i="14"/>
  <c r="CV25" i="14"/>
  <c r="DE25" i="14" s="1"/>
  <c r="DE28" i="14"/>
  <c r="DP31" i="14"/>
  <c r="DS31" i="14" s="1"/>
  <c r="CM40" i="14"/>
  <c r="CT40" i="14" s="1"/>
  <c r="CU40" i="14" s="1"/>
  <c r="DR35" i="14"/>
  <c r="DR54" i="14"/>
  <c r="CT45" i="14"/>
  <c r="CU45" i="14" s="1"/>
  <c r="DS18" i="14"/>
  <c r="CY44" i="14"/>
  <c r="DC44" i="14" s="1"/>
  <c r="DD44" i="14" s="1"/>
  <c r="DI44" i="14" s="1"/>
  <c r="DJ44" i="14" s="1"/>
  <c r="DK44" i="14" s="1"/>
  <c r="DP53" i="14"/>
  <c r="DS53" i="14" s="1"/>
  <c r="CY13" i="14"/>
  <c r="DF13" i="14" s="1"/>
  <c r="DC26" i="14"/>
  <c r="DD26" i="14" s="1"/>
  <c r="DI26" i="14" s="1"/>
  <c r="DJ26" i="14" s="1"/>
  <c r="DR31" i="14"/>
  <c r="CY52" i="14"/>
  <c r="DC52" i="14" s="1"/>
  <c r="DD52" i="14" s="1"/>
  <c r="DI52" i="14" s="1"/>
  <c r="DJ52" i="14" s="1"/>
  <c r="DK52" i="14" s="1"/>
  <c r="CY58" i="14"/>
  <c r="CY38" i="14"/>
  <c r="DC38" i="14" s="1"/>
  <c r="DD38" i="14" s="1"/>
  <c r="DJ38" i="14" s="1"/>
  <c r="DC10" i="14"/>
  <c r="DD10" i="14" s="1"/>
  <c r="DI10" i="14" s="1"/>
  <c r="DJ10" i="14" s="1"/>
  <c r="DK10" i="14" s="1"/>
  <c r="DC32" i="14"/>
  <c r="CT55" i="14"/>
  <c r="CU55" i="14" s="1"/>
  <c r="DD55" i="14" s="1"/>
  <c r="DI55" i="14" s="1"/>
  <c r="DJ55" i="14" s="1"/>
  <c r="DP57" i="14"/>
  <c r="DS57" i="14" s="1"/>
  <c r="CY48" i="14"/>
  <c r="DA48" i="14" s="1"/>
  <c r="DE2" i="14"/>
  <c r="CY5" i="14"/>
  <c r="DP50" i="14"/>
  <c r="DS50" i="14" s="1"/>
  <c r="CY12" i="14"/>
  <c r="DC12" i="14" s="1"/>
  <c r="DD12" i="14" s="1"/>
  <c r="DI12" i="14" s="1"/>
  <c r="DJ12" i="14" s="1"/>
  <c r="DR50" i="14"/>
  <c r="DP20" i="14"/>
  <c r="DS20" i="14" s="1"/>
  <c r="DR32" i="14"/>
  <c r="DP36" i="14"/>
  <c r="DS36" i="14" s="1"/>
  <c r="DM44" i="14"/>
  <c r="CY51" i="14"/>
  <c r="DF51" i="14" s="1"/>
  <c r="CT57" i="14"/>
  <c r="CU57" i="14" s="1"/>
  <c r="DR6" i="14"/>
  <c r="DE19" i="14"/>
  <c r="DP17" i="14"/>
  <c r="DO17" i="14"/>
  <c r="CT17" i="14"/>
  <c r="CU17" i="14" s="1"/>
  <c r="DS17" i="14"/>
  <c r="DC17" i="14"/>
  <c r="DC8" i="14"/>
  <c r="CT8" i="14"/>
  <c r="CU8" i="14" s="1"/>
  <c r="DP8" i="14"/>
  <c r="DS8" i="14" s="1"/>
  <c r="DO8" i="14"/>
  <c r="DP29" i="14"/>
  <c r="CT29" i="14"/>
  <c r="CU29" i="14" s="1"/>
  <c r="DO39" i="14"/>
  <c r="CU34" i="14"/>
  <c r="DO34" i="14"/>
  <c r="DR47" i="14"/>
  <c r="DD3" i="14"/>
  <c r="DI3" i="14" s="1"/>
  <c r="DJ3" i="14" s="1"/>
  <c r="DK3" i="14" s="1"/>
  <c r="CV11" i="14"/>
  <c r="DE11" i="14" s="1"/>
  <c r="DP11" i="14"/>
  <c r="DS11" i="14" s="1"/>
  <c r="DM11" i="14"/>
  <c r="DB11" i="14"/>
  <c r="DR11" i="14"/>
  <c r="DD19" i="14"/>
  <c r="DI19" i="14" s="1"/>
  <c r="DJ19" i="14" s="1"/>
  <c r="DD31" i="14"/>
  <c r="DJ31" i="14" s="1"/>
  <c r="DK31" i="14" s="1"/>
  <c r="CT24" i="14"/>
  <c r="CU24" i="14" s="1"/>
  <c r="DR55" i="14"/>
  <c r="DE55" i="14"/>
  <c r="CV16" i="14"/>
  <c r="DE16" i="14" s="1"/>
  <c r="DC20" i="14"/>
  <c r="DD20" i="14" s="1"/>
  <c r="DI20" i="14" s="1"/>
  <c r="DJ20" i="14" s="1"/>
  <c r="DC41" i="14"/>
  <c r="DD41" i="14" s="1"/>
  <c r="DI41" i="14" s="1"/>
  <c r="DJ41" i="14" s="1"/>
  <c r="DK41" i="14" s="1"/>
  <c r="DE34" i="14"/>
  <c r="DP34" i="14"/>
  <c r="DS34" i="14" s="1"/>
  <c r="DR34" i="14"/>
  <c r="DO49" i="14"/>
  <c r="CT6" i="14"/>
  <c r="CU6" i="14" s="1"/>
  <c r="DD6" i="14" s="1"/>
  <c r="DI6" i="14" s="1"/>
  <c r="DJ6" i="14" s="1"/>
  <c r="DK6" i="14" s="1"/>
  <c r="DO6" i="14"/>
  <c r="CT13" i="14"/>
  <c r="CU13" i="14" s="1"/>
  <c r="DO13" i="14"/>
  <c r="CV26" i="14"/>
  <c r="DE26" i="14" s="1"/>
  <c r="DR26" i="14"/>
  <c r="DP26" i="14"/>
  <c r="DS26" i="14" s="1"/>
  <c r="DC28" i="14"/>
  <c r="DF28" i="14"/>
  <c r="DI28" i="14" s="1"/>
  <c r="DJ28" i="14" s="1"/>
  <c r="CV33" i="14"/>
  <c r="DE33" i="14" s="1"/>
  <c r="DR33" i="14"/>
  <c r="DP33" i="14"/>
  <c r="DS33" i="14" s="1"/>
  <c r="DO22" i="14"/>
  <c r="DC22" i="14"/>
  <c r="DD22" i="14" s="1"/>
  <c r="DI22" i="14" s="1"/>
  <c r="DJ22" i="14" s="1"/>
  <c r="DK22" i="14" s="1"/>
  <c r="CT37" i="14"/>
  <c r="CU37" i="14" s="1"/>
  <c r="DD37" i="14" s="1"/>
  <c r="DI37" i="14" s="1"/>
  <c r="DJ37" i="14" s="1"/>
  <c r="DK37" i="14" s="1"/>
  <c r="DM37" i="14"/>
  <c r="DC23" i="14"/>
  <c r="DD23" i="14" s="1"/>
  <c r="DI23" i="14" s="1"/>
  <c r="DJ23" i="14" s="1"/>
  <c r="CP42" i="14"/>
  <c r="CM42" i="14"/>
  <c r="DO47" i="14"/>
  <c r="CT47" i="14"/>
  <c r="CU47" i="14" s="1"/>
  <c r="CV10" i="14"/>
  <c r="DE10" i="14" s="1"/>
  <c r="CM30" i="14"/>
  <c r="CN23" i="14"/>
  <c r="DS14" i="14"/>
  <c r="DC39" i="14"/>
  <c r="DM36" i="14"/>
  <c r="DP49" i="14"/>
  <c r="DS49" i="14" s="1"/>
  <c r="DE49" i="14"/>
  <c r="DE51" i="14"/>
  <c r="DR51" i="14"/>
  <c r="DC47" i="14"/>
  <c r="CT48" i="14"/>
  <c r="CU48" i="14" s="1"/>
  <c r="DC4" i="14"/>
  <c r="CT4" i="14"/>
  <c r="CU4" i="14" s="1"/>
  <c r="DC27" i="14"/>
  <c r="DP28" i="14"/>
  <c r="DS28" i="14" s="1"/>
  <c r="DR12" i="14"/>
  <c r="DP12" i="14"/>
  <c r="DS12" i="14" s="1"/>
  <c r="DM12" i="14"/>
  <c r="CV12" i="14"/>
  <c r="DE12" i="14" s="1"/>
  <c r="DK12" i="14" s="1"/>
  <c r="DE42" i="14"/>
  <c r="DP42" i="14"/>
  <c r="DS42" i="14" s="1"/>
  <c r="DR10" i="14"/>
  <c r="DC34" i="14"/>
  <c r="DA44" i="14"/>
  <c r="CT49" i="14"/>
  <c r="CU49" i="14" s="1"/>
  <c r="DD49" i="14" s="1"/>
  <c r="DI49" i="14" s="1"/>
  <c r="DJ49" i="14" s="1"/>
  <c r="CY56" i="14"/>
  <c r="DC56" i="14" s="1"/>
  <c r="DE47" i="14"/>
  <c r="DM2" i="14"/>
  <c r="DA2" i="14"/>
  <c r="DR7" i="14"/>
  <c r="DP7" i="14"/>
  <c r="DS7" i="14" s="1"/>
  <c r="CP15" i="14"/>
  <c r="CT15" i="14" s="1"/>
  <c r="CU15" i="14" s="1"/>
  <c r="DC21" i="14"/>
  <c r="DD21" i="14" s="1"/>
  <c r="DI21" i="14" s="1"/>
  <c r="DJ21" i="14" s="1"/>
  <c r="DK21" i="14" s="1"/>
  <c r="DO21" i="14"/>
  <c r="CT21" i="14"/>
  <c r="CU21" i="14" s="1"/>
  <c r="DC46" i="14"/>
  <c r="DD46" i="14" s="1"/>
  <c r="DI46" i="14" s="1"/>
  <c r="DJ46" i="14" s="1"/>
  <c r="DK46" i="14" s="1"/>
  <c r="DO46" i="14"/>
  <c r="DE39" i="14"/>
  <c r="DK39" i="14" s="1"/>
  <c r="DR39" i="14"/>
  <c r="DP39" i="14"/>
  <c r="DS55" i="14"/>
  <c r="DO5" i="14"/>
  <c r="CV7" i="14"/>
  <c r="DE7" i="14" s="1"/>
  <c r="DC15" i="14"/>
  <c r="DE13" i="14"/>
  <c r="DP27" i="14"/>
  <c r="DS27" i="14" s="1"/>
  <c r="CT27" i="14"/>
  <c r="CU27" i="14" s="1"/>
  <c r="DC58" i="14"/>
  <c r="DA58" i="14"/>
  <c r="CT32" i="14"/>
  <c r="CU32" i="14" s="1"/>
  <c r="DM32" i="14"/>
  <c r="CP2" i="14"/>
  <c r="CT2" i="14" s="1"/>
  <c r="CU2" i="14" s="1"/>
  <c r="DD2" i="14" s="1"/>
  <c r="DI2" i="14" s="1"/>
  <c r="DJ2" i="14" s="1"/>
  <c r="DK2" i="14" s="1"/>
  <c r="DR27" i="14"/>
  <c r="DM33" i="14"/>
  <c r="CV43" i="14"/>
  <c r="DE43" i="14" s="1"/>
  <c r="DR43" i="14"/>
  <c r="DP43" i="14"/>
  <c r="DS43" i="14" s="1"/>
  <c r="DC24" i="14"/>
  <c r="DP56" i="14"/>
  <c r="DS56" i="14" s="1"/>
  <c r="DP5" i="14"/>
  <c r="DS5" i="14" s="1"/>
  <c r="CT7" i="14"/>
  <c r="CU7" i="14" s="1"/>
  <c r="DD7" i="14" s="1"/>
  <c r="DI7" i="14" s="1"/>
  <c r="DJ7" i="14" s="1"/>
  <c r="DR15" i="14"/>
  <c r="CP23" i="14"/>
  <c r="CT23" i="14" s="1"/>
  <c r="CU23" i="14" s="1"/>
  <c r="CP28" i="14"/>
  <c r="CT28" i="14" s="1"/>
  <c r="CU28" i="14" s="1"/>
  <c r="CY33" i="14"/>
  <c r="DC33" i="14" s="1"/>
  <c r="DD33" i="14" s="1"/>
  <c r="DJ33" i="14" s="1"/>
  <c r="CY43" i="14"/>
  <c r="DC43" i="14" s="1"/>
  <c r="DD43" i="14" s="1"/>
  <c r="DJ43" i="14" s="1"/>
  <c r="DK43" i="14" s="1"/>
  <c r="DR5" i="14"/>
  <c r="DM25" i="14"/>
  <c r="CV54" i="14"/>
  <c r="DE54" i="14" s="1"/>
  <c r="CV45" i="14"/>
  <c r="DE45" i="14" s="1"/>
  <c r="DP58" i="14"/>
  <c r="DS58" i="14" s="1"/>
  <c r="CV38" i="14"/>
  <c r="DE38" i="14" s="1"/>
  <c r="DK38" i="14" s="1"/>
  <c r="DP46" i="14"/>
  <c r="DS46" i="14" s="1"/>
  <c r="DR58" i="14"/>
  <c r="DP37" i="14"/>
  <c r="DS37" i="14" s="1"/>
  <c r="DR46" i="14"/>
  <c r="DP38" i="14"/>
  <c r="DS38" i="14" s="1"/>
  <c r="DP45" i="14"/>
  <c r="DS45" i="14" s="1"/>
  <c r="I16" i="15" l="1"/>
  <c r="DA45" i="14"/>
  <c r="DD25" i="14"/>
  <c r="DI25" i="14" s="1"/>
  <c r="DJ25" i="14" s="1"/>
  <c r="DK25" i="14" s="1"/>
  <c r="DD54" i="14"/>
  <c r="DI54" i="14" s="1"/>
  <c r="DJ54" i="14" s="1"/>
  <c r="DD56" i="14"/>
  <c r="DI56" i="14" s="1"/>
  <c r="DJ56" i="14" s="1"/>
  <c r="DK56" i="14" s="1"/>
  <c r="DK20" i="14"/>
  <c r="DF11" i="14"/>
  <c r="CT35" i="14"/>
  <c r="CU35" i="14" s="1"/>
  <c r="DC48" i="14"/>
  <c r="DD35" i="14"/>
  <c r="DI35" i="14" s="1"/>
  <c r="DJ35" i="14" s="1"/>
  <c r="DK35" i="14" s="1"/>
  <c r="DK7" i="14"/>
  <c r="DD47" i="14"/>
  <c r="DI47" i="14" s="1"/>
  <c r="DJ47" i="14" s="1"/>
  <c r="DC51" i="14"/>
  <c r="DD51" i="14" s="1"/>
  <c r="DI51" i="14" s="1"/>
  <c r="DJ51" i="14" s="1"/>
  <c r="DK51" i="14" s="1"/>
  <c r="DD50" i="14"/>
  <c r="DI50" i="14" s="1"/>
  <c r="DJ50" i="14" s="1"/>
  <c r="DK50" i="14" s="1"/>
  <c r="DK19" i="14"/>
  <c r="DA16" i="14"/>
  <c r="DC40" i="14"/>
  <c r="DD8" i="14"/>
  <c r="DI8" i="14" s="1"/>
  <c r="DJ8" i="14" s="1"/>
  <c r="DK8" i="14" s="1"/>
  <c r="DD32" i="14"/>
  <c r="DJ32" i="14" s="1"/>
  <c r="DK32" i="14" s="1"/>
  <c r="DO35" i="14"/>
  <c r="DK28" i="14"/>
  <c r="DD14" i="14"/>
  <c r="DI14" i="14" s="1"/>
  <c r="DJ14" i="14" s="1"/>
  <c r="DK14" i="14" s="1"/>
  <c r="DK55" i="14"/>
  <c r="DD24" i="14"/>
  <c r="DI24" i="14" s="1"/>
  <c r="DJ24" i="14" s="1"/>
  <c r="DK24" i="14" s="1"/>
  <c r="DC13" i="14"/>
  <c r="DD13" i="14" s="1"/>
  <c r="DI13" i="14" s="1"/>
  <c r="DJ13" i="14" s="1"/>
  <c r="DK13" i="14" s="1"/>
  <c r="DF52" i="14"/>
  <c r="DD34" i="14"/>
  <c r="DI34" i="14" s="1"/>
  <c r="DJ34" i="14" s="1"/>
  <c r="DK34" i="14" s="1"/>
  <c r="DO40" i="14"/>
  <c r="DK26" i="14"/>
  <c r="DC5" i="14"/>
  <c r="DD5" i="14" s="1"/>
  <c r="DI5" i="14" s="1"/>
  <c r="DJ5" i="14" s="1"/>
  <c r="DK5" i="14" s="1"/>
  <c r="DA5" i="14"/>
  <c r="DC11" i="14"/>
  <c r="DD11" i="14" s="1"/>
  <c r="CX11" i="14"/>
  <c r="CW11" i="14"/>
  <c r="DD58" i="14"/>
  <c r="DI58" i="14" s="1"/>
  <c r="DJ58" i="14" s="1"/>
  <c r="DK58" i="14" s="1"/>
  <c r="DK33" i="14"/>
  <c r="DD15" i="14"/>
  <c r="DI15" i="14" s="1"/>
  <c r="DJ15" i="14" s="1"/>
  <c r="DK15" i="14" s="1"/>
  <c r="DK47" i="14"/>
  <c r="DR23" i="14"/>
  <c r="DP23" i="14"/>
  <c r="DS23" i="14" s="1"/>
  <c r="DE23" i="14"/>
  <c r="DK23" i="14" s="1"/>
  <c r="DM23" i="14"/>
  <c r="DK45" i="14"/>
  <c r="CT30" i="14"/>
  <c r="CU30" i="14" s="1"/>
  <c r="DP30" i="14"/>
  <c r="DD48" i="14"/>
  <c r="DI48" i="14" s="1"/>
  <c r="DJ48" i="14" s="1"/>
  <c r="DK48" i="14" s="1"/>
  <c r="DK54" i="14"/>
  <c r="DD27" i="14"/>
  <c r="DI27" i="14" s="1"/>
  <c r="DJ27" i="14" s="1"/>
  <c r="DK27" i="14" s="1"/>
  <c r="CT42" i="14"/>
  <c r="CU42" i="14" s="1"/>
  <c r="DA42" i="14"/>
  <c r="CY42" i="14"/>
  <c r="DM42" i="14"/>
  <c r="DK49" i="14"/>
  <c r="DD17" i="14"/>
  <c r="DI17" i="14" s="1"/>
  <c r="DJ17" i="14" s="1"/>
  <c r="DK17" i="14" s="1"/>
  <c r="DK16" i="14"/>
  <c r="DD4" i="14"/>
  <c r="DI4" i="14" s="1"/>
  <c r="DJ4" i="14" s="1"/>
  <c r="DK4" i="14" s="1"/>
  <c r="DI11" i="14" l="1"/>
  <c r="DJ11" i="14" s="1"/>
  <c r="DK11" i="14" s="1"/>
  <c r="CX42" i="14"/>
  <c r="CW42" i="14"/>
  <c r="DC42" i="14"/>
  <c r="DD42" i="14" s="1"/>
  <c r="DI42" i="14" s="1"/>
  <c r="DJ42" i="14" s="1"/>
  <c r="DK4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tc={FB65A534-55F0-45E8-B7F5-9CD235B5F244}</author>
    <author>tc={E576282A-6CE0-4CD6-91CA-CEE301559BDE}</author>
    <author>tc={5D2F9D1C-7C04-4B03-B061-4ABECF31BCA0}</author>
    <author>tc={7536CE06-0473-4BCF-9C8C-EB3DE74B4C64}</author>
    <author>tc={95AD3B9F-72CA-418F-8EE0-6458173F281F}</author>
    <author>tc={BF51923A-B683-4095-A49B-F1A2BB612C08}</author>
    <author>tc={55E93611-73AA-4704-9C70-95E1F3319FBF}</author>
    <author>tc={1851E647-0635-4124-B14C-C4D1888C2AFE}</author>
    <author>tc={406952A6-253D-46B9-B9DA-B138AD77A3BA}</author>
    <author>tc={137729AD-F988-48C4-8C6A-6D667545EEDF}</author>
    <author>tc={4251DEFB-7B6B-4C9A-9741-5DCE9B48EFC4}</author>
    <author>tc={06DD407A-9B6F-4C51-9DF9-65ED193A9CAA}</author>
    <author>tc={9C78FDB7-D4A9-4A88-80B3-91DCD8ACC764}</author>
    <author>tc={99B9B158-F9AB-458A-8802-AF1AA9241B0D}</author>
    <author>tc={F3BABB95-43A0-47F9-9FE5-1523305F1CEC}</author>
    <author>tc={C0C5C201-4A0C-4E31-8789-776E3A756699}</author>
    <author>tc={3B0FCB48-997A-4491-B498-0E6F09FE275C}</author>
    <author>tc={9E99DC44-0B52-4E59-A0E1-592179FA80FA}</author>
    <author>tc={E8885C13-2195-4922-AC03-FE75B4BC809D}</author>
    <author>tc={C5F05E35-8402-4A71-B1CE-484B355A31ED}</author>
    <author>tc={A82EF4CD-A96F-49FD-B860-DEA3F7ECCD58}</author>
  </authors>
  <commentList>
    <comment ref="L1" authorId="0" shapeId="0" xr:uid="{FB65A534-55F0-45E8-B7F5-9CD235B5F244}">
      <text>
        <t>[Threaded comment]
Your version of Excel allows you to read this threaded comment; however, any edits to it will get removed if the file is opened in a newer version of Excel. Learn more: https://go.microsoft.com/fwlink/?linkid=870924
Comment:
    Crop Specific % Cover Recommendation</t>
      </text>
    </comment>
    <comment ref="M1" authorId="1" shapeId="0" xr:uid="{E576282A-6CE0-4CD6-91CA-CEE301559BDE}">
      <text>
        <t>[Threaded comment]
Your version of Excel allows you to read this threaded comment; however, any edits to it will get removed if the file is opened in a newer version of Excel. Learn more: https://go.microsoft.com/fwlink/?linkid=870924
Comment:
    Trees per hectare</t>
      </text>
    </comment>
    <comment ref="N1" authorId="2" shapeId="0" xr:uid="{5D2F9D1C-7C04-4B03-B061-4ABECF31BCA0}">
      <text>
        <t>[Threaded comment]
Your version of Excel allows you to read this threaded comment; however, any edits to it will get removed if the file is opened in a newer version of Excel. Learn more: https://go.microsoft.com/fwlink/?linkid=870924
Comment:
    "Across All" percent cover recommendation</t>
      </text>
    </comment>
    <comment ref="M3" authorId="3" shapeId="0" xr:uid="{7536CE06-0473-4BCF-9C8C-EB3DE74B4C64}">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C4" authorId="4" shapeId="0" xr:uid="{95AD3B9F-72CA-418F-8EE0-6458173F281F}">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7" authorId="5" shapeId="0" xr:uid="{BF51923A-B683-4095-A49B-F1A2BB612C08}">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M7" authorId="6" shapeId="0" xr:uid="{55E93611-73AA-4704-9C70-95E1F3319FBF}">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8" authorId="7" shapeId="0" xr:uid="{1851E647-0635-4124-B14C-C4D1888C2AFE}">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M12" authorId="8" shapeId="0" xr:uid="{406952A6-253D-46B9-B9DA-B138AD77A3BA}">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L16" authorId="9" shapeId="0" xr:uid="{137729AD-F988-48C4-8C6A-6D667545EEDF}">
      <text>
        <t>[Threaded comment]
Your version of Excel allows you to read this threaded comment; however, any edits to it will get removed if the file is opened in a newer version of Excel. Learn more: https://go.microsoft.com/fwlink/?linkid=870924
Comment:
    given by email</t>
      </text>
    </comment>
    <comment ref="M16" authorId="10" shapeId="0" xr:uid="{4251DEFB-7B6B-4C9A-9741-5DCE9B48EFC4}">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 ref="M20" authorId="11" shapeId="0" xr:uid="{06DD407A-9B6F-4C51-9DF9-65ED193A9CAA}">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F22" authorId="12" shapeId="0" xr:uid="{9C78FDB7-D4A9-4A88-80B3-91DCD8ACC764}">
      <text>
        <t>[Threaded comment]
Your version of Excel allows you to read this threaded comment; however, any edits to it will get removed if the file is opened in a newer version of Excel. Learn more: https://go.microsoft.com/fwlink/?linkid=870924
Comment:
    emailed response</t>
      </text>
    </comment>
    <comment ref="G23" authorId="13" shapeId="0" xr:uid="{99B9B158-F9AB-458A-8802-AF1AA9241B0D}">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G36" authorId="14" shapeId="0" xr:uid="{F3BABB95-43A0-47F9-9FE5-1523305F1CEC}">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G41" authorId="15" shapeId="0" xr:uid="{C0C5C201-4A0C-4E31-8789-776E3A756699}">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N43" authorId="16" shapeId="0" xr:uid="{3B0FCB48-997A-4491-B498-0E6F09FE275C}">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M45" authorId="17" shapeId="0" xr:uid="{9E99DC44-0B52-4E59-A0E1-592179FA80FA}">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M49" authorId="18" shapeId="0" xr:uid="{E8885C13-2195-4922-AC03-FE75B4BC809D}">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M53" authorId="19" shapeId="0" xr:uid="{C5F05E35-8402-4A71-B1CE-484B355A31ED}">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G56" authorId="20" shapeId="0" xr:uid="{A82EF4CD-A96F-49FD-B860-DEA3F7ECCD58}">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tc={3D5E278C-4A79-46E5-835B-7EF489AAE3EF}</author>
    <author>tc={6937DCD9-5705-47DD-B8CF-D51549DC2A77}</author>
    <author>tc={68F2B004-D599-4730-826E-C27A95D14820}</author>
    <author>tc={FC09264E-0F61-449C-95A4-DADA4DA7ADDB}</author>
    <author>tc={1F8E3AB6-718C-47EC-AE3D-0B5F3887A33F}</author>
    <author>tc={C0BD116E-DBB7-4C33-9B6A-E8DDD2EE4175}</author>
    <author>tc={AC5E6E7D-B821-438C-B5A0-390F6E23A640}</author>
    <author>tc={986B9A32-1B48-438F-B959-5FF1791722E5}</author>
    <author>tc={DD099996-0F18-4F09-A218-F6739CB8AC1B}</author>
    <author>tc={F2DCB90B-6E8A-4130-A3E0-A130AB2A91CB}</author>
    <author>tc={3B0CA92F-811D-4D57-9900-2B7E4E8AD7C6}</author>
    <author>tc={82311F12-EA46-445A-8831-EB7FB5873538}</author>
    <author>tc={86413C88-03ED-4405-86F4-1C413F7233D6}</author>
    <author>tc={6A826CDC-00D3-4B32-A32F-CD410CA13D35}</author>
    <author>tc={9DD24154-9276-4BB4-83C5-47C5B110106B}</author>
    <author>tc={9FB70468-9B40-4B5B-B075-9DE65C00B3CC}</author>
    <author>tc={9BB1AC50-FD6D-4C52-9329-070F3150D5F7}</author>
    <author>tc={3A8450ED-D620-46F3-A088-7876397968F5}</author>
  </authors>
  <commentList>
    <comment ref="O3" authorId="0" shapeId="0" xr:uid="{3D5E278C-4A79-46E5-835B-7EF489AAE3EF}">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C4" authorId="1" shapeId="0" xr:uid="{6937DCD9-5705-47DD-B8CF-D51549DC2A77}">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7" authorId="2" shapeId="0" xr:uid="{68F2B004-D599-4730-826E-C27A95D14820}">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O7" authorId="3" shapeId="0" xr:uid="{FC09264E-0F61-449C-95A4-DADA4DA7ADDB}">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8" authorId="4" shapeId="0" xr:uid="{1F8E3AB6-718C-47EC-AE3D-0B5F3887A33F}">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O12" authorId="5" shapeId="0" xr:uid="{C0BD116E-DBB7-4C33-9B6A-E8DDD2EE4175}">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N16" authorId="6" shapeId="0" xr:uid="{AC5E6E7D-B821-438C-B5A0-390F6E23A640}">
      <text>
        <t>[Threaded comment]
Your version of Excel allows you to read this threaded comment; however, any edits to it will get removed if the file is opened in a newer version of Excel. Learn more: https://go.microsoft.com/fwlink/?linkid=870924
Comment:
    given by email</t>
      </text>
    </comment>
    <comment ref="O16" authorId="7" shapeId="0" xr:uid="{986B9A32-1B48-438F-B959-5FF1791722E5}">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 ref="O20" authorId="8" shapeId="0" xr:uid="{DD099996-0F18-4F09-A218-F6739CB8AC1B}">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H22" authorId="9" shapeId="0" xr:uid="{F2DCB90B-6E8A-4130-A3E0-A130AB2A91CB}">
      <text>
        <t>[Threaded comment]
Your version of Excel allows you to read this threaded comment; however, any edits to it will get removed if the file is opened in a newer version of Excel. Learn more: https://go.microsoft.com/fwlink/?linkid=870924
Comment:
    emailed response</t>
      </text>
    </comment>
    <comment ref="I23" authorId="10" shapeId="0" xr:uid="{3B0CA92F-811D-4D57-9900-2B7E4E8AD7C6}">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I36" authorId="11" shapeId="0" xr:uid="{82311F12-EA46-445A-8831-EB7FB5873538}">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I41" authorId="12" shapeId="0" xr:uid="{86413C88-03ED-4405-86F4-1C413F7233D6}">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P43" authorId="13" shapeId="0" xr:uid="{6A826CDC-00D3-4B32-A32F-CD410CA13D35}">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O45" authorId="14" shapeId="0" xr:uid="{9DD24154-9276-4BB4-83C5-47C5B110106B}">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O49" authorId="15" shapeId="0" xr:uid="{9FB70468-9B40-4B5B-B075-9DE65C00B3CC}">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O53" authorId="16" shapeId="0" xr:uid="{9BB1AC50-FD6D-4C52-9329-070F3150D5F7}">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I56" authorId="17" shapeId="0" xr:uid="{3A8450ED-D620-46F3-A088-7876397968F5}">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tc={354333C0-5154-4927-9FE0-B98459BEC353}</author>
    <author>tc={D87C7A40-5E36-4173-BA1B-6AA0E585EE7E}</author>
    <author>tc={5A9D0336-DD2F-48E4-A11E-5A44643BB8E9}</author>
    <author>tc={07763E24-1F96-4E17-9EC9-66C965F41749}</author>
    <author>tc={4E678EBD-7CA1-454E-8B05-644BBA387026}</author>
    <author>tc={E6690474-8BFE-493B-BE12-6A57FA549907}</author>
    <author>tc={82A58A59-56EB-415E-891D-15BF40DEEF70}</author>
    <author>tc={6CB35D9D-D960-42F6-A316-B5B8A12F7DF9}</author>
    <author>tc={D038BF7D-9E0B-45DE-BF40-7EB2D67CF1AD}</author>
    <author>tc={608660B8-0C70-46B6-B1A3-3E5B39D37125}</author>
    <author>tc={643C4872-205F-4697-9E44-B29ECB8E10C3}</author>
    <author>tc={3A9D6AED-8543-40C6-B1A6-DF657C1E569C}</author>
    <author>tc={4CABF506-98DE-46D7-9426-5D1944ABE8E7}</author>
    <author>tc={CCD3AF38-66BA-49C4-8874-3A7D51EEC9F3}</author>
    <author>tc={4416E170-86B6-483C-BB36-BFD8C6A43242}</author>
    <author>tc={CDC2AEBF-0881-43A0-A928-4458F1613629}</author>
    <author>tc={93854FF7-9108-4147-9F42-D70874E20DF4}</author>
    <author>tc={11579C5A-F41E-4F49-8526-3967965EDC99}</author>
  </authors>
  <commentList>
    <comment ref="I2" authorId="0" shapeId="0" xr:uid="{354333C0-5154-4927-9FE0-B98459BEC353}">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O7" authorId="1" shapeId="0" xr:uid="{D87C7A40-5E36-4173-BA1B-6AA0E585EE7E}">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C8" authorId="2" shapeId="0" xr:uid="{5A9D0336-DD2F-48E4-A11E-5A44643BB8E9}">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11" authorId="3" shapeId="0" xr:uid="{07763E24-1F96-4E17-9EC9-66C965F41749}">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O11" authorId="4" shapeId="0" xr:uid="{4E678EBD-7CA1-454E-8B05-644BBA387026}">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12" authorId="5" shapeId="0" xr:uid="{E6690474-8BFE-493B-BE12-6A57FA549907}">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I16" authorId="6" shapeId="0" xr:uid="{82A58A59-56EB-415E-891D-15BF40DEEF70}">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O19" authorId="7" shapeId="0" xr:uid="{6CB35D9D-D960-42F6-A316-B5B8A12F7DF9}">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O25" authorId="8" shapeId="0" xr:uid="{D038BF7D-9E0B-45DE-BF40-7EB2D67CF1AD}">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H27" authorId="9" shapeId="0" xr:uid="{608660B8-0C70-46B6-B1A3-3E5B39D37125}">
      <text>
        <t>[Threaded comment]
Your version of Excel allows you to read this threaded comment; however, any edits to it will get removed if the file is opened in a newer version of Excel. Learn more: https://go.microsoft.com/fwlink/?linkid=870924
Comment:
    emailed response</t>
      </text>
    </comment>
    <comment ref="I28" authorId="10" shapeId="0" xr:uid="{643C4872-205F-4697-9E44-B29ECB8E10C3}">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O32" authorId="11" shapeId="0" xr:uid="{3A9D6AED-8543-40C6-B1A6-DF657C1E569C}">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O34" authorId="12" shapeId="0" xr:uid="{4CABF506-98DE-46D7-9426-5D1944ABE8E7}">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N38" authorId="13" shapeId="0" xr:uid="{CCD3AF38-66BA-49C4-8874-3A7D51EEC9F3}">
      <text>
        <t>[Threaded comment]
Your version of Excel allows you to read this threaded comment; however, any edits to it will get removed if the file is opened in a newer version of Excel. Learn more: https://go.microsoft.com/fwlink/?linkid=870924
Comment:
    given by email</t>
      </text>
    </comment>
    <comment ref="O38" authorId="14" shapeId="0" xr:uid="{4416E170-86B6-483C-BB36-BFD8C6A43242}">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 ref="P45" authorId="15" shapeId="0" xr:uid="{CDC2AEBF-0881-43A0-A928-4458F1613629}">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O47" authorId="16" shapeId="0" xr:uid="{93854FF7-9108-4147-9F42-D70874E20DF4}">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I53" authorId="17" shapeId="0" xr:uid="{11579C5A-F41E-4F49-8526-3967965EDC99}">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tc={247C17C1-9B91-4B10-B9E6-AD4992B476A0}</author>
    <author>tc={2BDF8AF7-20D5-4A27-8D59-6591E1878B06}</author>
    <author>tc={B6F8A8BE-1AA1-4953-9BE0-C626563D1509}</author>
    <author>tc={DCA3F5B2-DEE6-428A-AE4D-31D014001CB0}</author>
    <author>tc={EDD72996-F8F0-499D-BFB4-502BEFD34C23}</author>
    <author>tc={CE527E37-C3CC-4744-AB3F-8930ABBED095}</author>
    <author>tc={FF1A5DF4-04D9-47B1-8D7E-4FA633872DCB}</author>
    <author>tc={815161E8-9393-428D-A985-DCF2EA5D57BE}</author>
    <author>tc={319E9970-060C-44B7-A517-7FA8F317875B}</author>
    <author>tc={2BD4400A-FD1B-472B-817C-CCF7F3DC5104}</author>
    <author>tc={E3EDBF77-1972-4F44-89A1-355377B3CD6A}</author>
    <author>tc={DE9FC8BA-00FB-4107-860E-EB8C7400FC76}</author>
    <author>tc={8D873E03-E25A-45CD-A365-C56E4EC46252}</author>
    <author>tc={F4704B82-E6C0-451D-B0A2-69C47D8DBEBF}</author>
    <author>tc={E7A77CBD-808A-41B9-86A1-1636E3939234}</author>
    <author>tc={AAC7E1D0-0A41-43B6-BC4C-02EFD5FF0304}</author>
    <author>tc={393ADF91-0763-47FF-AC0B-9BD936266792}</author>
    <author>tc={E5D3A018-4F9C-49D2-B0BD-5D2E5D87E83C}</author>
    <author>tc={72CCEAB8-1743-496E-BAB6-312875775142}</author>
    <author>tc={03BA6E77-E496-4E79-B796-E630EEF6FA1F}</author>
    <author>tc={EA513E76-163C-444B-A8D1-6896EFC5D231}</author>
    <author>tc={1D549C43-2AA6-438B-AD5E-64E435BA22AC}</author>
    <author>tc={308C6C90-4E61-44AD-B749-9E1201D5F5A8}</author>
    <author>tc={B2078A5F-1D3E-4384-8A62-508EEAE267FC}</author>
    <author>tc={00C41EFB-11DE-4230-A0DB-0C0C8BD2A9C7}</author>
    <author>tc={5CAF8385-6364-4FC4-AB81-9CFC0E9D5294}</author>
    <author>tc={69309B4C-AE4E-47A2-9EDF-FA2FD556BC64}</author>
    <author>tc={0E219BBE-3AF2-46AE-83A5-D7BCE2287223}</author>
    <author>tc={C19F9E5A-C571-44FD-98DF-F4F767DDAAB6}</author>
    <author>tc={032F09D7-8D98-4AA6-B208-B2F5D8A90A59}</author>
    <author>tc={B96A5307-9FCC-4BF5-AF71-5A9AD7941010}</author>
    <author>tc={1BA1014A-0A0F-459F-AE48-4C35D302A5C9}</author>
    <author>tc={1B66463E-995C-4E49-8885-0D161BE4EF6B}</author>
    <author>tc={196331FD-EBB3-4916-92D2-2624E85642AD}</author>
    <author>tc={5C66A56F-8735-49E4-99CE-AB5FC23621E3}</author>
    <author>tc={A7847064-6448-452B-811B-A0A4F952029D}</author>
    <author>tc={80A1E20E-C1AC-4403-9FD2-3EB7690B8F45}</author>
    <author>tc={260EB7A4-4365-4B5C-8F06-9F5D2B8C325D}</author>
    <author>tc={A28F61D9-5271-4333-9CA7-0FBE0F2C205F}</author>
    <author>tc={54DAC118-0C70-40A8-B996-6B2E45AC18FB}</author>
    <author>tc={40FC8E4B-E4B1-46FF-9B32-679670464574}</author>
    <author>tc={AE61B6A6-2D80-44F3-8620-9E2026586103}</author>
    <author>tc={4BBF32EF-2E75-4C11-8CB1-87177CB323FE}</author>
  </authors>
  <commentList>
    <comment ref="DD1" authorId="0" shapeId="0" xr:uid="{247C17C1-9B91-4B10-B9E6-AD4992B476A0}">
      <text>
        <t>[Threaded comment]
Your version of Excel allows you to read this threaded comment; however, any edits to it will get removed if the file is opened in a newer version of Excel. Learn more: https://go.microsoft.com/fwlink/?linkid=870924
Comment:
    in this version of the data set, to allow for calculation of average totals, we ignored missing values for boundaries from experts who did not specify tree spacing in boundaries</t>
      </text>
    </comment>
    <comment ref="DE1" authorId="1" shapeId="0" xr:uid="{2BDF8AF7-20D5-4A27-8D59-6591E1878B06}">
      <text>
        <t>[Threaded comment]
Your version of Excel allows you to read this threaded comment; however, any edits to it will get removed if the file is opened in a newer version of Excel. Learn more: https://go.microsoft.com/fwlink/?linkid=870924
Comment:
    in this version of the data set, to allow for calculation of average totals, we ignored missing values for boundaries from experts who did not specify tree spacing in boundaries</t>
      </text>
    </comment>
    <comment ref="CN4" authorId="2" shapeId="0" xr:uid="{B6F8A8BE-1AA1-4953-9BE0-C626563D1509}">
      <text>
        <t>[Threaded comment]
Your version of Excel allows you to read this threaded comment; however, any edits to it will get removed if the file is opened in a newer version of Excel. Learn more: https://go.microsoft.com/fwlink/?linkid=870924
Comment:
    not given by expert, but it's the right number to give 11% cover at 36 trees/ha</t>
      </text>
    </comment>
    <comment ref="CY6" authorId="3" shapeId="0" xr:uid="{DCA3F5B2-DEE6-428A-AE4D-31D014001CB0}">
      <text>
        <t>[Threaded comment]
Your version of Excel allows you to read this threaded comment; however, any edits to it will get removed if the file is opened in a newer version of Excel. Learn more: https://go.microsoft.com/fwlink/?linkid=870924
Comment:
    response given by email</t>
      </text>
    </comment>
    <comment ref="DN10" authorId="4" shapeId="0" xr:uid="{EDD72996-F8F0-499D-BFB4-502BEFD34C23}">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t>
      </text>
    </comment>
    <comment ref="DP10" authorId="5" shapeId="0" xr:uid="{CE527E37-C3CC-4744-AB3F-8930ABBED095}">
      <text>
        <t>[Threaded comment]
Your version of Excel allows you to read this threaded comment; however, any edits to it will get removed if the file is opened in a newer version of Excel. Learn more: https://go.microsoft.com/fwlink/?linkid=870924
Comment:
    it's 142%, have to cap at 100 and reduce tree width</t>
      </text>
    </comment>
    <comment ref="DS10" authorId="6" shapeId="0" xr:uid="{FF1A5DF4-04D9-47B1-8D7E-4FA633872DCB}">
      <text>
        <t>[Threaded comment]
Your version of Excel allows you to read this threaded comment; however, any edits to it will get removed if the file is opened in a newer version of Excel. Learn more: https://go.microsoft.com/fwlink/?linkid=870924
Comment:
    Huasen gave 312/ha but with given tree size this is far greater than 40% cover (see right columns- with given R2 sizes it would have to be 88/ha for 40% cover, 220.4 for 100% cover)</t>
      </text>
    </comment>
    <comment ref="DQ11" authorId="7" shapeId="0" xr:uid="{815161E8-9393-428D-A985-DCF2EA5D57BE}">
      <text>
        <t>[Threaded comment]
Your version of Excel allows you to read this threaded comment; however, any edits to it will get removed if the file is opened in a newer version of Excel. Learn more: https://go.microsoft.com/fwlink/?linkid=870924
Comment:
    lost by an auto-copy need to reverify</t>
      </text>
    </comment>
    <comment ref="AY13" authorId="8" shapeId="0" xr:uid="{319E9970-060C-44B7-A517-7FA8F317875B}">
      <text>
        <t>[Threaded comment]
Your version of Excel allows you to read this threaded comment; however, any edits to it will get removed if the file is opened in a newer version of Excel. Learn more: https://go.microsoft.com/fwlink/?linkid=870924
Comment:
    either this is a reversal, or he's put trees/ha here?
Reply:
    asked on 10/13</t>
      </text>
    </comment>
    <comment ref="CV13" authorId="9" shapeId="0" xr:uid="{2BD4400A-FD1B-472B-817C-CCF7F3DC5104}">
      <text>
        <t>[Threaded comment]
Your version of Excel allows you to read this threaded comment; however, any edits to it will get removed if the file is opened in a newer version of Excel. Learn more: https://go.microsoft.com/fwlink/?linkid=870924
Comment:
    ALL trees he recommends are boundary trees</t>
      </text>
    </comment>
    <comment ref="C14" authorId="10" shapeId="0" xr:uid="{E3EDBF77-1972-4F44-89A1-355377B3CD6A}">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R17" authorId="11" shapeId="0" xr:uid="{DE9FC8BA-00FB-4107-860E-EB8C7400FC76}">
      <text>
        <t>[Threaded comment]
Your version of Excel allows you to read this threaded comment; however, any edits to it will get removed if the file is opened in a newer version of Excel. Learn more: https://go.microsoft.com/fwlink/?linkid=870924
Comment:
    too high?  check citation</t>
      </text>
    </comment>
    <comment ref="C18" authorId="12" shapeId="0" xr:uid="{8D873E03-E25A-45CD-A365-C56E4EC46252}">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J18" authorId="13" shapeId="0" xr:uid="{F4704B82-E6C0-451D-B0A2-69C47D8DBEBF}">
      <text>
        <t>[Threaded comment]
Your version of Excel allows you to read this threaded comment; however, any edits to it will get removed if the file is opened in a newer version of Excel. Learn more: https://go.microsoft.com/fwlink/?linkid=870924
Comment:
    had to adjust down- inquired 10/12
Reply:
    corrected per his response on 11/1 (actual widt is 15 m)</t>
      </text>
    </comment>
    <comment ref="CP18" authorId="14" shapeId="0" xr:uid="{E7A77CBD-808A-41B9-86A1-1636E3939234}">
      <text>
        <t>[Threaded comment]
Your version of Excel allows you to read this threaded comment; however, any edits to it will get removed if the file is opened in a newer version of Excel. Learn more: https://go.microsoft.com/fwlink/?linkid=870924
Comment:
    our 'width' must be off</t>
      </text>
    </comment>
    <comment ref="DN18" authorId="15" shapeId="0" xr:uid="{AAC7E1D0-0A41-43B6-BC4C-02EFD5FF0304}">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J19" authorId="16" shapeId="0" xr:uid="{393ADF91-0763-47FF-AC0B-9BD936266792}">
      <text>
        <t>[Threaded comment]
Your version of Excel allows you to read this threaded comment; however, any edits to it will get removed if the file is opened in a newer version of Excel. Learn more: https://go.microsoft.com/fwlink/?linkid=870924
Comment:
    had to adjust down- inquired 10/12</t>
      </text>
    </comment>
    <comment ref="CP19" authorId="17" shapeId="0" xr:uid="{E5D3A018-4F9C-49D2-B0BD-5D2E5D87E83C}">
      <text>
        <t>[Threaded comment]
Your version of Excel allows you to read this threaded comment; however, any edits to it will get removed if the file is opened in a newer version of Excel. Learn more: https://go.microsoft.com/fwlink/?linkid=870924
Comment:
    our 'width' must be off
Reply:
    corrected width to 15 per his email</t>
      </text>
    </comment>
    <comment ref="DN19" authorId="18" shapeId="0" xr:uid="{72CCEAB8-1743-496E-BAB6-312875775142}">
      <text>
        <t>[Threaded comment]
Your version of Excel allows you to read this threaded comment; however, any edits to it will get removed if the file is opened in a newer version of Excel. Learn more: https://go.microsoft.com/fwlink/?linkid=870924
Comment:
    42 trees/ha would give 75% cover as reduced in R2, keeping tree width constant (he confirmed that</t>
      </text>
    </comment>
    <comment ref="C20" authorId="19" shapeId="0" xr:uid="{03BA6E77-E496-4E79-B796-E630EEF6FA1F}">
      <text>
        <t>[Threaded comment]
Your version of Excel allows you to read this threaded comment; however, any edits to it will get removed if the file is opened in a newer version of Excel. Learn more: https://go.microsoft.com/fwlink/?linkid=870924
Comment:
    response missing 1/7</t>
      </text>
    </comment>
    <comment ref="CN23" authorId="20" shapeId="0" xr:uid="{EA513E76-163C-444B-A8D1-6896EFC5D231}">
      <text>
        <t>[Threaded comment]
Your version of Excel allows you to read this threaded comment; however, any edits to it will get removed if the file is opened in a newer version of Excel. Learn more: https://go.microsoft.com/fwlink/?linkid=870924
Comment:
    not given by expert but put for calculation</t>
      </text>
    </comment>
    <comment ref="DN27" authorId="21" shapeId="0" xr:uid="{1D549C43-2AA6-438B-AD5E-64E435BA22AC}">
      <text>
        <t>[Threaded comment]
Your version of Excel allows you to read this threaded comment; however, any edits to it will get removed if the file is opened in a newer version of Excel. Learn more: https://go.microsoft.com/fwlink/?linkid=870924
Comment:
    37 trees/ha would give 50% cover as reduced in R2, or could reduce tree width (he didn't comment on width)</t>
      </text>
    </comment>
    <comment ref="CZ28" authorId="22" shapeId="0" xr:uid="{308C6C90-4E61-44AD-B749-9E1201D5F5A8}">
      <text>
        <t>[Threaded comment]
Your version of Excel allows you to read this threaded comment; however, any edits to it will get removed if the file is opened in a newer version of Excel. Learn more: https://go.microsoft.com/fwlink/?linkid=870924
Comment:
    would have to be 71 trees/ha to give the 50% tree cover specified</t>
      </text>
    </comment>
    <comment ref="CZ34" authorId="23" shapeId="0" xr:uid="{B2078A5F-1D3E-4384-8A62-508EEAE267FC}">
      <text>
        <t>[Threaded comment]
Your version of Excel allows you to read this threaded comment; however, any edits to it will get removed if the file is opened in a newer version of Excel. Learn more: https://go.microsoft.com/fwlink/?linkid=870924
Comment:
    'fitted' from 40% cover per expert request</t>
      </text>
    </comment>
    <comment ref="DN34" authorId="24" shapeId="0" xr:uid="{00C41EFB-11DE-4230-A0DB-0C0C8BD2A9C7}">
      <text>
        <t>[Threaded comment]
Your version of Excel allows you to read this threaded comment; however, any edits to it will get removed if the file is opened in a newer version of Excel. Learn more: https://go.microsoft.com/fwlink/?linkid=870924
Comment:
    calculated to fit 20% cover by expert request</t>
      </text>
    </comment>
    <comment ref="CZ35" authorId="25" shapeId="0" xr:uid="{5CAF8385-6364-4FC4-AB81-9CFC0E9D5294}">
      <text>
        <t>[Threaded comment]
Your version of Excel allows you to read this threaded comment; however, any edits to it will get removed if the file is opened in a newer version of Excel. Learn more: https://go.microsoft.com/fwlink/?linkid=870924
Comment:
    given by expert</t>
      </text>
    </comment>
    <comment ref="DN35" authorId="26" shapeId="0" xr:uid="{69309B4C-AE4E-47A2-9EDF-FA2FD556BC64}">
      <text>
        <t>[Threaded comment]
Your version of Excel allows you to read this threaded comment; however, any edits to it will get removed if the file is opened in a newer version of Excel. Learn more: https://go.microsoft.com/fwlink/?linkid=870924
Comment:
    fitted to match 18% cover by expert request</t>
      </text>
    </comment>
    <comment ref="CY37" authorId="27" shapeId="0" xr:uid="{0E219BBE-3AF2-46AE-83A5-D7BCE2287223}">
      <text>
        <t>[Threaded comment]
Your version of Excel allows you to read this threaded comment; however, any edits to it will get removed if the file is opened in a newer version of Excel. Learn more: https://go.microsoft.com/fwlink/?linkid=870924
Comment:
    For soy only, would be 163 trees/ha to fit 32% cover at specified size</t>
      </text>
    </comment>
    <comment ref="CZ37" authorId="28" shapeId="0" xr:uid="{C19F9E5A-C571-44FD-98DF-F4F767DDAAB6}">
      <text>
        <t>[Threaded comment]
Your version of Excel allows you to read this threaded comment; however, any edits to it will get removed if the file is opened in a newer version of Excel. Learn more: https://go.microsoft.com/fwlink/?linkid=870924
Comment:
    would be 163 trees/ha to fit 32% cover at specified size</t>
      </text>
    </comment>
    <comment ref="CK39" authorId="29" shapeId="0" xr:uid="{032F09D7-8D98-4AA6-B208-B2F5D8A90A59}">
      <text>
        <t>[Threaded comment]
Your version of Excel allows you to read this threaded comment; however, any edits to it will get removed if the file is opened in a newer version of Excel. Learn more: https://go.microsoft.com/fwlink/?linkid=870924
Comment:
    corrected from email</t>
      </text>
    </comment>
    <comment ref="CL39" authorId="30" shapeId="0" xr:uid="{B96A5307-9FCC-4BF5-AF71-5A9AD7941010}">
      <text>
        <t>[Threaded comment]
Your version of Excel allows you to read this threaded comment; however, any edits to it will get removed if the file is opened in a newer version of Excel. Learn more: https://go.microsoft.com/fwlink/?linkid=870924
Comment:
    emailed response</t>
      </text>
    </comment>
    <comment ref="CN41" authorId="31" shapeId="0" xr:uid="{1BA1014A-0A0F-459F-AE48-4C35D302A5C9}">
      <text>
        <t>[Threaded comment]
Your version of Excel allows you to read this threaded comment; however, any edits to it will get removed if the file is opened in a newer version of Excel. Learn more: https://go.microsoft.com/fwlink/?linkid=870924
Comment:
    expert specified 10.5 m2, would have to adjust his width to fit</t>
      </text>
    </comment>
    <comment ref="CN42" authorId="32" shapeId="0" xr:uid="{1B66463E-995C-4E49-8885-0D161BE4EF6B}">
      <text>
        <t>[Threaded comment]
Your version of Excel allows you to read this threaded comment; however, any edits to it will get removed if the file is opened in a newer version of Excel. Learn more: https://go.microsoft.com/fwlink/?linkid=870924
Comment:
    expert specified 25 m2, would have to adjust his width to fit</t>
      </text>
    </comment>
    <comment ref="DC42" authorId="33" shapeId="0" xr:uid="{196331FD-EBB3-4916-92D2-2624E85642AD}">
      <text>
        <t>[Threaded comment]
Your version of Excel allows you to read this threaded comment; however, any edits to it will get removed if the file is opened in a newer version of Excel. Learn more: https://go.microsoft.com/fwlink/?linkid=870924
Comment:
    I corrected the trees/ha so that it would match the 2% cover specification- write to him to clarify also for corn</t>
      </text>
    </comment>
    <comment ref="DN47" authorId="34" shapeId="0" xr:uid="{5C66A56F-8735-49E4-99CE-AB5FC23621E3}">
      <text>
        <t>[Threaded comment]
Your version of Excel allows you to read this threaded comment; however, any edits to it will get removed if the file is opened in a newer version of Excel. Learn more: https://go.microsoft.com/fwlink/?linkid=870924
Comment:
    would be 166 to match 23% cover, but didn't ask to fit, and that's for the crop not all crops</t>
      </text>
    </comment>
    <comment ref="CP48" authorId="35" shapeId="0" xr:uid="{A7847064-6448-452B-811B-A0A4F952029D}">
      <text>
        <t>[Threaded comment]
Your version of Excel allows you to read this threaded comment; however, any edits to it will get removed if the file is opened in a newer version of Excel. Learn more: https://go.microsoft.com/fwlink/?linkid=870924
Comment:
    this would be closed according to our calculation of width- does he want to change the width parameter?</t>
      </text>
    </comment>
    <comment ref="CZ51" authorId="36" shapeId="0" xr:uid="{80A1E20E-C1AC-4403-9FD2-3EB7690B8F45}">
      <text>
        <t>[Threaded comment]
Your version of Excel allows you to read this threaded comment; however, any edits to it will get removed if the file is opened in a newer version of Excel. Learn more: https://go.microsoft.com/fwlink/?linkid=870924
Comment:
    fitted to 25% cover at size</t>
      </text>
    </comment>
    <comment ref="DC51" authorId="37" shapeId="0" xr:uid="{260EB7A4-4365-4B5C-8F06-9F5D2B8C325D}">
      <text>
        <t>[Threaded comment]
Your version of Excel allows you to read this threaded comment; however, any edits to it will get removed if the file is opened in a newer version of Excel. Learn more: https://go.microsoft.com/fwlink/?linkid=870924
Comment:
    will probably be reduced- pending email response
Reply:
    adjusted width to 3m following email exchange on 11/1</t>
      </text>
    </comment>
    <comment ref="DO51" authorId="38" shapeId="0" xr:uid="{A28F61D9-5271-4333-9CA7-0FBE0F2C205F}">
      <text>
        <t>[Threaded comment]
Your version of Excel allows you to read this threaded comment; however, any edits to it will get removed if the file is opened in a newer version of Excel. Learn more: https://go.microsoft.com/fwlink/?linkid=870924
Comment:
    huge discrepancy w/corn-specific (which is too high) and 'all crops', need to verify- wrote on 10/13
Reply:
    adjusted width to 3m following email exchange on 11/1</t>
      </text>
    </comment>
    <comment ref="CZ52" authorId="39" shapeId="0" xr:uid="{54DAC118-0C70-40A8-B996-6B2E45AC18FB}">
      <text>
        <t>[Threaded comment]
Your version of Excel allows you to read this threaded comment; however, any edits to it will get removed if the file is opened in a newer version of Excel. Learn more: https://go.microsoft.com/fwlink/?linkid=870924
Comment:
    fitted to match 11% cover</t>
      </text>
    </comment>
    <comment ref="CP55" authorId="40" shapeId="0" xr:uid="{40FC8E4B-E4B1-46FF-9B32-679670464574}">
      <text>
        <t>[Threaded comment]
Your version of Excel allows you to read this threaded comment; however, any edits to it will get removed if the file is opened in a newer version of Excel. Learn more: https://go.microsoft.com/fwlink/?linkid=870924
Comment:
    also technically 'closed' - are our widths off?</t>
      </text>
    </comment>
    <comment ref="DL55" authorId="41" shapeId="0" xr:uid="{AE61B6A6-2D80-44F3-8620-9E2026586103}">
      <text>
        <t>[Threaded comment]
Your version of Excel allows you to read this threaded comment; however, any edits to it will get removed if the file is opened in a newer version of Excel. Learn more: https://go.microsoft.com/fwlink/?linkid=870924
Comment:
    given by email</t>
      </text>
    </comment>
    <comment ref="DN55" authorId="42" shapeId="0" xr:uid="{4BBF32EF-2E75-4C11-8CB1-87177CB323FE}">
      <text>
        <t>[Threaded comment]
Your version of Excel allows you to read this threaded comment; however, any edits to it will get removed if the file is opened in a newer version of Excel. Learn more: https://go.microsoft.com/fwlink/?linkid=870924
Comment:
    calculated to fit 30% cover at given size</t>
      </text>
    </comment>
  </commentList>
</comments>
</file>

<file path=xl/sharedStrings.xml><?xml version="1.0" encoding="utf-8"?>
<sst xmlns="http://schemas.openxmlformats.org/spreadsheetml/2006/main" count="3603" uniqueCount="755">
  <si>
    <t>ID</t>
  </si>
  <si>
    <t>Name (First Last):</t>
  </si>
  <si>
    <t>Email:</t>
  </si>
  <si>
    <t>Institution/Affiliation(s):</t>
  </si>
  <si>
    <t>Country(ies) of expertise:</t>
  </si>
  <si>
    <t>Requesting honorarium?  Please see the details here: https://conservation.sharepoint.com/:w:/s/NaturalClimateSolutionsTeam/EfoozErgx_5DhQKuHKLot30BYrG0lj-EQetca354Bwe2yA?e=ThC2wh</t>
  </si>
  <si>
    <t>Key Parameter 2: REPRESENTATIVE TREE AVERAGE 'REALIZED' HEIGHT
What is the average realized* tree height (in meters) for this tree species** in this biome-continent pair?
Please select a size ca...</t>
  </si>
  <si>
    <t>Key Parameter 4: TREE CANOPY MANAGEMENT TYPE(S) (if any)
Please select all of the applicable tree canopy management practices that would be required to achieve this tree’s ‘mature’ form as previou...</t>
  </si>
  <si>
    <t>Key Parameter 5:  TREE CANOPY MANAGEMENT INTENSITY (% of tree crown removed     annually)</t>
  </si>
  <si>
    <t>Would you like to provide recommendations for maize (corn) cultivation?</t>
  </si>
  <si>
    <t>Would you like to provide recommendations for wheat cultivation?</t>
  </si>
  <si>
    <t>Would you like to provide recommendations for soybean cultivation?</t>
  </si>
  <si>
    <t>Please indicate the way you would like to specify an ideal tree density in fields (select the one that is easiest for you):</t>
  </si>
  <si>
    <t>Would you like to provide recommendations for wheat cultivation?2</t>
  </si>
  <si>
    <t>Would you like to provide recommendations for soybean cultivation?2</t>
  </si>
  <si>
    <t>Please indicate the way you would like to specify an ideal tree density in fields (select the one that is easiest for you):2</t>
  </si>
  <si>
    <t>Would you like to provide recommendations for soybean cultivation?3</t>
  </si>
  <si>
    <t>Please indicate the way you would like to specify an ideal tree density in fields (select the one that is easiest for you):3</t>
  </si>
  <si>
    <t>OPTIONAL:  FINAL COMMENTS INCLUDING OTHER RECOMMENDED ACTIONS
Is there anything else you would like to say about the incorporation of trees into cropping systems in this region?</t>
  </si>
  <si>
    <t>TreeAvgMatureHeight(M)R1</t>
  </si>
  <si>
    <t>TreeAvgMatureHeight(M)R2</t>
  </si>
  <si>
    <t>TreeAvgMatureWidth(M)R1</t>
  </si>
  <si>
    <t>TreeAvgMatureWidth(M)R2</t>
  </si>
  <si>
    <t>Tree Area (m2)R1</t>
  </si>
  <si>
    <t>Tree Area (m2)RecalculatedR2</t>
  </si>
  <si>
    <t>Crop</t>
  </si>
  <si>
    <t>OptimalBoundaryTreeSpacing(m)</t>
  </si>
  <si>
    <t>OptimalBoundaryTreeSpacing(m)R2</t>
  </si>
  <si>
    <t>MedianCropArea(ha)R1</t>
  </si>
  <si>
    <t>MedianCropArea(ha)R2</t>
  </si>
  <si>
    <t>OptimalBoundaryTree % cover m2/ha</t>
  </si>
  <si>
    <t>OptimalBoundaryTree%cover/haScaledMedianCropAreaR1</t>
  </si>
  <si>
    <t>OptimalBoundaryTree%cover/haScaledMedianCropArea_GivenR2</t>
  </si>
  <si>
    <t>Number rows</t>
  </si>
  <si>
    <t>Trees/row</t>
  </si>
  <si>
    <t>OptimalFieldTrees/ha(noMech)noBoundaries</t>
  </si>
  <si>
    <t>OptimalFieldTrees/ha(noMech)R2</t>
  </si>
  <si>
    <t>OptimalFieldTrees/ha(Mech)noBoundaries</t>
  </si>
  <si>
    <t>OptimalFieldTrees/ha(Mech)R2</t>
  </si>
  <si>
    <t>Operation for TreeCover/ha (%) INCLUDE Mech + Boundaries</t>
  </si>
  <si>
    <t>Percent MechanizedR1</t>
  </si>
  <si>
    <t>Percent MechanizedR2</t>
  </si>
  <si>
    <t>TreeCover/ha (%) w/ Mech + Boundaries</t>
  </si>
  <si>
    <t>Total TreeCover/ha (%) w/ Mechanization scaled across all cropland by level of mech(CY)</t>
  </si>
  <si>
    <t>OptimalTotal TreeCover/ha (%) w/ Mechanization scaled across all cropland by level of mech(CY)RecalculatedR2</t>
  </si>
  <si>
    <t>Optimal Across All Trees/ha (translation of BX)</t>
  </si>
  <si>
    <t>Optimal Across All % cover (translation of BX)</t>
  </si>
  <si>
    <t>Optimal Across All Crops % cover (translation of CM)RecalculatedR2</t>
  </si>
  <si>
    <t>RecalculateOptimalAllCrops%BasedonGivenOptimalR2Trees/ha</t>
  </si>
  <si>
    <t>RecalculateOptimalAllCropsTrees/haBasedonOptimal%CoverAndTreeSizesGivenR2</t>
  </si>
  <si>
    <t>Amit Kumar</t>
  </si>
  <si>
    <t>amitudu@gmail.com</t>
  </si>
  <si>
    <t xml:space="preserve">Forest Research Institute Dehradun </t>
  </si>
  <si>
    <t xml:space="preserve">India </t>
  </si>
  <si>
    <t>Yes</t>
  </si>
  <si>
    <t>Temperate Broadleaf &amp; Mixed Forests</t>
  </si>
  <si>
    <t>Populus deltoides</t>
  </si>
  <si>
    <t>very narrow (W=0.25 H or less)</t>
  </si>
  <si>
    <t>Light- up to 20% of tree crown removed annually</t>
  </si>
  <si>
    <t>Quercus leucotrichophora</t>
  </si>
  <si>
    <t>80.38 lakh hectares
https://pjtsau.edu.in/files/AgriMkt/2019/sep/Maize-Kharif-Pre-Harvest-Price-Forecast-2019-20.pdf</t>
  </si>
  <si>
    <t>Common: used in 40-60% of cropland</t>
  </si>
  <si>
    <t>This crop is not compatible with SOME trees;</t>
  </si>
  <si>
    <t>Yes/maybe/it depends (leads to questions on tree spacing for intercropping)</t>
  </si>
  <si>
    <t>suggesting a number of trees per hectare</t>
  </si>
  <si>
    <t>n/a</t>
  </si>
  <si>
    <t>This crop is not compatible with SOME types of trees;</t>
  </si>
  <si>
    <t>816 trees/ha</t>
  </si>
  <si>
    <t>No</t>
  </si>
  <si>
    <t>Yes.  Long-term yield of most other crops would not be significantly reduced at the recommended tree densities</t>
  </si>
  <si>
    <t>3 Policy development and/or reform;1 Research on tree-crop interactions;2 Development of shade-tolerant crop varieties;5 Agricultural extension services for technical assistance;6 Carbon crediting/certification methods for these systems;4 Provisioning of inputs;-------- none of the actions below are necessary-------  (move down until true);</t>
  </si>
  <si>
    <t xml:space="preserve">Thank you so much for giving me this wonderfuloppotunity </t>
  </si>
  <si>
    <t>Corn</t>
  </si>
  <si>
    <t>no data</t>
  </si>
  <si>
    <t>"n/a"</t>
  </si>
  <si>
    <t>same</t>
  </si>
  <si>
    <t>Huasen Xu</t>
  </si>
  <si>
    <t>xuhuasen@hebau.edu.cn</t>
  </si>
  <si>
    <t>Hebei Agricultural University</t>
  </si>
  <si>
    <t>China</t>
  </si>
  <si>
    <t>Populus tomentosa</t>
  </si>
  <si>
    <t>No trees in boundaries</t>
  </si>
  <si>
    <t>Somewhat common: used in 20-40% of cropland</t>
  </si>
  <si>
    <t>suggesting spacing of tree rows (inter-row and intra-row) </t>
  </si>
  <si>
    <t>1，2，3.   Not important: 5</t>
  </si>
  <si>
    <t>This crop is not compatible with SOME types of trees;Intercropping is not a customary (widely used) farming practice;The need to maximize food production constrains intercropping;Intercropping trees with this crop requires significant tree maintenance efforts;Farm machinery commonly used for this crop is not compatible with tree intercropping;</t>
  </si>
  <si>
    <t>suggesting a percentage tree crown cover per hectare</t>
  </si>
  <si>
    <t>30%</t>
  </si>
  <si>
    <t>20%</t>
  </si>
  <si>
    <t>3，7，9，2.   Not important: 4，1，6，8</t>
  </si>
  <si>
    <t xml:space="preserve"> </t>
  </si>
  <si>
    <t>missing data</t>
  </si>
  <si>
    <t>Pierluigi Paris</t>
  </si>
  <si>
    <t>pierluigi. paris@cnr.it</t>
  </si>
  <si>
    <t>National Research Council (CNR)- Research Institute on Terrestrial Ecosystems</t>
  </si>
  <si>
    <t>Italy</t>
  </si>
  <si>
    <t>Europe</t>
  </si>
  <si>
    <t>Hybrid poplars</t>
  </si>
  <si>
    <t>narrow (W=0.26 - 0.50 H)</t>
  </si>
  <si>
    <t>common walnut (Juglans regia L); peduncolate oak (Quercus robur L)</t>
  </si>
  <si>
    <t>3-10 ha</t>
  </si>
  <si>
    <t>Very common: used in &gt;60% of cropland</t>
  </si>
  <si>
    <t>Intercropping is not a customary (widely used) farming practice;</t>
  </si>
  <si>
    <t>30</t>
  </si>
  <si>
    <t>5-10 ha</t>
  </si>
  <si>
    <t>I am not comfortable speculating on this</t>
  </si>
  <si>
    <t xml:space="preserve">might be affected by latitude; difficult to me making estimation  </t>
  </si>
  <si>
    <t>3 Policy development and/or reform;5 Agricultural extension services for technical assistance;6 Carbon crediting/certification methods for these systems;1 Research on tree-crop interactions;2 Development of shade-tolerant crop varieties;4 Provisioning of inputs;-------- none of the actions below are necessary-------  (move down until true);</t>
  </si>
  <si>
    <t xml:space="preserve">roads -canals-natural vegetatation; 50%-20%-30%  </t>
  </si>
  <si>
    <t xml:space="preserve">roads -canals-natural vegetatation; 5 m- 7 m - 3 m </t>
  </si>
  <si>
    <t>not able to provide a precise answer to this query</t>
  </si>
  <si>
    <t>Giustino Mezzalira (giustino.mezzalira@venetoagricoltura.org)</t>
  </si>
  <si>
    <t>did not specify for all crops- could we use his most conservative number for a crop? (he gave 4% for wheat across all crops)</t>
  </si>
  <si>
    <t>x1</t>
  </si>
  <si>
    <t>Starry (based on VanVooren article)</t>
  </si>
  <si>
    <t>Conservation International</t>
  </si>
  <si>
    <t>Poplar</t>
  </si>
  <si>
    <t>Andy Gordon</t>
  </si>
  <si>
    <t>agordon@uoguelph.ca</t>
  </si>
  <si>
    <t>University of Guelph</t>
  </si>
  <si>
    <t>Canada/other temperate countries</t>
  </si>
  <si>
    <t>North/Central America (includes Caribbean)</t>
  </si>
  <si>
    <t>sugar maple</t>
  </si>
  <si>
    <t>wide (W=1.51 - 2.00 H)</t>
  </si>
  <si>
    <t>red oak</t>
  </si>
  <si>
    <t>Open canopy: greater than the mature tree crown diameter (as in image here)</t>
  </si>
  <si>
    <t>13 m</t>
  </si>
  <si>
    <t>100</t>
  </si>
  <si>
    <t>15 m</t>
  </si>
  <si>
    <t>100n trees per ha</t>
  </si>
  <si>
    <t>1 Research on tree-crop interactions;2 Development of shade-tolerant crop varieties;3 Policy development and/or reform;4 Provisioning of inputs;5 Agricultural extension services for technical assistance;6 Carbon crediting/certification methods for these systems;-------- none of the actions below are necessary-------  (move down until true);</t>
  </si>
  <si>
    <t>10% 5% 25% 25% unknown</t>
  </si>
  <si>
    <t>5 m 2 m 3 m 3 m unknown</t>
  </si>
  <si>
    <t>10% 10% 10% 25% unknown</t>
  </si>
  <si>
    <t>dr. naresh thevathasan (nthevath@uoguelph.ca)</t>
  </si>
  <si>
    <t>Harry Greene</t>
  </si>
  <si>
    <t>harry@propagateventures.com</t>
  </si>
  <si>
    <t>Propagate Ventures</t>
  </si>
  <si>
    <t>Robinia pseudoacacia</t>
  </si>
  <si>
    <t>Castanea mollissima</t>
  </si>
  <si>
    <t>166/ha</t>
  </si>
  <si>
    <t>4 Provisioning of inputs;3 Policy development and/or reform;1 Research on tree-crop interactions;6 Carbon crediting/certification methods for these systems;5 Agricultural extension services for technical assistance;2 Development of shade-tolerant crop varieties;-------- none of the actions below are necessary-------  (move down until true);</t>
  </si>
  <si>
    <t>Land managers need to be able to easily understand the economic implications of adding trees to a landscape. We're making this straightforward with planning software. Please get in touch with me if you'd like to discuss.</t>
  </si>
  <si>
    <t>Alain Cogliastro</t>
  </si>
  <si>
    <t>alain.cogliastro.ext@montreal.ca</t>
  </si>
  <si>
    <t>IRBV - Institut de Recherche en Biologie Végétale</t>
  </si>
  <si>
    <t>Quercus macrocarpa</t>
  </si>
  <si>
    <t>average (W= 0.51 - 1.00 H)</t>
  </si>
  <si>
    <t>Hybrid Poplar (ex. P. deltoides X P. nigra)....Alternate a deciduous tree and a poplar on the row. The harvest of poplars at 20 years and deciduous trees at 50-60 years</t>
  </si>
  <si>
    <t>Very uncommon: used in &lt;20% of cropland</t>
  </si>
  <si>
    <t>The need to maximize food production constrains intercropping;Intercropping trees with this crop requires significant tree maintenance efforts;Intercropping is not a customary (widely used) farming practice;reduction of cultivable areas (5%)...;</t>
  </si>
  <si>
    <t>10m between 2 large trees (ex. Quercus macrocarpa)....but poplar my be place between to Oak trees for harvesting at years 15-20. So 50 trees/ha during 20 years...and 25trees/ha for the next 30 years</t>
  </si>
  <si>
    <t>40m between rows...allows 3 passages of equipment 40 feet wide (12m) or 4x of 30 feet (9m).</t>
  </si>
  <si>
    <t>see the previous answer... and 25m free of trees at the end of each row for turning</t>
  </si>
  <si>
    <t>3 Policy development and/or reform;6 Carbon crediting/certification methods for these systems;5 Agricultural extension services for technical assistance;2 Development of shade-tolerant crop varieties;1 Research on tree-crop interactions;4 Provisioning of inputs;-------- none of the actions below are necessary-------  (move down until true);</t>
  </si>
  <si>
    <t>10% - 30% - unknown -5%-5%-unknown</t>
  </si>
  <si>
    <t>15m - 5m - unknown - 5m - 5m - unknown</t>
  </si>
  <si>
    <t>2% - 5% - 5% - 5% - unknown - unknown</t>
  </si>
  <si>
    <t>Peter O. Alele</t>
  </si>
  <si>
    <t>palele@conservation.org</t>
  </si>
  <si>
    <t>Africa</t>
  </si>
  <si>
    <t>Tropical &amp; Subtropical Dry Broadleaf Forests</t>
  </si>
  <si>
    <t>Maesopsis eminii</t>
  </si>
  <si>
    <t>moderate (W= 1.01 - 1.50 H)</t>
  </si>
  <si>
    <t>About 200 trees per hectare</t>
  </si>
  <si>
    <t>1 Research on tree-crop interactions;2 Development of shade-tolerant crop varieties;5 Agricultural extension services for technical assistance;6 Carbon crediting/certification methods for these systems;3 Policy development and/or reform;4 Provisioning of inputs;-------- none of the actions below are necessary-------  (move down until true);</t>
  </si>
  <si>
    <t>Dennis Garrity</t>
  </si>
  <si>
    <t>d.garrity@cgiar.org</t>
  </si>
  <si>
    <t>ICRAF and the Global EverGreening Alliance</t>
  </si>
  <si>
    <t>Many countries in Africa and Asia.</t>
  </si>
  <si>
    <t>Faidherbia albida</t>
  </si>
  <si>
    <t>Gliricidia sepium</t>
  </si>
  <si>
    <t>0.1 - 5 ha (0.7 ha)</t>
  </si>
  <si>
    <t>Intercropping trees with this crop requires significant tree maintenance efforts;</t>
  </si>
  <si>
    <t xml:space="preserve">Faidherbia albida is known to dramatically increase the yield of maize and other crops due to its unique trait of reverse phenology -- dormant during the wet season -- and it's provision of abundant foliage and root nitrogen for crops. nitrogen </t>
  </si>
  <si>
    <t>10% - 0% - 10% - unknown (can't decipher what 'no edge' means. The most important category is 'adjoining fields' at 80%.</t>
  </si>
  <si>
    <t>3m - 3m - 1m - 0.5m - unknown - other (adjacent field) 2 m.</t>
  </si>
  <si>
    <t>See my email for comments.</t>
  </si>
  <si>
    <t>x2</t>
  </si>
  <si>
    <t>Starry</t>
  </si>
  <si>
    <t>Catalpa longissima</t>
  </si>
  <si>
    <t>ok</t>
  </si>
  <si>
    <t>Tesfaye Shiferaw Sida</t>
  </si>
  <si>
    <t>tesfayesida@gmail.com</t>
  </si>
  <si>
    <t>CIMMYT</t>
  </si>
  <si>
    <t>Severe- more than 50% of tree crown removed annually</t>
  </si>
  <si>
    <t>Acacia tortilis</t>
  </si>
  <si>
    <t>N/A</t>
  </si>
  <si>
    <t>0.5ha</t>
  </si>
  <si>
    <t>45</t>
  </si>
  <si>
    <t>45 tree/ha</t>
  </si>
  <si>
    <t>The tree shades its leaves during rainy season and green during dry season.</t>
  </si>
  <si>
    <t>unknown</t>
  </si>
  <si>
    <t>&lt;1m</t>
  </si>
  <si>
    <t>10-30</t>
  </si>
  <si>
    <t>The tree is a nitrogen fixer and good for soil fertility</t>
  </si>
  <si>
    <t>Moderate- up to 50% of tree crown removed annually</t>
  </si>
  <si>
    <t>Intercropping trees with this crop requires significant tree maintenance efforts;Farm machinery commonly used for this crop is not compatible with tree intercropping;</t>
  </si>
  <si>
    <t>No.  Yields of other crops would be reduced at the recommended tree densities</t>
  </si>
  <si>
    <t>ZUBAIRU YAKUBU GADA</t>
  </si>
  <si>
    <t>zubairu.yakubu@udusok.edu.ng</t>
  </si>
  <si>
    <t>NIGERIA</t>
  </si>
  <si>
    <t>Leucaena leucocephala</t>
  </si>
  <si>
    <t>MEDIUM SIZED 8 - 12m</t>
  </si>
  <si>
    <t>Acacia nilotica</t>
  </si>
  <si>
    <t>1. Estimated range of cropping area: 5 X 5ha
2. Estimated median cropping area size: 2ha</t>
  </si>
  <si>
    <t>06/ha</t>
  </si>
  <si>
    <t>08/ha</t>
  </si>
  <si>
    <t>1. 10ha
2. 2ha</t>
  </si>
  <si>
    <t>4/ha</t>
  </si>
  <si>
    <t>30m</t>
  </si>
  <si>
    <t>1. 10 X 10ha
2. 05ha</t>
  </si>
  <si>
    <t>This crop is not compatible with SOME types of trees;Intercropping is not a customary (widely used) farming practice;The need to maximize food production constrains intercropping;Intercropping trees with this crop requires significant tree maintenance efforts;</t>
  </si>
  <si>
    <t>04/ha</t>
  </si>
  <si>
    <t>2%</t>
  </si>
  <si>
    <t>1 Research on tree-crop interactions;5 Agricultural extension services for technical assistance;6 Carbon crediting/certification methods for these systems;3 Policy development and/or reform;4 Provisioning of inputs;-------- none of the actions below are necessary-------  (move down until true);2 Development of shade-tolerant crop varieties;</t>
  </si>
  <si>
    <t>"Fencing-Road-Natural vegetation-Canals-Unknown"     EX. 45% - 40% - 08% - 05% - 02%</t>
  </si>
  <si>
    <t>"Fencing-Road-Canals-Natural vegetation-Unknown" EX. 01m - 10m - 05m -  01m</t>
  </si>
  <si>
    <t>"Fencing-Road-Canals-Natural vegetation-Unknown"   EX. 02% - 90% - 06% - 01% - 01%</t>
  </si>
  <si>
    <t>Thank you for the opportunity to participate in this very important survey. I wish to recommend the following experts (1). Abubakar Bilal (abubakarbilal767@gmail.com) (2) Abdullateef Samaila (abdullateefismaila7@gmail.com)</t>
  </si>
  <si>
    <t>ibrahim.abdullahi@uniabuja.edu.ng</t>
  </si>
  <si>
    <t>University of Abuja</t>
  </si>
  <si>
    <t>Parkia biglobosa</t>
  </si>
  <si>
    <t>5 meters</t>
  </si>
  <si>
    <t>The need to maximize food production constrains intercropping;Intercropping trees with this crop requires significant tree maintenance efforts;</t>
  </si>
  <si>
    <t>25-30 trees/ha</t>
  </si>
  <si>
    <t>1. estimated range of cropping area = 1.0-1.5  ha
2. estimated median cropping area size = 0.7- 1.0ha</t>
  </si>
  <si>
    <t>&lt;20%</t>
  </si>
  <si>
    <t>15%</t>
  </si>
  <si>
    <t>1. estimated range of cropping area = 1.0-1.5 ha   
2. estimated median cropping area size = 0.6-1.0 ha</t>
  </si>
  <si>
    <t>15-20 trees per hectare</t>
  </si>
  <si>
    <t>6 Carbon crediting/certification methods for these systems;1 Research on tree-crop interactions;3 Policy development and/or reform;4 Provisioning of inputs;5 Agricultural extension services for technical assistance;2 Development of shade-tolerant crop varieties;-------- none of the actions below are necessary-------  (move down until true);</t>
  </si>
  <si>
    <t>Poverty is deeply rooted in the slow phase of incorporating of trees into cropping systems in Nigeria. Addressing the challenges of local adaptation strategies for improving energy and income are key to productive tree-crop interaction outcomes.</t>
  </si>
  <si>
    <t>"15%-5%-10%-30%-unknown-15%" {other (rocky terrain)}</t>
  </si>
  <si>
    <t>"3m-1m-2m-6m-unknown-3m"</t>
  </si>
  <si>
    <t>"5%-0%-30%-45%-unknown-20%"</t>
  </si>
  <si>
    <t>Zubairu Gada (zubairu.yakubu@udusok.edu.ng)</t>
  </si>
  <si>
    <t>author specified 40% for crop and 20% across all crops and asked to fit other numbers</t>
  </si>
  <si>
    <t>Joy Tukahirwa</t>
  </si>
  <si>
    <t>j.tukahirwa@infocom.co.ug</t>
  </si>
  <si>
    <t>Uganda Landcare Network</t>
  </si>
  <si>
    <t>Uganda</t>
  </si>
  <si>
    <t>3 1 4 5 6 8 9 7</t>
  </si>
  <si>
    <t>4m X 4m</t>
  </si>
  <si>
    <t>1. Estimated range of cropping area 5- 7 ha 
2. Estimated medium cropping area  6 ha</t>
  </si>
  <si>
    <t>3 2 10 4 5 6 7 8 9</t>
  </si>
  <si>
    <t>3m X 3m</t>
  </si>
  <si>
    <t xml:space="preserve">4m X 4m </t>
  </si>
  <si>
    <t>Estimated range of cropping area  5-7 ha
Estimated median cropping  area 6 ha</t>
  </si>
  <si>
    <t>40%</t>
  </si>
  <si>
    <t>3 Policy development and/or reform;6 Carbon crediting/certification methods for these systems;1 Research on tree-crop interactions;5 Agricultural extension services for technical assistance;2 Development of shade-tolerant crop varieties;4 Provisioning of inputs;-------- none of the actions below are necessary-------  (move down until true);</t>
  </si>
  <si>
    <t xml:space="preserve">Dr. Drake Mubiru  email : drakenmubiru@yahoo.com </t>
  </si>
  <si>
    <t>x3</t>
  </si>
  <si>
    <t>Starry (personal)</t>
  </si>
  <si>
    <t>Prosopis juliflora</t>
  </si>
  <si>
    <t xml:space="preserve">AthanaseMukuralinda </t>
  </si>
  <si>
    <t>a.mukuralinda@cgiar.org</t>
  </si>
  <si>
    <t>CIFOR-ICRAF</t>
  </si>
  <si>
    <t xml:space="preserve">Rwanda </t>
  </si>
  <si>
    <t>Tropical &amp; Subtropical Moist Broadleaf Forests</t>
  </si>
  <si>
    <t xml:space="preserve">Markhamia lutea </t>
  </si>
  <si>
    <t xml:space="preserve">Alnus acuminata </t>
  </si>
  <si>
    <t xml:space="preserve">7m on average </t>
  </si>
  <si>
    <t xml:space="preserve">0.2-0.6 ha  ( 0.2 average of cropping area in high density  population; 0.6 ha is  national average cropping area 
0.3 is the median  croping  area size </t>
  </si>
  <si>
    <t>Open canopy</t>
  </si>
  <si>
    <t xml:space="preserve">10 m </t>
  </si>
  <si>
    <t>7 m</t>
  </si>
  <si>
    <t xml:space="preserve">0.2 -0.6  range  for high population density 
0.3 median cropping area size </t>
  </si>
  <si>
    <t xml:space="preserve"> 10 m </t>
  </si>
  <si>
    <t>Ndayambaje Jean Damascene (ndjeadamas@yahoo.fr)</t>
  </si>
  <si>
    <t>perfect match!</t>
  </si>
  <si>
    <t>Drake N. Mubiru</t>
  </si>
  <si>
    <t>drakenmubiru@yahoo.com</t>
  </si>
  <si>
    <t>National Agricultural Research Organization (NARO)</t>
  </si>
  <si>
    <t>Grevillea Robusta</t>
  </si>
  <si>
    <t>None</t>
  </si>
  <si>
    <t>Ficus Sycomorus</t>
  </si>
  <si>
    <t>8 m</t>
  </si>
  <si>
    <t>12 m</t>
  </si>
  <si>
    <t>10%</t>
  </si>
  <si>
    <t>1 Research on tree-crop interactions;2 Development of shade-tolerant crop varieties;4 Provisioning of inputs;5 Agricultural extension services for technical assistance;-------- none of the actions below are necessary-------  (move down until true);3 Policy development and/or reform;6 Carbon crediting/certification methods for these systems;</t>
  </si>
  <si>
    <t>Eduardo Somarriba</t>
  </si>
  <si>
    <t>esomarri@catie.ac.cr</t>
  </si>
  <si>
    <t>CATIE</t>
  </si>
  <si>
    <t>Latin America and the Caribbean</t>
  </si>
  <si>
    <t>Cordia alliodora</t>
  </si>
  <si>
    <t>Self-pruning</t>
  </si>
  <si>
    <t>Leafless for at least two months per year</t>
  </si>
  <si>
    <t>10</t>
  </si>
  <si>
    <t>2</t>
  </si>
  <si>
    <t>This crop is not compatible with SOME trees;The need to maximize food production constrains intercropping;</t>
  </si>
  <si>
    <t>suggesting an ideal percentage of tree crown cover</t>
  </si>
  <si>
    <t>25</t>
  </si>
  <si>
    <t>25%</t>
  </si>
  <si>
    <t>-------- none of the actions below are necessary-------  (move down until true);3 Policy development and/or reform;5 Agricultural extension services for technical assistance;4 Provisioning of inputs;6 Carbon crediting/certification methods for these systems;1 Research on tree-crop interactions;2 Development of shade-tolerant crop varieties;</t>
  </si>
  <si>
    <t>10-10-60-10-unknown-10</t>
  </si>
  <si>
    <t>3-3-3-10-unknown-unknown</t>
  </si>
  <si>
    <t>100-unknown-60-100-unknown-unknown</t>
  </si>
  <si>
    <t>ok- calcs don't work because area wasn't confirmed- can fill them in as if confirmed to verify math checks out</t>
  </si>
  <si>
    <t>x4</t>
  </si>
  <si>
    <t>Swietenia macrophylla</t>
  </si>
  <si>
    <t>x5</t>
  </si>
  <si>
    <t>Starry (Bertomeu article)</t>
  </si>
  <si>
    <t>Asia</t>
  </si>
  <si>
    <t>Gmelina arborea</t>
  </si>
  <si>
    <t>Dimocarpus longan &amp; Docynia indica</t>
  </si>
  <si>
    <t>x6</t>
  </si>
  <si>
    <t>Starry (Tonini article)</t>
  </si>
  <si>
    <t>South America</t>
  </si>
  <si>
    <t>Calophyllum brasiliense</t>
  </si>
  <si>
    <t xml:space="preserve">Agena Tanga </t>
  </si>
  <si>
    <t xml:space="preserve">agenaanj@yahoo.com </t>
  </si>
  <si>
    <t xml:space="preserve">Ethiopian Environment and Forest Research Institute (EEFRI) </t>
  </si>
  <si>
    <t xml:space="preserve">Cordia africana </t>
  </si>
  <si>
    <t>W = 3 - 4m</t>
  </si>
  <si>
    <t xml:space="preserve">0.5 ha </t>
  </si>
  <si>
    <t>This crop is not compatible with SOME trees;Intercropping trees with this crop requires significant tree maintenance efforts;</t>
  </si>
  <si>
    <t xml:space="preserve">100 trees per hectare </t>
  </si>
  <si>
    <t xml:space="preserve">50 - 100 trees per hectare </t>
  </si>
  <si>
    <t>4 Provisioning of inputs;5 Agricultural extension services for technical assistance;1 Research on tree-crop interactions;3 Policy development and/or reform;6 Carbon crediting/certification methods for these systems;2 Development of shade-tolerant crop varieties;-------- none of the actions below are necessary-------  (move down until true);</t>
  </si>
  <si>
    <t>No edge with space left as boundary. Field boundaries are continuous and simply demarcation planting areas</t>
  </si>
  <si>
    <t xml:space="preserve">No boundary space or width left open </t>
  </si>
  <si>
    <t>0%</t>
  </si>
  <si>
    <t>Alain Ndoli</t>
  </si>
  <si>
    <t>Alain.Ndoli@iucn.org</t>
  </si>
  <si>
    <t>International Union for Conservation of Nature (IUCN)</t>
  </si>
  <si>
    <t>Alnus Acuminata</t>
  </si>
  <si>
    <t>Markhamia lutea</t>
  </si>
  <si>
    <t>Mature tree trunk are usually spaced by 6 to 10 m</t>
  </si>
  <si>
    <t>30% tree cover</t>
  </si>
  <si>
    <t>2 Development of shade-tolerant crop varieties;4 Provisioning of inputs;5 Agricultural extension services for technical assistance;1 Research on tree-crop interactions;6 Carbon crediting/certification methods for these systems;3 Policy development and/or reform;-------- none of the actions below are necessary-------  (move down until true);</t>
  </si>
  <si>
    <t>Tree canopy pruning is key to the success of the system in general. Maize is a C4 plant and requires more sunlight. Making sure that tree lines are arranged in the direction of East-West to minimize shading is key (of course after considering the slope direction since trees have to be lined against the slope.</t>
  </si>
  <si>
    <t>20% - 15% - 60% - 5% - unkown - unknown</t>
  </si>
  <si>
    <t>1m - 2m - 1m - 3m - uknown - unknown</t>
  </si>
  <si>
    <t>50% - 20% - 30% - 10% - unkown - unknown</t>
  </si>
  <si>
    <t xml:space="preserve">Thanks for the great research. We hope to get a copy of the outcome. </t>
  </si>
  <si>
    <t>Michael den Herder</t>
  </si>
  <si>
    <t>michael.denherder@efi.int</t>
  </si>
  <si>
    <t>European Forest Institute</t>
  </si>
  <si>
    <t>Finland</t>
  </si>
  <si>
    <t>Boreal Forests &amp; Taiga</t>
  </si>
  <si>
    <t>Alnus glutinosa</t>
  </si>
  <si>
    <t>fraxinus excelsior</t>
  </si>
  <si>
    <t>1. 0.5-30 ha
2. 3 ha</t>
  </si>
  <si>
    <t>Intercropping is not a customary (widely used) farming practice;Farm machinery commonly used for this crop is not compatible with tree intercropping;Intercropping is extremely rare in Finland and not supported by policy. It would be however possible and in some places (e.g. very large field) it would be very good;</t>
  </si>
  <si>
    <t>n.a. machinery is always used in Finland</t>
  </si>
  <si>
    <t>8% (5-10%)</t>
  </si>
  <si>
    <t>8%</t>
  </si>
  <si>
    <t>3 Policy development and/or reform;1 Research on tree-crop interactions;5 Agricultural extension services for technical assistance;6 Carbon crediting/certification methods for these systems;-------- none of the actions below are necessary-------  (move down until true);2 Development of shade-tolerant crop varieties;4 Provisioning of inputs;</t>
  </si>
  <si>
    <t>Iiris Mattila: iiris.mattila@gmail.com</t>
  </si>
  <si>
    <t>Wheat</t>
  </si>
  <si>
    <t>x7</t>
  </si>
  <si>
    <t>Starry (Rivest)</t>
  </si>
  <si>
    <t>pierluigi.paris@cnr.it</t>
  </si>
  <si>
    <t xml:space="preserve">National Research Council (CNR) - Research Institute on Terrestrial Ecosystems (IRET) </t>
  </si>
  <si>
    <t xml:space="preserve">Olive tree (Olea europea L.) </t>
  </si>
  <si>
    <t>The need to maximize food production constrains intercropping;</t>
  </si>
  <si>
    <t>40 trees per ha</t>
  </si>
  <si>
    <t>5 Agricultural extension services for technical assistance;3 Policy development and/or reform;6 Carbon crediting/certification methods for these systems;1 Research on tree-crop interactions;2 Development of shade-tolerant crop varieties;4 Provisioning of inputs;-------- none of the actions below are necessary-------  (move down until true);</t>
  </si>
  <si>
    <t>30% - 0% - 30% - 30% -10%  - 0% (roads - canals - fencing - natural vegetation - no edge - other)</t>
  </si>
  <si>
    <t>"5 m - 0 m - 5 m -  5 m -  0 m - 5 m" (roads - canals - fencing - natural vegetation - no edge - other)</t>
  </si>
  <si>
    <t xml:space="preserve">You may contact: Adolfo Rosati (CREA Italy) adolfo.rosati@crea.gov.it; Marco Lauteri (CNR Italy) marco.lauteri@cnr.it  </t>
  </si>
  <si>
    <t>National Research Council (CNR) - Research Inst. on Terrestrial Ecosystems (IRET)</t>
  </si>
  <si>
    <t>25-30 m</t>
  </si>
  <si>
    <t>10-15 trees per ha</t>
  </si>
  <si>
    <t>6 Carbon crediting/certification methods for these systems;3 Policy development and/or reform;5 Agricultural extension services for technical assistance;1 Research on tree-crop interactions;2 Development of shade-tolerant crop varieties;4 Provisioning of inputs;-------- none of the actions below are necessary-------  (move down until true);</t>
  </si>
  <si>
    <t xml:space="preserve"> "40% - 0% - 20% - 15% - 5% - 0% " (roads - canals - fencing - natural vegetation - no edge - other)</t>
  </si>
  <si>
    <t>5 m - 0 m - 3m - 2m - 0m - 0m" (roads - canals - fencing - natural vegetation - no edge - other)</t>
  </si>
  <si>
    <t>Manuel Bertomeu</t>
  </si>
  <si>
    <t>mbergar@unex.es</t>
  </si>
  <si>
    <t>University of Extremadura</t>
  </si>
  <si>
    <t>Spain; Philippines</t>
  </si>
  <si>
    <t>Quercus ilex</t>
  </si>
  <si>
    <t>50%-70% of tree crown removed in rotations of 15-20 years</t>
  </si>
  <si>
    <t>Pinus pinea; Quercus faginea; Olea europaea var. sylvestris</t>
  </si>
  <si>
    <t>10-50 ha (but there is a lot of regional variation after implementation of land consolidation programs)</t>
  </si>
  <si>
    <t>15-30 trees/ha</t>
  </si>
  <si>
    <t>-------- none of the actions below are necessary-------  (move down until true);5 Agricultural extension services for technical assistance;6 Carbon crediting/certification methods for these systems;3 Policy development and/or reform;4 Provisioning of inputs;2 Development of shade-tolerant crop varieties;1 Research on tree-crop interactions;</t>
  </si>
  <si>
    <t>Livestock can play an important role in integrating trees in cropping systems</t>
  </si>
  <si>
    <t>x8</t>
  </si>
  <si>
    <t>Pinus radiata</t>
  </si>
  <si>
    <t>Paul Burgess</t>
  </si>
  <si>
    <t>p.burgess@btinternet.com</t>
  </si>
  <si>
    <t>Cranfield University</t>
  </si>
  <si>
    <t>UK</t>
  </si>
  <si>
    <t>Populus</t>
  </si>
  <si>
    <t>15-25 m</t>
  </si>
  <si>
    <t>10 ha</t>
  </si>
  <si>
    <t xml:space="preserve">10 trees per ha </t>
  </si>
  <si>
    <t>3 Policy development and/or reform;5 Agricultural extension services for technical assistance;6 Carbon crediting/certification methods for these systems;1 Research on tree-crop interactions;4 Provisioning of inputs;-------- none of the actions below are necessary-------  (move down until true);2 Development of shade-tolerant crop varieties;</t>
  </si>
  <si>
    <t>The above estimates are personal estimates rather than derived values.</t>
  </si>
  <si>
    <t>Marney Isaac</t>
  </si>
  <si>
    <t>marney.isaac@utoronto.ca</t>
  </si>
  <si>
    <t>University of Toronto</t>
  </si>
  <si>
    <t>Juglans nigra</t>
  </si>
  <si>
    <t>This crop is not compatible with SOME types of trees;Intercropping is not a customary (widely used) farming practice;</t>
  </si>
  <si>
    <t>closed canopy</t>
  </si>
  <si>
    <t>~100-125 trees /ha</t>
  </si>
  <si>
    <t>1 Research on tree-crop interactions;3 Policy development and/or reform;6 Carbon crediting/certification methods for these systems;-------- none of the actions below are necessary-------  (move down until true);2 Development of shade-tolerant crop varieties;4 Provisioning of inputs;5 Agricultural extension services for technical assistance;</t>
  </si>
  <si>
    <t>50%-5%-unknown-25%-unknown-unknown</t>
  </si>
  <si>
    <t>5m-10m-unknown-1m-unknown-unknown</t>
  </si>
  <si>
    <t>Naresh Thevathasan - University of Guelph</t>
  </si>
  <si>
    <t>x</t>
  </si>
  <si>
    <t xml:space="preserve">William Schroeder </t>
  </si>
  <si>
    <t>Poplarbill@gmail.com</t>
  </si>
  <si>
    <t>GreenTree Agroforestry Solutions</t>
  </si>
  <si>
    <t>Caragana arborescens</t>
  </si>
  <si>
    <t>30-40ha
30ha</t>
  </si>
  <si>
    <t>Intercropping is not a customary (widely used) farming practice;Farm machinery commonly used for this crop is not compatible with tree intercropping;</t>
  </si>
  <si>
    <t>400</t>
  </si>
  <si>
    <t>1 Research on tree-crop interactions;3 Policy development and/or reform;6 Carbon crediting/certification methods for these systems;5 Agricultural extension services for technical assistance;-------- none of the actions below are necessary-------  (move down until true);2 Development of shade-tolerant crop varieties;4 Provisioning of inputs;</t>
  </si>
  <si>
    <t>Intercropping is not widely used. The main Agroforestry system used are field windbreaks</t>
  </si>
  <si>
    <t>16m</t>
  </si>
  <si>
    <t>20</t>
  </si>
  <si>
    <t>x9</t>
  </si>
  <si>
    <t>Quercus lobata</t>
  </si>
  <si>
    <t>x10</t>
  </si>
  <si>
    <t>Starry (modeled off of Kazakh)</t>
  </si>
  <si>
    <t>Quercus robur L. (https://ibn.idsi.md/vizualizare_articol/77136)</t>
  </si>
  <si>
    <t>Abayneh Derero</t>
  </si>
  <si>
    <t>abaynehdd2009@gmail.com</t>
  </si>
  <si>
    <t>Ethiopian Environment and Forest Research Institute</t>
  </si>
  <si>
    <t>Ethiopia</t>
  </si>
  <si>
    <t>Croton macrostachyus</t>
  </si>
  <si>
    <t>500 trees per ha</t>
  </si>
  <si>
    <t xml:space="preserve">"roads - canals - fencing - natural vegetation - no edge - other"  "20% - 5% - 50% - 5% - 10% - 10% "  </t>
  </si>
  <si>
    <t>3 m</t>
  </si>
  <si>
    <t>"roads - canals - fencing - natural vegetation - no edge - other" "70% - 50% - 50% - 70% - 50% - 50%"</t>
  </si>
  <si>
    <t>x11</t>
  </si>
  <si>
    <t>Starry (Garrity)</t>
  </si>
  <si>
    <t>Grevillea robusta</t>
  </si>
  <si>
    <t>x12</t>
  </si>
  <si>
    <t>ok- author specified 35% for crop and 18% across all crops and asked to fit other numbers</t>
  </si>
  <si>
    <t>x13</t>
  </si>
  <si>
    <t>Soy</t>
  </si>
  <si>
    <t>x14</t>
  </si>
  <si>
    <t>Starry (based on Rivest)</t>
  </si>
  <si>
    <t>x15</t>
  </si>
  <si>
    <t>Starry (based on Xu)</t>
  </si>
  <si>
    <t>Malus pumila</t>
  </si>
  <si>
    <t>x16</t>
  </si>
  <si>
    <t>Starry (Werner article)</t>
  </si>
  <si>
    <t>x17</t>
  </si>
  <si>
    <t>x18</t>
  </si>
  <si>
    <t>Wander Luis Barbosa Borges</t>
  </si>
  <si>
    <t>wander.borges@sp.gov.br</t>
  </si>
  <si>
    <t>Agronomic Institute - IAC</t>
  </si>
  <si>
    <t>Brazil</t>
  </si>
  <si>
    <t>Eucalyptus sp.</t>
  </si>
  <si>
    <t>Corymbia citriodora</t>
  </si>
  <si>
    <t>For eucalyptus: 2m. For other species: 4m at least.</t>
  </si>
  <si>
    <t>It's very variable. In northwest São Paulo State Brazil it ranges from 3 ha to 50 ha.</t>
  </si>
  <si>
    <t xml:space="preserve">suggesting spacing of tree rows (inter-row and intra-row) </t>
  </si>
  <si>
    <t>For eucalyptus: 12m at least. For other species: 20m at least.</t>
  </si>
  <si>
    <t>Thinning of 50% of trees after seven years of planting of 370 plants ha-1 of Eucalyptus sp. wasn't sufficient to reduce the competition between trees and soybean and maize crops.</t>
  </si>
  <si>
    <t>2 Development of shade-tolerant crop varieties;1 Research on tree-crop interactions;4 Provisioning of inputs;5 Agricultural extension services for technical assistance;3 Policy development and/or reform;6 Carbon crediting/certification methods for these systems;-------- none of the actions below are necessary-------  (move down until true);</t>
  </si>
  <si>
    <t>For maize and sorghum these recommendations are applicable.</t>
  </si>
  <si>
    <t>x19</t>
  </si>
  <si>
    <t>Starry (Borges article)</t>
  </si>
  <si>
    <t>Final1OptimalCropSpecificTotal TreeCover/ha (%) w/ Mechanization scaled across all cropland by level of mech(CY)GivenR2</t>
  </si>
  <si>
    <t>2FinalOptimalAcrossAll CropsTrees/ha_GivenR2</t>
  </si>
  <si>
    <t>3FinalOptimalAcrossAllCrops%cover_GivenR2</t>
  </si>
  <si>
    <t>TBC- assumed his value is confirmed</t>
  </si>
  <si>
    <t>changed 816 to 772 trees/ha so math works</t>
  </si>
  <si>
    <t>changed 100 to to 96 trees/ha so math works- but expert gave 100</t>
  </si>
  <si>
    <t>changed 4 to 31 trees/ha to come out to 5% cover- expert gave conflicting recc's</t>
  </si>
  <si>
    <t>chaned 1411 to 240 trees/ha to get 40% cover- expert gave conflicting recommendations</t>
  </si>
  <si>
    <t>changed 816 to 711 trees/ha so math works</t>
  </si>
  <si>
    <t>changed 360 to 71 trees/ha to give the 50% tree cover specified for the crop</t>
  </si>
  <si>
    <t>changed from 4 to 70 trees/ha to give 5% cover specified</t>
  </si>
  <si>
    <t>changed 312 to 88 trees/ha to get 40% cover for crop- expert gave conflicting recommendations. No specification given for all crops.</t>
  </si>
  <si>
    <t>Biome</t>
  </si>
  <si>
    <t>Priority</t>
  </si>
  <si>
    <t>C</t>
  </si>
  <si>
    <t>S</t>
  </si>
  <si>
    <t>H</t>
  </si>
  <si>
    <t>changed 312 to 88 trees/ha to get 40% cover for crop- expert gave conflicting recommendations. No specification given for all crops- filled in with 40% (same as crop-specific)</t>
  </si>
  <si>
    <t>did not specify for all crops for corn- but he gave 4% for wheat across all crops- filled it in</t>
  </si>
  <si>
    <t>ANOVA</t>
  </si>
  <si>
    <t>1?</t>
  </si>
  <si>
    <t>CS_Final1OptimalCropSpecificTotal TreeCover/ha (%) w/ Mechanization scaled across all cropland by level of mech(CY)GivenR2</t>
  </si>
  <si>
    <t>Tha_2FinalOptimalAcrossAll CropsTrees/ha_GivenR2</t>
  </si>
  <si>
    <t>AA_3FinalOptimalAcrossAllCrops%cover_GivenR2</t>
  </si>
  <si>
    <t>MF</t>
  </si>
  <si>
    <t>TBMF</t>
  </si>
  <si>
    <t>TGSS</t>
  </si>
  <si>
    <t>TrSDBF</t>
  </si>
  <si>
    <t>TrSGSS</t>
  </si>
  <si>
    <t>TrSMBF</t>
  </si>
  <si>
    <t>Clim</t>
  </si>
  <si>
    <t>M</t>
  </si>
  <si>
    <t>Tem</t>
  </si>
  <si>
    <t>Trop</t>
  </si>
  <si>
    <t>BoFT</t>
  </si>
  <si>
    <t>B</t>
  </si>
  <si>
    <t>For</t>
  </si>
  <si>
    <t>F</t>
  </si>
  <si>
    <t>G</t>
  </si>
  <si>
    <t>exact duplicate</t>
  </si>
  <si>
    <t>slightly different from corn</t>
  </si>
  <si>
    <t>unneccessary if grouping all crops together?</t>
  </si>
  <si>
    <t>boreal biome eliminated</t>
  </si>
  <si>
    <t>Veg</t>
  </si>
  <si>
    <t>CONTINENT: Please select the continent you will address in this questionnaire.  Please select only one.  We welcome responses for multiple continents; however; as responses will likely vary by bio...</t>
  </si>
  <si>
    <t>Ibrahim Abdullahi; PhD</t>
  </si>
  <si>
    <t>BIOME:  Please select the biome you will address in this survey.  
Please select only one.  We welcome responses for multiple biomes; but; as responses will likely vary by biome and continent; we...</t>
  </si>
  <si>
    <t>Key Parameter 1: REPRESENTATIVE TREE SPECIES
Is there a tree species* you would recommend for integration into agricultural areas in this biome-continent pairing? If so; please provide the tree's...</t>
  </si>
  <si>
    <t>Tropical &amp; Subtropical Grasslands; Savannas; and Shrublands</t>
  </si>
  <si>
    <t>Poplars  (P. trichocarpa;  P. deltoides;  P. nigra)</t>
  </si>
  <si>
    <t>Mediterranean Forests; Woodland; &amp; Scrub</t>
  </si>
  <si>
    <t xml:space="preserve">Mediterranean deciduous oaks (Quercus pubescens Willd; Q. cerris L.) </t>
  </si>
  <si>
    <t>Temperate Grasslands; Savannas &amp; Shrublands</t>
  </si>
  <si>
    <t>Key Parameter 3: REPRESENTATIVE TREE AVERAGE 'REALIZED' CROWN WIDTH TO HEIGHT RATIO
What is the average crown width* (a.k.a. crown diameter) to height (H) ratio; for you tree species** in this bi...</t>
  </si>
  <si>
    <t>OPTIONAL: OTHER TREE SPECIES
Would you suggest any other tree species for incorporation into farmland for this crop in this biome-continent pair?  If so; please provide their scientific names and...</t>
  </si>
  <si>
    <t>WHY ARE THERE TREES IN BOUNDARIES?
When trees are present in the boundaries of fields of this crop; is it because they are considered to be serving a purpose for the land manager?  
If so; please...</t>
  </si>
  <si>
    <t>WHY ARE THERE TREES IN BOUNDARIES? (manual entry option- only necessary if you did not do ranking above).  
Please refer to the reasons given in the previous question; by their number only; in or...</t>
  </si>
  <si>
    <t>TREE SPACING IN FIELD BOUNDARIES
What would be the ideal spacing between the trees along the boundary of the cropping system; to maximize tree density without reducing long-term crop yields?  
P...</t>
  </si>
  <si>
    <t>If 'open canopy' is the preferable pattern; please specify the ideal spacing between mature tree trunks; in meters (m):</t>
  </si>
  <si>
    <t>TYPICAL CROPPING AREA FOR THIS CROP
What is the typical cropping (field) area; in hectares; for maize/corn cultivation; in this biome-continent pair?   We will use this as the unit of area to app...</t>
  </si>
  <si>
    <t>WHY TREES IN FIELDS?
In general; when trees of any species are present within fields of this crop; is it because they are considered to be serving a purpose for the land manager?  
If so; please...</t>
  </si>
  <si>
    <t>WHY ARE THERE TREES IN FIELDS? (manual entry option- only necessary if you did not do ranking above).  
Please refer to the reasons given in the previous question; by their number only; in order o...</t>
  </si>
  <si>
    <t>PREVALENCE OF FARM MECHANIZATION
How common is it for large; mechanized equipment to be used for planting and/or harvesting of this crop in this biome-continent pair?</t>
  </si>
  <si>
    <t>OPTIONAL:  CROP/TREE CONSTRAINTS
In general; are there any notable constraints to tree intercropping for this crop? 
Please select all that apply; and/or write in 'other':</t>
  </si>
  <si>
    <t>CONSIDER INTERCROPPING?
Can the 'representative' tree you designated at the beginning of this questionnaire be incorporated into cropped field areas; for example as rows within fields; without si...</t>
  </si>
  <si>
    <t>INTRA-ROW (NO CONSIDERATION OF MECHANIZATION)
What is your estimate of the ideal spacing of  trees (representative species; size)  within a single row (intra-row) in this cropping system; in the ...</t>
  </si>
  <si>
    <t>INTER-ROW  (NO CONSIDERATION OF MECHANIZATION)
In the absence of large; mechanized equipment; what is your estimate of the ideal spacing of rows of trees (inter-row spacing) in this cropping syst...</t>
  </si>
  <si>
    <t>INTER-ROW + MECHANIZATION
Assuming the use of typical mechanized equipment in fields*; what is your estimate of the ideal spacing of rows of trees (inter-row spacing) in this cropping system &amp; bi...</t>
  </si>
  <si>
    <t>TREES PER HECTARE (NO MECHANIZATION)
What is your estimate of the ideal number of  trees per hectare (representative species; mature size) in this cropping system; in the biome-continent pair; wi...</t>
  </si>
  <si>
    <t>TREES PER HECTARE (MECHANIZATION)
Assuming the use of typical mechanized equipment in fields*; what is your estimate of the ideal number of trees per hectare in this cropping system &amp; biome-conti...</t>
  </si>
  <si>
    <t>PERCENTAGE TREE CROWN COVER PER HECTARE (MECHANIZATION)
Assuming the use of typical mechanized equipment in fields*; what is your estimate of the ideal percentage tree crown cover per hectare in ...</t>
  </si>
  <si>
    <t>PERCENTAGE TREE CROWN COVER PER HECTARE (NO MECHANIZATION)
What is your estimate of the ideal percentage of tree crown cover per hectare (representative species; mature size) in this cropping sys...</t>
  </si>
  <si>
    <t>WHY ARE THERE TREES IN BOUNDARIES?
When trees are present in the boundaries of fields of this crop; is it because they are considered to be serving a purpose for the land manager?  
If so; please...2</t>
  </si>
  <si>
    <t>WHY ARE THERE TREES IN BOUNDARIES? (manual entry option- only necessary if you did not do ranking above).  
Please refer to the reasons given in the previous question; by their number only; in or...2</t>
  </si>
  <si>
    <t>TREE SPACING IN FIELD BOUNDARIES
What would be the ideal spacing between the trees along the boundary of the cropping system; to maximize tree density without reducing long-term crop yields?  
P...2</t>
  </si>
  <si>
    <t>If 'open canopy' is the preferable pattern; please specify the ideal spacing between mature tree trunks; in meters (m):2</t>
  </si>
  <si>
    <t>TYPICAL CROPPING AREA FOR THIS CROP
What is the typical cropping (field) area; in hectares; for wheat cultivation; in this biome-continent pair?   We will use this as the unit of area to apply th...</t>
  </si>
  <si>
    <t>WHY TREES IN FIELDS?
In general; when trees of any species are present within fields of this crop; is it because they are considered to be serving a purpose for the land manager?  
If so; please...2</t>
  </si>
  <si>
    <t>WHY ARE THERE TREES IN FIELDS? (manual entry option- only necessary if you did not do ranking above).  
Please refer to the reasons given in the previous question; by their number only; in order o...2</t>
  </si>
  <si>
    <t>PREVALENCE OF FARM MECHANIZATION
How common is it for large; mechanized equipment to be used for planting and/or harvesting of this crop in this biome-continent pair?2</t>
  </si>
  <si>
    <t>OPTIONAL:  CROP/TREE CONSTRAINTS
In general; are there any notable constraints to tree intercropping for this crop? 
Please select all that apply; and/or write in 'other':2</t>
  </si>
  <si>
    <t>CONSIDER INTERCROPPING?
Can the 'representative' tree you designated at the beginning of this questionnaire be incorporated into cropped field areas; for example as rows within fields; without si...2</t>
  </si>
  <si>
    <t>INTRA-ROW (NO CONSIDERATION OF MECHANIZATION)
What is your estimate of the ideal spacing of  trees (representative species; size)  within a single row (intra-row) in this cropping system; in the ...2</t>
  </si>
  <si>
    <t>INTER-ROW  (NO CONSIDERATION OF MECHANIZATION)
In the absence of large; mechanized equipment; what is your estimate of the ideal spacing of rows of trees (inter-row spacing) in this cropping syst...2</t>
  </si>
  <si>
    <t>INTER-ROW + MECHANIZATION
Assuming the use of typical mechanized equipment in fields*; what is your estimate of the ideal spacing of rows of trees (inter-row spacing) in this cropping system &amp; bi...2</t>
  </si>
  <si>
    <t>TREES PER HECTARE (NO MECHANIZATION)
What is your estimate of the ideal number of  trees per hectare (representative species; mature size) in this cropping system; in the biome-continent pair; wi...2</t>
  </si>
  <si>
    <t>TREES PER HECTARE (MECHANIZATION)
Assuming the use of typical mechanized equipment in fields*; what is your estimate of the ideal number of trees per hectare in this cropping system &amp; biome-conti...2</t>
  </si>
  <si>
    <t>PERCENTAGE TREE CROWN COVER PER HECTARE (NO MECHANIZATION)
What is your estimate of the ideal percentage of tree crown cover per hectare (representative species; mature size) in this cropping sys...2</t>
  </si>
  <si>
    <t>PERCENTAGE TREE CROWN COVER PER HECTARE (MECHANIZATION)
Assuming the use of typical mechanized equipment in fields*; what is your estimate of the ideal percentage tree crown cover per hectare in ...2</t>
  </si>
  <si>
    <t>WHY ARE THERE TREES IN BOUNDARIES?
When trees are present in the boundaries of fields of this crop; is it because they are considered to be serving a purpose for the land manager?  
If so; please...3</t>
  </si>
  <si>
    <t>WHY ARE THERE TREES IN BOUNDARIES? (manual entry option- only necessary if you did not do ranking above).  
Please refer to the reasons given in the previous question; by their number only; in or...3</t>
  </si>
  <si>
    <t>TREE SPACING IN FIELD BOUNDARIES
What would be the ideal spacing between the trees along the boundary of the cropping system; to maximize tree density without reducing long-term crop yields?  
P...3</t>
  </si>
  <si>
    <t>If 'open canopy' is the preferable pattern; please specify the ideal spacing between mature tree trunks; in meters (m):3</t>
  </si>
  <si>
    <t>TYPICAL CROPPING AREA FOR THIS CROP
What is the typical cropping (field) area; in hectares; for soybean cultivation; in this biome-continent pair?   We will use this as the unit of area to apply ...</t>
  </si>
  <si>
    <t>WHY TREES IN FIELDS?
In general; when trees of any species are present within fields of this crop; is it because they are considered to be serving a purpose for the land manager?  
If so; please...3</t>
  </si>
  <si>
    <t>WHY ARE THERE TREES IN FIELDS? (manual entry option- only necessary if you did not do ranking above).  
Please refer to the reasons given in the previous question; by their number only; in order o...3</t>
  </si>
  <si>
    <t>PREVALENCE OF FARM MECHANIZATION
How common is it for large; mechanized equipment to be used for planting and/or harvesting of this crop in this biome-continent pair?3</t>
  </si>
  <si>
    <t>OPTIONAL:  CROP/TREE CONSTRAINTS
In general; are there any notable constraints to tree intercropping for this crop? 
Please select all that apply; and/or write in 'other':3</t>
  </si>
  <si>
    <t>CONSIDER INTERCROPPING?
Can the 'representative' tree you designated at the beginning of this questionnaire be incorporated into cropped field areas; for example as rows within fields; without si...3</t>
  </si>
  <si>
    <t>INTRA-ROW (NO CONSIDERATION OF MECHANIZATION)
What is your estimate of the ideal spacing of  trees (representative species; size)  within a single row (intra-row) in this cropping system; in the ...3</t>
  </si>
  <si>
    <t>INTER-ROW  (NO CONSIDERATION OF MECHANIZATION)
In the absence of large; mechanized equipment; what is your estimate of the ideal spacing of rows of trees (inter-row spacing) in this cropping syst...3</t>
  </si>
  <si>
    <t>INTER-ROW + MECHANIZATION
Assuming the use of typical mechanized equipment in fields*; what is your estimate of the ideal spacing of rows of trees (inter-row spacing) in this cropping system &amp; bi...3</t>
  </si>
  <si>
    <t>TREES PER HECTARE (NO MECHANIZATION)
What is your estimate of the ideal number of  trees per hectare (representative species; mature size) in this cropping system; in the biome-continent pair; wi...3</t>
  </si>
  <si>
    <t>TREES PER HECTARE (MECHANIZATION)
Assuming the use of typical mechanized equipment in fields*; what is your estimate of the ideal number of trees per hectare in this cropping system &amp; biome-conti...3</t>
  </si>
  <si>
    <t>PERCENTAGE TREE CROWN COVER PER HECTARE (NO MECHANIZATION)
What is your estimate of the ideal percentage of tree crown cover per hectare (representative species; mature size) in this cropping sys...3</t>
  </si>
  <si>
    <t>PERCENTAGE TREE CROWN COVER PER HECTARE (MECHANIZATION)
Assuming the use of typical mechanized equipment in fields*; what is your estimate of the ideal percentage tree crown cover per hectare in ...3</t>
  </si>
  <si>
    <t>EXTRAPOLATION OF TREE DENSITIES
Could we apply your recommendations for the ideal tree densities for this crop; in fields and field boundaries; across all major arable crop types in this biome-co...</t>
  </si>
  <si>
    <t>OPTIMAL TREE DENSITY ACROSS ALL CROPLAND IN REGION
What would you estimate the optimal total tree density (in fields and field boundaries) to be across all arable cropland* in this region; withou...</t>
  </si>
  <si>
    <t>RECOMMENDED POLICY ACTIONS
Would any of the following actions facilitate increasing tree density in the landscape? 
If so; please re-order the following options from most important (top) to least...</t>
  </si>
  <si>
    <t>RECOMMENDED ACTIONS (manual entry option- only necessary if you did not do ranking above).  
Please refer to the reasons given in the previous question; by their number only; in order of descendin...</t>
  </si>
  <si>
    <t>OPTIONAL BOUNDARY DESCRIPTIONS
In order to estimate the extent and potential additionality of trees in field boundaries; it is necessary to have an estimation of the current condition of field bo...</t>
  </si>
  <si>
    <t>(OPTIONAL)
BOUNDARY TYPOLOGIES 1
In your opinion; what percentage (%) of field boundaries are defined by roads; canals; fencing; natural vegetation; or no edge?   If there are multiple boundarie...</t>
  </si>
  <si>
    <t>(OPTIONAL)
BOUNDARY TYPOLOGIES 2
For each boundary type; what is the typical boundary width (area left uncropped between the edge of the boundary and the first crop row) in meters (m)?
Please u...</t>
  </si>
  <si>
    <t>(OPTIONAL)
BOUNDARY TYPOLOGIES 3
For each boundary type; what percentage of the boundaries currently have trees?
Please use the following format for your response: 
"roads - canals - fencing - ...</t>
  </si>
  <si>
    <t>Thank you very much for completing our questionnaire.  Please feel free to leave us any comments below.  Finally; if you would like to recommend other expert(s) to participate; please enter their ...</t>
  </si>
  <si>
    <t>TreeMatureWidth(as a function of H; from the questionnaire)</t>
  </si>
  <si>
    <t>TreeCover/ha (%) No Mech; no Boundaries</t>
  </si>
  <si>
    <t>TotalTreeCover/ha (%) no Mech; INCLUDE Boundaries</t>
  </si>
  <si>
    <t>TotalTreeCover/ha (%) no Mech; INCLUDE Boundaries_RecalculatedR2</t>
  </si>
  <si>
    <t>Final processing suggestions- generally we adjusted trees/ha to meet final specifications for total % cover; with the given tree size parameters; if the expert gave conflicting advice- specific changes are noted in this column. Also carried over round 1 recc for all crops; if it was not changed for round 2</t>
  </si>
  <si>
    <t>small 11 - 15 m (e.g. Hippophae; immature or pruned trees of larger categories)</t>
  </si>
  <si>
    <t>Pruning (removing or shortening branches; especially lower branches i.e. crown lifting; or crown thinning/reduction)</t>
  </si>
  <si>
    <t>4 The trees improve the microclimate (provide shade; sunlight or temperature control; water retention; etc.);5 The trees improve the soil (retention; nutrients; etc.);2 The trees are windbreaks;1 The trees are a barrier or living fence ormark the property or field boundary;6 The trees provide habitat (pollinators; beneficial predators; beneficial biodiversity);3 The trees are producing something of extractive value (ie. timber; fuelwood; fruit; animal forage; other);7 The trees are visually pleasing;-------- none of the reasons below this line are true -------  (move down until true);8 Farmers are compensated for the presence of trees as a result of a policy;9 The trees were already present and were not removed;</t>
  </si>
  <si>
    <t>Closed canopy: approximately equal to the mature tree crown diameter; so the crowns of adjacent trees barely touch</t>
  </si>
  <si>
    <t>8 The trees were already present and were not removed;2 The trees are windbreaks;6 The trees are visually pleasing;3 The trees improve the microclimate (ie. temperature control or water retention);4 The trees improve the soil (retention; nutrients; etc);5 The trees provide habitat (pollinators; beneficial predators; beneficial biodiversity) ;9 Other historical or cultural practice not listed above ;-------- none of the reasons below this line are true -------  (move down until true);1 The trees are producing something of extractive value (ie. timber; fuelwood; fruit; animla forage; etc);7 Farmers are compensated for the presence of trees as a result of a policy;</t>
  </si>
  <si>
    <t>There has been very little research on the use of trees in intercropping/hedgerows in Finland. Finnish policy is also not interested in agroforestry; they are fully focused on organic farming; precision farming and the use of ICT. Finnish policy sees agroforestry as a marginal activity.</t>
  </si>
  <si>
    <t>Finland has a very large forest cover; so in most areas incorporating trees in farmland is not really needed. However; in southern and western Finland there do exist very large treeless field where it would be useful to have more trees.</t>
  </si>
  <si>
    <t>very small &lt; 10 m (e.g. Acacia; Olea; young trees of larger categories)</t>
  </si>
  <si>
    <t>-------- none of the reasons below this line are true -------  (move down until true);8 Farmers are compensated for the presence of trees as a result of a policy;2 The trees are windbreaks;3 The trees are producing something of extractive value (ie. timber; fuelwood; fruit; animal forage; other);5 The trees improve the soil (retention; nutrients; etc.);1 The trees are a barrier or living fence ormark the property or field boundary;4 The trees improve the microclimate (provide shade; sunlight or temperature control; water retention; etc.);6 The trees provide habitat (pollinators; beneficial predators; beneficial biodiversity);7 The trees are visually pleasing;9 The trees were already present and were not removed;</t>
  </si>
  <si>
    <t>8;2;3;5;1;4;6;7</t>
  </si>
  <si>
    <t>-------- none of the reasons below this line are true -------  (move down until true);8 The trees were already present and were not removed;1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;6 The trees are visually pleasing;7 Farmers are compensated for the presence of trees as a result of a policy;9 Other historical or cultural practice not listed above ;</t>
  </si>
  <si>
    <t>8;1;2;3;4;5;6;7</t>
  </si>
  <si>
    <t>No; there are no notable constraints for intercropping;</t>
  </si>
  <si>
    <t>5;6;3;4;2;1</t>
  </si>
  <si>
    <t>different tree species; mainly deciduous oaks (Quercus pubescens Willd; Q. cerris L.) evergreen oaks (Q. ilex L; less frequent Q. suber L.); several fruit trees (Roasceae family)</t>
  </si>
  <si>
    <t>3 The trees are producing something of extractive value (ie. timber; fuelwood; fruit; animal forage; other);1 The trees are a barrier or living fence ormark the property or field boundary;9 The trees were already present and were not removed;2 The trees are windbreaks;4 The trees improve the microclimate (provide shade; sunlight or temperature control; water retention; etc.);5 The trees improve the soil (retention; nutrients; etc.);6 The trees provide habitat (pollinators; beneficial predators; beneficial biodiversity);7 The trees are visually pleasing;8 Farmers are compensated for the presence of trees as a result of a policy;-------- none of the reasons below this line are true -------  (move down until true);</t>
  </si>
  <si>
    <t xml:space="preserve">closed canopy; very often not covering all the buondaries of the land parcel. More frequently just one boundaryy </t>
  </si>
  <si>
    <t xml:space="preserve">  1 - few ha. In Medit. area is very frequent a significant fragmentation of farm ownership
A. Pisanelli et al. (+6); P. Paris; 2019. Agroforestry systems and innovation in extra-virgin olive oil chain (EVOO) in Central Italy: a multi-stakeholder perspective. Book “Innovative approaches and applications for sustainable rural development”; ISBN 978-3-030-02311-9. DOI: 10.1007/978-3-030-02312-6_5</t>
  </si>
  <si>
    <t>1 The trees are producing something of extractive value (ie. timber; fuelwood; fruit; animla forage; etc);8 The trees were already present and were not removed;6 The trees are visually pleasing;7 Farmers are compensated for the presence of trees as a result of a policy;4 The trees improve the soil (retention; nutrients; etc);2 The trees are windbreaks;3 The trees improve the microclimate (ie. temperature control or water retention);5 The trees provide habitat (pollinators; beneficial predators; beneficial biodiversity) ;9 Other historical or cultural practice not listed above ;-------- none of the reasons below this line are true -------  (move down until true);</t>
  </si>
  <si>
    <t>large 21-25 m (i.e. Robinia; Celtis; Taxus; immature or pruned trees of larger categories)</t>
  </si>
  <si>
    <t xml:space="preserve">different tree species; like olive tree (Olea europea); evergreen oaks (Q. ilex L; less frequent Q. suber L.); several fruit trees  of Roasceae family; other deciduous  broadleaves of the Mediterranean area. </t>
  </si>
  <si>
    <t>9 The trees were already present and were not removed;1 The trees are a barrier or living fence ormark the property or field boundary;7 The trees are visually pleasing;4 The trees improve the microclimate (provide shade; sunlight or temperature control; water retention; etc.);6 The trees provide habitat (pollinators; beneficial predators; beneficial biodiversity);2 The trees are windbreaks;3 The trees are producing something of extractive value (ie. timber; fuelwood; fruit; animal forage; other);5 The trees improve the soil (retention; nutrients; etc.);8 Farmers are compensated for the presence of trees as a result of a policy;-------- none of the reasons below this line are true -------  (move down until true);</t>
  </si>
  <si>
    <t xml:space="preserve">3-5 ha 
-F. Chiocchini; M. Ciolfi; M. Sarti; M. Lauteri; M. Cherubini; L. Leonardi; P. Paris. 2019. DETECTING TREE HEDGEROWS IN AGROFORESTRY LANDSCAPES.   In: (Editor Chirici G; Gianinetto M) “Earth observation advancements in a changing world”; ISBN 978-88-944687-1-7. DOI: 10.978.88944687/17. 
Chiocchini F.; Ciolfi M.; Sarti M.; Lauteri M.; Leonardi L.; Cherubini M.; Paris P. (2019)
Remote sensing; GIS and GPS: Geospatial techniques for detecting TOF in Italian traditional Agroforestry systems.  4th World Congress on Agroforestry; Le Corum; Montpellier; France; 20-22 May 2019. </t>
  </si>
  <si>
    <t>8 The trees were already present and were not removed;6 The trees are visually pleasing;1 The trees are producing something of extractive value (ie. timber; fuelwood; fruit; animla forage; etc);3 The trees improve the microclimate (ie. temperature control or water retention);4 The trees improve the soil (retention; nutrients; etc);2 The trees are windbreaks;5 The trees provide habitat (pollinators; beneficial predators; beneficial biodiversity) ;9 Other historical or cultural practice not listed above ;-------- none of the reasons below this line are true -------  (move down until true);7 Farmers are compensated for the presence of trees as a result of a policy;</t>
  </si>
  <si>
    <t>Additional comments. Those trees may be protected by local laws. Farmers could have some reduction of public subsides (mainly crop subsides from Common Agricultural Policy of European Union) for farmland according to tree cover. Acorns; one on the ground; can attract  wild boards; damaging soil or standing crops at end of summer or early fall</t>
  </si>
  <si>
    <t>Those trees may be protected by local laws. Farmers could have some reduction of public subsides (mainly crop subsides from Common Agricultural Policy of European Union) for farmland according to tree cover. Acorns; one on the ground; can attract  wild boards; damaging soil or standing crops at end of summer or early fall;</t>
  </si>
  <si>
    <t xml:space="preserve">Antonello Franca; antonio.franca@cnr.it for similar systems with Mediterranean evergreen oaks (Q. ilex L; Q. suber L.); for agro-silvopastoral systems of the central part of the Mediterranean basin; costal areas; very similar to Dehesas and Montados of the Iberian peninsula   </t>
  </si>
  <si>
    <t>medium 16 - 20 m (i.e. Alnus; Prosopis; immature or pruned trees of larger categories)</t>
  </si>
  <si>
    <t>1 The trees are a barrier or living fence; or mark the property or field boundary;2 The trees are windbreaks;3 The trees are producing something of extractive value (ie. timber; fuelwood; fruit; animal forage; other);5 The trees improve the soil (retention; nutrients; etc.);4 The trees improve the microclimate (provide shade; sunlight or temperature control; water retention; etc.);8 Farmers are compensated for the presence of trees as a result of a policy;6 The trees provide habitat (pollinators; beneficial predators; beneficial biodiversity);7 The trees are visually pleasing;9 The trees were already present and were not removed;-------- none of the reasons below this line are true -------  (move down until true);</t>
  </si>
  <si>
    <t>5;4;1;6;3;8;7</t>
  </si>
  <si>
    <t>1 The trees are producing something of extractive value (ie. timber; fuelwood; fruit; animla forage; etc);3 The trees improve the microclimate (ie. temperature control or water retention);4 The trees improve the soil (retention; nutrients; etc);2 The trees are windbreaks;5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 none of the reasons below this line are true -------  (move down until true);</t>
  </si>
  <si>
    <t>1;2;3;4;5;7;8;9</t>
  </si>
  <si>
    <t>3 The trees are producing something of extractive value (ie. timber; fuelwood; fruit; animal forage; other);4 The trees improve the microclimate (provide shade; sunlight or temperature control; water retention; etc.);5 The trees improve the soil (retention; nutrients; etc.);1 The trees are a barrier or living fence ormark the property or field boundary;2 The trees are windbreaks;6 The trees provide habitat (pollinators; beneficial predators; beneficial biodiversity);8 Farmers are compensated for the presence of trees as a result of a policy;7 The trees are visually pleasing;9 The trees were already present and were not removed;-------- none of the reasons below this line are true -------  (move down until true);</t>
  </si>
  <si>
    <t>3;4;2;1;5;6;</t>
  </si>
  <si>
    <t>Tightly-packed: less than the mature tree crown diameter; so that the crowns overlap</t>
  </si>
  <si>
    <t>32;000 ha
https://ipad.fas.usda.gov/cropexplorer/util/new_get_psd_data.aspx?regionid=sasia</t>
  </si>
  <si>
    <t>4 The trees improve the soil (retention; nutrients; etc);3 The trees improve the microclimate (ie. temperature control or water retention);1 The trees are producing something of extractive value (ie. timber; fuelwood; fruit; animla forage; etc);2 The trees are windbreaks;5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 none of the reasons below this line are true -------  (move down until true);</t>
  </si>
  <si>
    <t>1;2;3;4;5;6;7</t>
  </si>
  <si>
    <t>1;2;5;3;6</t>
  </si>
  <si>
    <t>very large 26 - 35 m (i.e. Populus; Fraxiunus; immature or pruned 'giant' trees)</t>
  </si>
  <si>
    <t>3 The trees are producing something of extractive value (ie. timber; fuelwood; fruit; animal forage; other);4 The trees improve the microclimate (provide shade; sunlight or temperature control; water retention; etc.);2 The trees are windbreaks;7 The trees are visually pleasing;9 The trees were already present and were not removed;1 The trees are a barrier or living fence; or mark the property or field boundary;6 The trees provide habitat (pollinators; beneficial predators; beneficial biodiversity);8 Farmers are compensated for the presence of trees as a result of a policy;-------- none of the reasons below this line are true -------  (move down until true);5 The trees improve the soil (retention; nutrients; etc.);</t>
  </si>
  <si>
    <t>3; 7; 9; 2;8. Not important:6; 4，1</t>
  </si>
  <si>
    <t>1 The trees are producing something of extractive value (ie. timber; fuelwood; fruit; animla forage; etc);3 The trees improve the microclimate (ie. temperature control or water retention);8 The trees were already present and were not removed;2 The trees are windbreaks;5 The trees provide habitat (pollinators; beneficial predators; beneficial biodiversity) ;-------- none of the reasons below this line are true -------  (move down until true);4 The trees improve the soil (retention; nutrients; etc);6 The trees are visually pleasing;7 Farmers are compensated for the presence of trees as a result of a policy;9 Other historical or cultural practice not listed above ;</t>
  </si>
  <si>
    <t>1;8. Not important: 3;2;5</t>
  </si>
  <si>
    <t>This crop is not compatible with ANY trees (i.e. due to shading; root competition); even when trees are pruned;Intercropping is not a customary (widely used) farming practice;The need to maximize food production constrains intercropping;Intercropping trees with this crop requires significant tree maintenance efforts;</t>
  </si>
  <si>
    <t>1 The trees are a barrier or living fence ormark the property or field boundary;3 The trees are producing something of extractive value (ie. timber; fuelwood; fruit; animal forage; other);4 The trees improve the microclimate (provide shade; sunlight or temperature control; water retention; etc.);7 The trees are visually pleasing;6 The trees provide habitat (pollinators; beneficial predators; beneficial biodiversity);2 The trees are windbreaks;8 Farmers are compensated for the presence of trees as a result of a policy;9 The trees were already present and were not removed;-------- none of the reasons below this line are true -------  (move down until true);5 The trees improve the soil (retention; nutrients; etc.);</t>
  </si>
  <si>
    <t>3，7，9，2. Not important: 4;1;6，8</t>
  </si>
  <si>
    <t>1 The trees are producing something of extractive value (ie. timber; fuelwood; fruit; animla forage; etc);2 The trees are windbreaks;3 The trees improve the microclimate (ie. temperature control or water retention);5 The trees provide habitat (pollinators; beneficial predators; beneficial biodiversity) ;-------- none of the reasons below this line are true -------  (move down until true);7 Farmers are compensated for the presence of trees as a result of a policy;4 The trees improve the soil (retention; nutrients; etc);6 The trees are visually pleasing;8 The trees were already present and were not removed;9 Other historical or cultural practice not listed above ;</t>
  </si>
  <si>
    <t>1 The trees are a barrier or living fence ormark the property or field boundary;2 The trees are windbreaks;3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biodiversity);7 The trees are visually pleasing;8 Farmers are compensated for the presence of trees as a result of a policy;9 The trees were already present and were not removed;-------- none of the reasons below this line are true -------  (move down until true);5 The trees improve the soil (retention; nutrients; etc.);</t>
  </si>
  <si>
    <t>1 The trees are a barrier or living fence ormark the property or field boundary;6 The trees provide habitat (pollinators; beneficial predators; beneficial biodiversity);7 The trees are visually pleasing;2 The trees are windbreaks;3 The trees are producing something of extractive value (ie. timber; fuelwood; fruit; animal forage; other);5 The trees improve the soil (retention; nutrients; etc.);9 The trees were already present and were not removed;4 The trees improve the microclimate (provide shade; sunlight or temperature control; water retention; etc.);-------- none of the reasons below this line are true -------  (move down until true);8 Farmers are compensated for the presence of trees as a result of a policy;</t>
  </si>
  <si>
    <t>1 The trees are producing something of extractive value (ie. timber; fuelwood; fruit; animla forage; etc);2 The trees are windbreaks;5 The trees provide habitat (pollinators; beneficial predators; beneficial biodiversity) ;4 The trees improve the soil (retention; nutrients; etc);6 The trees are visually pleasing;3 The trees improve the microclimate (ie. temperature control or water retention);-------- none of the reasons below this line are true -------  (move down until true);7 Farmers are compensated for the presence of trees as a result of a policy;8 The trees were already present and were not removed;9 Other historical or cultural practice not listed above ;</t>
  </si>
  <si>
    <t>Intercropping is not a customary (widely used) farming practice;This crop is not compatible with ANY trees (i.e. due to shading; root competition); even when trees are pruned;The need to maximize food production constrains intercropping;Intercropping trees with this crop requires significant tree maintenance efforts;Farm machinery commonly used for this crop is not compatible with tree intercropping;</t>
  </si>
  <si>
    <t>Your earlier point about mixed species is important; and I would not recommend a single tree species</t>
  </si>
  <si>
    <t xml:space="preserve">Roads: 5%  ditches: 3%;  fencing:  20%;  hedgerows; natural vegetation; and tree lines: 67%;  no edge: 5%  </t>
  </si>
  <si>
    <t xml:space="preserve">Roads: 8 m; ditches: 4 m;  fencing:  1 m;  hedgerows; natural vegetation; and tree lines: 2 m;  no edge: 1 m  </t>
  </si>
  <si>
    <t xml:space="preserve">Roads: 70%; ditches: 10%;  fencing:  20%;  hedgerows; natural vegetation; and tree lines: 70%;  no edge: 0%  </t>
  </si>
  <si>
    <t>3 The trees are producing something of extractive value (ie. timber; fuelwood; fruit; animal forage; other);1 The trees are a barrier or living fence; or mark the property or field boundary;2 The trees are windbreaks;4 The trees improve the microclimate (provide shade; sunlight or temperature control; water retention; etc.);5 The trees improve the soil (retention; nutrients; etc.);6 The trees provide habitat (pollinators; beneficial predators; beneficial biodiversity);7 The trees are visually pleasing;8 Farmers are compensated for the presence of trees as a result of a policy;9 The trees were already present and were not removed;-------- none of the reasons below this line are true -------  (move down until true);</t>
  </si>
  <si>
    <t>1 The trees are producing something of extractive value (ie. timber; fuelwood; fruit; animla forage; etc);3 The trees improve the microclimate (ie. temperature control or water retention);2 The trees are windbreaks;7 Farmers are compensated for the presence of trees as a result of a policy;4 The trees improve the soil (retention; nutrients; etc);5 The trees provide habitat (pollinators; beneficial predators; beneficial biodiversity) ;6 The trees are visually pleasing;9 Other historical or cultural practice not listed above ;-------- none of the reasons below this line are true -------  (move down until true);8 The trees were already present and were not removed;</t>
  </si>
  <si>
    <t>3 The trees are producing something of extractive value (ie. timber; fuelwood; fruit; animal forage; other);1 The trees are a barrier or living fence ormark the property or field boundary;2 The trees are windbreaks;4 The trees improve the microclimate (provide shade; sunlight or temperature control; water retention; etc.);5 The trees improve the soil (retention; nutrients; etc.);6 The trees provide habitat (pollinators; beneficial predators; beneficial biodiversity);8 Farmers are compensated for the presence of trees as a result of a policy;7 The trees are visually pleasing;9 The trees were already present and were not removed;-------- none of the reasons below this line are true -------  (move down until true);</t>
  </si>
  <si>
    <t>1 The trees are producing something of extractive value (ie. timber; fuelwood; fruit; animla forage; etc);7 Farmers are compensated for the presence of trees as a result of a policy;3 The trees improve the microclimate (ie. temperature control or water retention);2 The trees are windbreaks;4 The trees improve the soil (retention; nutrients; etc);5 The trees provide habitat (pollinators; beneficial predators; beneficial biodiversity) ;6 The trees are visually pleasing;-------- none of the reasons below this line are true -------  (move down until true);8 The trees were already present and were not removed;9 Other historical or cultural practice not listed above ;</t>
  </si>
  <si>
    <t>timber market is very important. if timeber price is high; farmers are more attracted by planting hybrid poplar trees  within their farmlands in agroforestry schemes</t>
  </si>
  <si>
    <t>southern Québec; Canada</t>
  </si>
  <si>
    <t>pruning to ensure a single; straight trunk - prune the trunk 3-6m high- necessitate 6-8 interventions for de first 10 years</t>
  </si>
  <si>
    <t>4 The trees improve the microclimate (provide shade; sunlight or temperature control; water retention; etc.);5 The trees improve the soil (retention; nutrients; etc.);6 The trees provide habitat (pollinators; beneficial predators; beneficial biodiversity);2 The trees are windbreaks;8 Farmers are compensated for the presence of trees as a result of a policy;3 The trees are producing something of extractive value (ie. timber; fuelwood; fruit; animal forage; other);7 The trees are visually pleasing;1 The trees are a barrier or living fence; or mark the property or field boundary;9 The trees were already present and were not removed;-------- none of the reasons below this line are true -------  (move down until true);</t>
  </si>
  <si>
    <t>4;5;6;2;8;3;7 Not important 1;9</t>
  </si>
  <si>
    <t>3 The trees improve the microclimate (ie. temperature control or water retention);4 The trees improve the soil (retention; nutrients; etc);5 The trees provide habitat (pollinators; beneficial predators; beneficial biodiversity) ;2 The trees are windbreaks;1 The trees are producing something of extractive value (ie. timber; fuelwood; fruit; animla forage; etc);6 The trees are visually pleasing;7 Farmers are compensated for the presence of trees as a result of a policy;8 The trees were already present and were not removed;-------- none of the reasons below this line are true -------  (move down until true);9 Other historical or cultural practice not listed above ;</t>
  </si>
  <si>
    <t>for Field (alley cropping ou ou tree-based intercropping systems ou silvoarable systems) 25 to 50 trees/ha. For Boundaries; 68 / 5000 Résultats de traduction Often placed on the edge of the field which is perpendicular to the wind ...spacing 4m on the row...may protect for10XH (around200m). Minimum 25 trees/ha...to 50/ha if two sides are planted.</t>
  </si>
  <si>
    <t>Rivers; large or small that cross agricultural land could be the site of larger biodiversity corridors with 3-4-5 .... rows of trees and shrubs including compensation to owners</t>
  </si>
  <si>
    <t>1 The trees are a barrier or living fence; or mark the property or field boundary;2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 none of the reasons below this line are true -------  (move down until true);8 Farmers are compensated for the presence of trees as a result of a policy;9 The trees were already present and were not removed;</t>
  </si>
  <si>
    <t>1. 50-500; 100</t>
  </si>
  <si>
    <t>-------- none of the reasons below this line are true -------  (move down until true);2 The trees are windbreaks;3 The trees improve the microclimate (ie. temperature control or water retention);4 The trees improve the soil (retention; nutrients; etc);5 The trees provide habitat (pollinators; beneficial predators; beneficial biodiversity) ;6 The trees are visually pleasing;8 The trees were already present and were not removed;7 Farmers are compensated for the presence of trees as a result of a policy;1 The trees are producing something of extractive value (ie. timber; fuelwood; fruit; animla forage; etc);9 Other historical or cultural practice not listed above ;</t>
  </si>
  <si>
    <t>-------- none of the reasons below this line are true -------  (move down until true);1 The trees are a barrier or living fence ormark the property or field boundary;3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pleasing;2 The trees are windbreaks;8 Farmers are compensated for the presence of trees as a result of a policy;9 The trees were already present and were not removed;</t>
  </si>
  <si>
    <t>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;6 The trees are visually pleasing;-------- none of the reasons below this line are true -------  (move down until true);7 Farmers are compensated for the presence of trees as a result of a policy;8 The trees were already present and were not removed;9 Other historical or cultural practice not listed above ;</t>
  </si>
  <si>
    <t>3 The trees are producing something of extractive value (ie. timber; fuelwood; fruit; animal forage; other);1 The trees are a barrier or living fence ormark the property or field boundary;4 The trees improve the microclimate (provide shade; sunlight or temperature control; water retention; etc.);5 The trees improve the soil (retention; nutrients; etc.);6 The trees provide habitat (pollinators; beneficial predators; beneficial biodiversity);7 The trees are visually pleasing;2 The trees are windbreaks;-------- none of the reasons below this line are true -------  (move down until true);8 Farmers are compensated for the presence of trees as a result of a policy;9 The trees were already present and were not removed;</t>
  </si>
  <si>
    <t>35 years of intercropping and windbreak research at UG indicates that this is a viable land-use system constrained by inefficient; myopic and irrelevant policy at the provincial level</t>
  </si>
  <si>
    <t>changed 50 to 42 trees/ha would give 75% cover as reduced in R2; keeping tree width constant (he confirmed that)</t>
  </si>
  <si>
    <t>changed 50 to 42 trees/ha would give 75% cover as reduced in R2; keeping tree width constant (he confirmed that) but seemed to want to keep his rec for trees/ha high- can reduce to 50?  That would be 88% cover…</t>
  </si>
  <si>
    <t>United States; Canada; Argentina; Dominican Republic</t>
  </si>
  <si>
    <t>Totally varies by location; but where I live: 30%; 5%; 2%; 43%; 20%.</t>
  </si>
  <si>
    <t>8m; 8m; 2m; 3m</t>
  </si>
  <si>
    <t>20%; 90% (creeks); 10%; 100%</t>
  </si>
  <si>
    <t>Canada; Costa Rica; Ghana</t>
  </si>
  <si>
    <t>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 none of the reasons below this line are true -------  (move down until true);1 The trees are a barrier or living fence ormark the property or field boundary;6 The trees provide habitat (pollinators; beneficial predators; beneficial biodiversity);7 The trees are visually pleasing;8 Farmers are compensated for the presence of trees as a result of a policy;9 The trees were already present and were not removed;</t>
  </si>
  <si>
    <t>2 The trees are windbreaks;1 The trees are producing something of extractive value (ie. timber; fuelwood; fruit; animla forage; etc);3 The trees improve the microclimate (ie. temperature control or water retention);4 The trees improve the soil (retention; nutrients; etc);-------- none of the reasons below this line are true -------  (move down until true);5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t>
  </si>
  <si>
    <t>used 121 trees/ha keeping original tree sizes; to get the 80% cover for crop; which is only final specification given</t>
  </si>
  <si>
    <t>Canada; United States</t>
  </si>
  <si>
    <t>-------- none of the reasons below this line are true -------  (move down until true);2 The trees are windbreaks;3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biodiversity);1 The trees are a barrier or living fence ormark the property or field boundary;5 The trees improve the soil (retention; nutrients; etc.);7 The trees are visually pleasing;8 Farmers are compensated for the presence of trees as a result of a policy;9 The trees were already present and were not removed;</t>
  </si>
  <si>
    <t>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 none of the reasons below this line are true -------  (move down until true);7 Farmers are compensated for the presence of trees as a result of a policy;6 The trees are visually pleasing;8 The trees were already present and were not removed;9 Other historical or cultural practice not listed above ;</t>
  </si>
  <si>
    <t>40 roads; 60 none</t>
  </si>
  <si>
    <t>changed 40 to 37 trees/ha would give 50% cover as reduced in R2; or could reduce tree width (he didn't comment on width- could reduce to 11.5 to match Alain Cogilastro?  Need to look into variance for same tree species width; sometimes quite large actually)</t>
  </si>
  <si>
    <t>1 The trees are a barrier or living fence ormark the property or field boundary;2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 none of the reasons below this line are true -------  (move down until true);9 The trees were already present and were not removed;8 Farmers are compensated for the presence of trees as a result of a policy;</t>
  </si>
  <si>
    <t>1.6 ha
Journal of Economics and Sustainable Development www.iiste.org
ISSN 2222-1700 (Paper) ISSN 2222-2855 (Online)
Vol.5; No.3; 2014</t>
  </si>
  <si>
    <t>1 The trees are producing something of extractive value (ie. timber; fuelwood; fruit; animla forage; etc);3 The trees improve the microclimate (ie. temperature control or water retention);4 The trees improve the soil (retention; nutrients; etc);8 The trees were already present and were not removed;2 The trees are windbreaks;5 The trees provide habitat (pollinators; beneficial predators; beneficial biodiversity) ;6 The trees are visually pleasing;9 Other historical or cultural practice not listed above ;-------- none of the reasons below this line are true -------  (move down until true);7 Farmers are compensated for the presence of trees as a result of a policy;</t>
  </si>
  <si>
    <t>1 The trees are a barrier or living fence; or mark the property or field boundary;2 The trees are windbreaks;3 The trees are producing something of extractive value (ie. timber; fuelwood; fruit; animal forage; other);4 The trees improve the microclimate (provide shade; sunlight or temperature control; water retention; etc.);5 The trees improve the soil (retention; nutrients; etc.);6 The trees provide habitat (pollinators; beneficial predators; beneficial biodiversity);7 The trees are visually pleasing;9 The trees were already present and were not removed;-------- none of the reasons below this line are true -------  (move down until true);8 Farmers are compensated for the presence of trees as a result of a policy;</t>
  </si>
  <si>
    <t>1 The trees are producing something of extractive value (ie. timber; fuelwood; fruit; animla forage; etc);2 The trees are windbreaks;3 The trees improve the microclimate (ie. temperature control or water retention);4 The trees improve the soil (retention; nutrients; etc);5 The trees provide habitat (pollinators; beneficial predators; beneficial biodiversity) ;8 The trees were already present and were not removed;9 Other historical or cultural practice not listed above ;-------- none of the reasons below this line are true -------  (move down until true);6 The trees are visually pleasing;7 Farmers are compensated for the presence of trees as a result of a policy;</t>
  </si>
  <si>
    <t>Uganda; Kenya; Rwanda; Tanzania</t>
  </si>
  <si>
    <t>Grevillea robusta; Calliandra calothyrsus</t>
  </si>
  <si>
    <t>-------- none of the reasons below this line are true -------  (move down until true);1 The trees are a barrier or living fence; or mark the property or field boundary;2 The trees are windbreaks;5 The trees improve the soil (retention; nutrients; etc.);7 The trees are visually pleasing;3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biodiversity);8 Farmers are compensated for the presence of trees as a result of a policy;9 The trees were already present and were not removed;</t>
  </si>
  <si>
    <t xml:space="preserve">The majority of maize farmers in the region are small scale. Maize covered 36;883;012 hectares in sub-saharan Africa in 2017 and had increased by 60% in the past decade before that. (http://dx.doi.org/10.3390/land9030068). However; I do not have specific reference to average farm size. 
</t>
  </si>
  <si>
    <t>1 The trees are producing something of extractive value (ie. timber; fuelwood; fruit; animla forage; etc);6 The trees are visually pleasing;4 The trees improve the soil (retention; nutrients; etc);8 The trees were already present and were not removed;2 The trees are windbreaks;7 Farmers are compensated for the presence of trees as a result of a policy;5 The trees provide habitat (pollinators; beneficial predators; beneficial biodiversity) ;3 The trees improve the microclimate (ie. temperature control or water retention);9 Other historical or cultural practice not listed above ;-------- none of the reasons below this line are true -------  (move down until true);</t>
  </si>
  <si>
    <t>used 150 trees/ha so math works; he asked us to 'fit'</t>
  </si>
  <si>
    <t>Nigeria; United Kingdom</t>
  </si>
  <si>
    <t>Vitellaria paradoxa; Tamarindus indica</t>
  </si>
  <si>
    <t>1 The trees are a barrier or living fence; or mark the property or field boundary;3 The trees are producing something of extractive value (ie. timber; fuelwood; fruit; animal forage; other);5 The trees improve the soil (retention; nutrients; etc.);6 The trees provide habitat (pollinators; beneficial predators; beneficial biodiversity);4 The trees improve the microclimate (provide shade; sunlight or temperature control; water retention; etc.);2 The trees are windbreaks;7 The trees are visually pleasing;-------- none of the reasons below this line are true -------  (move down until true);8 Farmers are compensated for the presence of trees as a result of a policy;9 The trees were already present and were not removed;</t>
  </si>
  <si>
    <t xml:space="preserve">1. Estimated range of cropping area = 1-1.5ha
2. Estimated median cropping area size = 0.7-1.0 ha
Abdullahi;  I.  N. (2021). Parkland    Trees under    Severe    Drought:  An  Assessment of  Species  Diversity and Abundance across Three Agroecological  Zones of  Northern  Nigeria. Open Journal of Forestry; 11; 117-134.  
</t>
  </si>
  <si>
    <t>1 The trees are producing something of extractive value (ie. timber; fuelwood; fruit; animla forage; etc);4 The trees improve the soil (retention; nutrients; etc);3 The trees improve the microclimate (ie. temperature control or water retention);5 The trees provide habitat (pollinators; beneficial predators; beneficial biodiversity) ;6 The trees are visually pleasing;7 Farmers are compensated for the presence of trees as a result of a policy;-------- none of the reasons below this line are true -------  (move down until true);8 The trees were already present and were not removed;2 The trees are windbreaks;9 Other historical or cultural practice not listed above ;</t>
  </si>
  <si>
    <t>1 The trees are a barrier or living fence ormark the property or field boundary;5 The trees improve the soil (retention; nutrients; etc.);4 The trees improve the microclimate (provide shade; sunlight or temperature control; water retention; etc.);3 The trees are producing something of extractive value (ie. timber; fuelwood; fruit; animal forage; other);6 The trees provide habitat (pollinators; beneficial predators; beneficial biodiversity);7 The trees are visually pleasing;2 The trees are windbreaks;-------- none of the reasons below this line are true -------  (move down until true);8 Farmers are compensated for the presence of trees as a result of a policy;9 The trees were already present and were not removed;</t>
  </si>
  <si>
    <t>4 The trees improve the soil (retention; nutrients; etc);3 The trees improve the microclimate (ie. temperature control or water retention);1 The trees are producing something of extractive value (ie. timber; fuelwood; fruit; animla forage; etc);5 The trees provide habitat (pollinators; beneficial predators; beneficial biodiversity) ;6 The trees are visually pleasing;7 Farmers are compensated for the presence of trees as a result of a policy;-------- none of the reasons below this line are true -------  (move down until true);9 Other historical or cultural practice not listed above ;2 The trees are windbreaks;8 The trees were already present and were not removed;</t>
  </si>
  <si>
    <t>1 The trees are a barrier or living fence ormark the property or field boundary;5 The trees improve the soil (retention; nutrients; etc.);3 The trees are producing something of extractive value (ie. timber; fuelwood; fruit; animal forage; other);4 The trees improve the microclimate (provide shade; sunlight or temperature control; water retention; etc.);6 The trees provide habitat (pollinators; beneficial predators; beneficial biodiversity);2 The trees are windbreaks;7 The trees are visually pleasing;-------- none of the reasons below this line are true -------  (move down until true);8 Farmers are compensated for the presence of trees as a result of a policy;9 The trees were already present and were not removed;</t>
  </si>
  <si>
    <t>1 The trees are producing something of extractive value (ie. timber; fuelwood; fruit; animla forage; etc);4 The trees improve the soil (retention; nutrients; etc);3 The trees improve the microclimate (ie. temperature control or water retention);5 The trees provide habitat (pollinators; beneficial predators; beneficial biodiversity) ;7 Farmers are compensated for the presence of trees as a result of a policy;6 The trees are visually pleasing;-------- none of the reasons below this line are true -------  (move down until true);2 The trees are windbreaks;8 The trees were already present and were not removed;9 Other historical or cultural practice not listed above ;</t>
  </si>
  <si>
    <t>2 The trees are windbreaks;-------- none of the reasons below this line are true -------  (move down until true);1 The trees are a barrier or living fence; or mark the property or field boundary;3 The trees are producing something of extractive value (ie. timber; fuelwood; fruit; animal forage; other);5 The trees improve the soil (retention; nutrients; etc.);6 The trees provide habitat (pollinators; beneficial predators; beneficial biodiversity);8 Farmers are compensated for the presence of trees as a result of a policy;4 The trees improve the microclimate (provide shade; sunlight or temperature control; water retention; etc.);9 The trees were already present and were not removed;7 The trees are visually pleasing;</t>
  </si>
  <si>
    <t>-------- none of the reasons below this line are true -------  (move down until true);2 The trees are windbreaks;1 The trees are producing something of extractive value (ie. timber; fuelwood; fruit; animla forage; etc);4 The trees improve the soil (retention; nutrients; etc);5 The trees provide habitat (pollinators; beneficial predators; beneficial biodiversity) ;6 The trees are visually pleasing;7 Farmers are compensated for the presence of trees as a result of a policy;8 The trees were already present and were not removed;9 Other historical or cultural practice not listed above ;3 The trees improve the microclimate (ie. temperature control or water retention);</t>
  </si>
  <si>
    <t>5 The trees improve the soil (retention; nutrients; etc.);1 The trees are a barrier or living fence ormark the property or field boundary;4 The trees improve the microclimate (provide shade; sunlight or temperature control; water retention; etc.);3 The trees are producing something of extractive value (ie. timber; fuelwood; fruit; animal forage; other);2 The trees are windbreaks;-------- none of the reasons below this line are true -------  (move down until true);6 The trees provide habitat (pollinators; beneficial predators; beneficial biodiversity);7 The trees are visually pleasing;8 Farmers are compensated for the presence of trees as a result of a policy;9 The trees were already present and were not removed;</t>
  </si>
  <si>
    <t xml:space="preserve">5; 1; 4; 3; 2; 6; 7; 8; 9 </t>
  </si>
  <si>
    <t>3 The trees improve the microclimate (ie. temperature control or water retention);4 The trees improve the soil (retention; nutrients; etc);5 The trees provide habitat (pollinators; beneficial predators; beneficial biodiversity) ;9 Other historical or cultural practice not listed above ;1 The trees are producing something of extractive value (ie. timber; fuelwood; fruit; animla forage; etc);2 The trees are windbreaks;6 The trees are visually pleasing;-------- none of the reasons below this line are true -------  (move down until true);7 Farmers are compensated for the presence of trees as a result of a policy;8 The trees were already present and were not removed;</t>
  </si>
  <si>
    <t>3; 4; 5; 9; 1; 2; 6; 7; 8</t>
  </si>
  <si>
    <t>No; there are no notable constraints for intercropping;Intercropping trees with this crop requires significant tree maintenance efforts;</t>
  </si>
  <si>
    <t>3; 6; 1; 5; 2; 4</t>
  </si>
  <si>
    <t>changed from 670 to 203 trees/ha to get 40% cover.  For soy only; would be 163 trees/ha to fit 32% cover at specified size</t>
  </si>
  <si>
    <t>Ethiopia; Kenya; Tanzania; Rwanda</t>
  </si>
  <si>
    <t>4 The trees improve the microclimate (provide shade; sunlight or temperature control; water retention; etc.);5 The trees improve the soil (retention; nutrients; etc.);6 The trees provide habitat (pollinators; beneficial predators; beneficial biodiversity);9 The trees were already present and were not removed;1 The trees are a barrier or living fence; or mark the property or field boundary;2 The trees are windbreaks;3 The trees are producing something of extractive value (ie. timber; fuelwood; fruit; animal forage; other);7 The trees are visually pleasing;8 Farmers are compensated for the presence of trees as a result of a policy;-------- none of the reasons below this line are true -------  (move down until true);</t>
  </si>
  <si>
    <t>3 The trees improve the microclimate (ie. temperature control or water retention);4 The trees improve the soil (retention; nutrients; etc);8 The trees were already present and were not removed;5 The trees provide habitat (pollinators; beneficial predators; beneficial biodiversity) ;9 Other historical or cultural practice not listed above ;1 The trees are producing something of extractive value (ie. timber; fuelwood; fruit; animla forage; etc);2 The trees are windbreaks;6 The trees are visually pleasing;7 Farmers are compensated for the presence of trees as a result of a policy;-------- none of the reasons below this line are true -------  (move down until true);</t>
  </si>
  <si>
    <t>3; 4; 8; 5; 9</t>
  </si>
  <si>
    <t>4 The trees improve the microclimate (provide shade; sunlight or temperature control; water retention; etc.);5 The trees improve the soil (retention; nutrients; etc.);6 The trees provide habitat (pollinators; beneficial predators; beneficial biodiversity);9 The trees were already present and were not removed;1 The trees are a barrier or living fence ormark the property or field boundary;2 The trees are windbreaks;3 The trees are producing something of extractive value (ie. timber; fuelwood; fruit; animal forage; other);7 The trees are visually pleasing;8 Farmers are compensated for the presence of trees as a result of a policy;-------- none of the reasons below this line are true -------  (move down until true);</t>
  </si>
  <si>
    <t>4; 5; 6; 9</t>
  </si>
  <si>
    <t>3 The trees improve the microclimate (ie. temperature control or water retention);4 The trees improve the soil (retention; nutrients; etc);5 The trees provide habitat (pollinators; beneficial predators; beneficial biodiversity) ;8 The trees were already present and were not removed;1 The trees are producing something of extractive value (ie. timber; fuelwood; fruit; animla forage; etc);2 The trees are windbreaks;6 The trees are visually pleasing;7 Farmers are compensated for the presence of trees as a result of a policy;9 Other historical or cultural practice not listed above ;-------- none of the reasons below this line are true -------  (move down until true);</t>
  </si>
  <si>
    <t>3;4;5;8</t>
  </si>
  <si>
    <t>1;2;3;4;5;6</t>
  </si>
  <si>
    <t>USMANU DANFODIYO UNIVERSITY SOKOTO; NIGERIA</t>
  </si>
  <si>
    <t>2 The trees are windbreaks;5 The trees improve the soil (retention; nutrients; etc.);6 The trees provide habitat (pollinators; beneficial predators; beneficial biodiversity);4 The trees improve the microclimate (provide shade; sunlight or temperature control; water retention; etc.);8 Farmers are compensated for the presence of trees as a result of a policy;1 The trees are a barrier or living fence; or mark the property or field boundary;3 The trees are producing something of extractive value (ie. timber; fuelwood; fruit; animal forage; other);7 The trees are visually pleasing;-------- none of the reasons below this line are true -------  (move down until true);9 The trees were already present and were not removed;</t>
  </si>
  <si>
    <t>2; 5; 6; 4; 8; 1; 3; 7. Not important: "9; 10"</t>
  </si>
  <si>
    <t>4 The trees improve the soil (retention; nutrients; etc);3 The trees improve the microclimate (ie. temperature control or water retention);5 The trees provide habitat (pollinators; beneficial predators; beneficial biodiversity) ;1 The trees are producing something of extractive value (ie. timber; fuelwood; fruit; animla forage; etc);2 The trees are windbreaks;7 Farmers are compensated for the presence of trees as a result of a policy;-------- none of the reasons below this line are true -------  (move down until true);6 The trees are visually pleasing;8 The trees were already present and were not removed;9 Other historical or cultural practice not listed above ;</t>
  </si>
  <si>
    <t>4; 3; 5; 1; 2; 7. Not important: 6; 8; 9</t>
  </si>
  <si>
    <t>The need to maximize food production constrains intercropping;Intercropping trees with this crop requires significant tree maintenance efforts;Knowledge of agroforestry practices is relatively limited in the area; hence trees are cut down to maximize agricultural land.;</t>
  </si>
  <si>
    <t>2 The trees are windbreaks;1 The trees are a barrier or living fence ormark the property or field boundary;5 The trees improve the soil (retention; nutrients; etc.);4 The trees improve the microclimate (provide shade; sunlight or temperature control; water retention; etc.);6 The trees provide habitat (pollinators; beneficial predators; beneficial biodiversity);3 The trees are producing something of extractive value (ie. timber; fuelwood; fruit; animal forage; other);8 Farmers are compensated for the presence of trees as a result of a policy;7 The trees are visually pleasing;-------- none of the reasons below this line are true -------  (move down until true);9 The trees were already present and were not removed;</t>
  </si>
  <si>
    <t>2; 1; 5; 4; 6; 3; 8; 7 NOT IMPORTANT: "9"</t>
  </si>
  <si>
    <t>4 The trees improve the soil (retention; nutrients; etc);3 The trees improve the microclimate (ie. temperature control or water retention);5 The trees provide habitat (pollinators; beneficial predators; beneficial biodiversity) ;7 Farmers are compensated for the presence of trees as a result of a policy;1 The trees are producing something of extractive value (ie. timber; fuelwood; fruit; animla forage; etc);2 The trees are windbreaks;-------- none of the reasons below this line are true -------  (move down until true);6 The trees are visually pleasing;8 The trees were already present and were not removed;9 Other historical or cultural practice not listed above ;</t>
  </si>
  <si>
    <t>4; 3; 5; 7; 1. Not important "6; 8; 9"</t>
  </si>
  <si>
    <t>2 The trees are windbreaks;4 The trees improve the microclimate (provide shade; sunlight or temperature control; water retention; etc.);6 The trees provide habitat (pollinators; beneficial predators; beneficial biodiversity);5 The trees improve the soil (retention; nutrients; etc.);1 The trees are a barrier or living fence ormark the property or field boundary;3 The trees are producing something of extractive value (ie. timber; fuelwood; fruit; animal forage; other);8 Farmers are compensated for the presence of trees as a result of a policy;-------- none of the reasons below this line are true -------  (move down until true);7 The trees are visually pleasing;9 The trees were already present and were not removed;</t>
  </si>
  <si>
    <t>2; 4; 6; 5; 1; 3. Not important "7; 9"</t>
  </si>
  <si>
    <t>2 The trees are windbreaks;4 The trees improve the soil (retention; nutrients; etc);3 The trees improve the microclimate (ie. temperature control or water retention);5 The trees provide habitat (pollinators; beneficial predators; beneficial biodiversity) ;1 The trees are producing something of extractive value (ie. timber; fuelwood; fruit; animla forage; etc);7 Farmers are compensated for the presence of trees as a result of a policy;-------- none of the reasons below this line are true -------  (move down until true);6 The trees are visually pleasing;8 The trees were already present and were not removed;9 Other historical or cultural practice not listed above ;</t>
  </si>
  <si>
    <t>2; 4; 3; 5; 1; 7. Not important "6; 8; 9"</t>
  </si>
  <si>
    <t>1; 5; 6; 3; 4. Not important "7"</t>
  </si>
  <si>
    <t>There's urgent need for research and extension services with a view to educate farmers on agroforestry practices; in order to reduce excessive deforestation in lie of agricultural crop production.</t>
  </si>
  <si>
    <t>1; 2; 7; 8; 3; 4. Not important: 5; 6;9.</t>
  </si>
  <si>
    <t>1; 7; 2; 3; 4; 8. Not important: 5; 6; 9.</t>
  </si>
  <si>
    <t>No; there are no notable constraints for intercropping;Intercropping is not a customary (widely used) farming practice;</t>
  </si>
  <si>
    <t>This depends on the width of the agricultural machinery (harvesters; seeders; sprayers). For eucalyptus: 20m at least. For other species: 30m at least.</t>
  </si>
  <si>
    <t xml:space="preserve">Ethiopia; tropics </t>
  </si>
  <si>
    <t>3 The trees are producing something of extractive value (ie. timber; fuelwood; fruit; animal forage; other);1 The trees are a barrier or living fence; or mark the property or field boundary;4 The trees improve the microclimate (provide shade; sunlight or temperature control; water retention; etc.);5 The trees improve the soil (retention; nutrients; etc.);2 The trees are windbreaks;6 The trees provide habitat (pollinators; beneficial predators; beneficial biodiversity);7 The trees are visually pleasing;9 The trees were already present and were not removed;8 Farmers are compensated for the presence of trees as a result of a policy;-------- none of the reasons below this line are true -------  (move down until true);</t>
  </si>
  <si>
    <t>1 The trees are producing something of extractive value (ie. timber; fuelwood; fruit; animla forage; etc);4 The trees improve the soil (retention; nutrients; etc);3 The trees improve the microclimate (ie. temperature control or water retention);8 The trees were already present and were not removed;2 The trees are windbreaks;5 The trees provide habitat (pollinators; beneficial predators; beneficial biodiversity) ;6 The trees are visually pleasing;9 Other historical or cultural practice not listed above ;7 Farmers are compensated for the presence of trees as a result of a policy;-------- none of the reasons below this line are true -------  (move down until true);</t>
  </si>
  <si>
    <t xml:space="preserve">Tree litter input; fast decomposition in the cropping season with nutrient release makes agroforestry a viable option in the region </t>
  </si>
  <si>
    <t>Rwanda; Ethiopia; Madagascar; Malawi; Comoros; and Tanzania</t>
  </si>
  <si>
    <t>3 The trees are producing something of extractive value (ie. timber; fuelwood; fruit; animal forage; other);1 The trees are a barrier or living fence; or mark the property or field boundary;5 The trees improve the soil (retention; nutrients; etc.);2 The trees are windbreaks;4 The trees improve the microclimate (provide shade; sunlight or temperature control; water retention; etc.);6 The trees provide habitat (pollinators; beneficial predators; beneficial biodiversity);-------- none of the reasons below this line are true -------  (move down until true);7 The trees are visually pleasing;8 Farmers are compensated for the presence of trees as a result of a policy;9 The trees were already present and were not removed;</t>
  </si>
  <si>
    <t>Cropping area depends on countries' population density. 
- For instance in Rwanda where farm size are very small; maize are cropped on 0.4 ha (Ndoli et al.; 2020) per household. But in consolidated land; it can go up to 10 ha. 
Ndoli; A.; Mukuralinda; A.; Schut; A. G.; Iiyama; M.; Ndayambaje; J. D.; Mowo; J. G.; ... &amp; Baudron; F. (2021). On-farm trees are a safety net for the poorest households rather than a major contributor to food security in Rwanda. Food Security; 1-15.</t>
  </si>
  <si>
    <t>1 The trees are producing something of extractive value (ie. timber; fuelwood; fruit; animla forage; etc);3 The trees improve the microclimate (ie. temperature control or water retention);4 The trees improve the soil (retention; nutrients; etc);2 The trees are windbreaks;5 The trees provide habitat (pollinators; beneficial predators; beneficial biodiversity) ;-------- none of the reasons below this line are true -------  (move down until true);6 The trees are visually pleasing;7 Farmers are compensated for the presence of trees as a result of a policy;8 The trees were already present and were not removed;9 Other historical or cultural practice not listed above ;</t>
  </si>
  <si>
    <t>Mainly for by products (firewood; stakes for climbing beans; timber; etc.)</t>
  </si>
  <si>
    <t>3 The trees are producing something of extractive value (ie. timber; fuelwood; fruit; animal forage; other);2 The trees are windbreaks;5 The trees improve the soil (retention; nutrients; etc.);4 The trees improve the microclimate (provide shade; sunlight or temperature control; water retention; etc.);6 The trees provide habitat (pollinators; beneficial predators; beneficial biodiversity);1 The trees are a barrier or living fence; or mark the property or field boundary;-------- none of the reasons below this line are true -------  (move down until true);7 The trees are visually pleasing;8 Farmers are compensated for the presence of trees as a result of a policy;9 The trees were already present and were not removed;</t>
  </si>
  <si>
    <t>5;4;3;2;1</t>
  </si>
  <si>
    <t>1 The trees are producing something of extractive value (ie. timber; fuelwood; fruit; animla forage; etc);2 The trees are windbreaks;4 The trees improve the soil (retention; nutrients; etc);3 The trees improve the microclimate (ie. temperature control or water retention);5 The trees provide habitat (pollinators; beneficial predators; beneficial biodiversity) ;6 The trees are visually pleasing;9 Other historical or cultural practice not listed above ;7 Farmers are compensated for the presence of trees as a result of a policy;8 The trees were already present and were not removed;-------- none of the reasons below this line are true -------  (move down until true);</t>
  </si>
  <si>
    <t>9;8;7;6;5;4;3;2;1</t>
  </si>
  <si>
    <t>3 The trees are producing something of extractive value (ie. timber; fuelwood; fruit; animal forage; other);2 The trees are windbreaks;5 The trees improve the soil (retention; nutrients; etc.);4 The trees improve the microclimate (provide shade; sunlight or temperature control; water retention; etc.);6 The trees provide habitat (pollinators; beneficial predators; beneficial biodiversity);1 The trees are a barrier or living fence ormark the property or field boundary;7 The trees are visually pleasing;8 Farmers are compensated for the presence of trees as a result of a policy;9 The trees were already present and were not removed;-------- none of the reasons below this line are true -------  (move down until true);</t>
  </si>
  <si>
    <t>1 The trees are producing something of extractive value (ie. timber; fuelwood; fruit; animla forage; etc);2 The trees are windbreaks;4 The trees improve the soil (retention; nutrients; etc);3 The trees improve the microclimate (ie. temperature control or water retention);5 The trees provide habitat (pollinators; beneficial predators; beneficial biodiversity) ;9 Other historical or cultural practice not listed above ;7 Farmers are compensated for the presence of trees as a result of a policy;8 The trees were already present and were not removed;6 The trees are visually pleasing;-------- none of the reasons below this line are true -------  (move down until true);</t>
  </si>
  <si>
    <t xml:space="preserve">100 ha  in intercropping ;  204 trees for boundary planting </t>
  </si>
  <si>
    <t>6;5;4;3;2;1</t>
  </si>
  <si>
    <t xml:space="preserve"> Incoroprating  trees on-farms requires  to understand  the context ( biophysical and socio-economic contexts);  Farmer preferences; right to the righ place for right purpose rs</t>
  </si>
  <si>
    <t xml:space="preserve">roads 20%;   canals 10%; ; fence  5% ; natural vegeatation unknown ; </t>
  </si>
  <si>
    <t xml:space="preserve">10m  (roads);  5 m ( canals);   1m ( fencing); natural vegetation (Unknown)  </t>
  </si>
  <si>
    <t xml:space="preserve">70% ( roads);  canals ( 10%); fence (60%); natural vegetation (unknown) </t>
  </si>
  <si>
    <t>3 The trees are producing something of extractive value (ie. timber; fuelwood; fruit; animal forage; other);4 The trees improve the microclimate (provide shade; sunlight or temperature control; water retention; etc.);5 The trees improve the soil (retention; nutrients; etc.);2 The trees are windbreaks;7 The trees are visually pleasing;1 The trees are a barrier or living fence; or mark the property or field boundary;6 The trees provide habitat (pollinators; beneficial predators; beneficial biodiversity);-------- none of the reasons below this line are true -------  (move down until true);8 Farmers are compensated for the presence of trees as a result of a policy;9 The trees were already present and were not removed;</t>
  </si>
  <si>
    <t>3; 4; 5; 2; 7; 1; 6.</t>
  </si>
  <si>
    <t>3 The trees are producing something of extractive value (ie. timber; fuelwood; fruit; animal forage; other);4 The trees improve the microclimate (provide shade; sunlight or temperature control; water retention; etc.);5 The trees improve the soil (retention; nutrients; etc.);2 The trees are windbreaks;7 The trees are visually pleasing;1 The trees are a barrier or living fence ormark the property or field boundary;6 The trees provide habitat (pollinators; beneficial predators; beneficial biodiversity);-------- none of the reasons below this line are true -------  (move down until true);8 Farmers are compensated for the presence of trees as a result of a policy;9 The trees were already present and were not removed;</t>
  </si>
  <si>
    <t>1; 2; 4; 5.</t>
  </si>
  <si>
    <t>-------- none of the reasons below this line are true -------  (move down until true);1 The trees are a barrier or living fence; or mark the property or field boundary;3 The trees are producing something of extractive value (ie. timber; fuelwood; fruit; animal forage; other);2 The trees are windbreaks;4 The trees improve the microclimate (provide shade; sunlight or temperature control; water retention; etc.);9 The trees were already present and were not removed;5 The trees improve the soil (retention; nutrients; etc.);6 The trees provide habitat (pollinators; beneficial predators; beneficial biodiversity);7 The trees are visually pleasing;8 Farmers are compensated for the presence of trees as a result of a policy;</t>
  </si>
  <si>
    <t>In addition to crown width you should also ask about crown density (0-100%; 0 = totally transparent; 100 = fully opaque) and leaf fall patterns (how many months/year)</t>
  </si>
  <si>
    <t>There is a big DEPEND on my responses to trees in linear tree features. Density of linear tree features (LD in m/ha) vary widely between major land uses and human population density (low LD in extensive cattle ranching areas; high LD in  highly populated areas with small farms)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</si>
</sst>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b/>
      <sz val="11"/>
      <color rgb="FF000000"/>
      <name val="Calibri"/>
      <family val="2"/>
      <scheme val="minor"/>
    </font>
    <font>
      <sz val="11"/>
      <name val="Calibri"/>
      <family val="2"/>
      <scheme val="minor"/>
    </font>
    <font>
      <sz val="9"/>
      <color rgb="FFFF0000"/>
      <name val="Segoe UI"/>
      <family val="2"/>
    </font>
    <font>
      <sz val="7"/>
      <color rgb="FF2D2415"/>
      <name val="Arial"/>
      <family val="2"/>
    </font>
    <font>
      <b/>
      <sz val="14"/>
      <name val="Calibri"/>
      <family val="2"/>
      <scheme val="minor"/>
    </font>
    <font>
      <b/>
      <sz val="11"/>
      <color theme="1"/>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trike/>
      <sz val="9"/>
      <color rgb="FFFF0000"/>
      <name val="Segoe UI"/>
      <family val="2"/>
    </font>
  </fonts>
  <fills count="17">
    <fill>
      <patternFill patternType="none"/>
    </fill>
    <fill>
      <patternFill patternType="gray125"/>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theme="0"/>
        <bgColor indexed="64"/>
      </patternFill>
    </fill>
    <fill>
      <patternFill patternType="solid">
        <fgColor rgb="FF7030A0"/>
        <bgColor indexed="64"/>
      </patternFill>
    </fill>
    <fill>
      <patternFill patternType="solid">
        <fgColor theme="1"/>
        <bgColor indexed="64"/>
      </patternFill>
    </fill>
    <fill>
      <patternFill patternType="solid">
        <fgColor theme="4" tint="0.59999389629810485"/>
        <bgColor indexed="64"/>
      </patternFill>
    </fill>
    <fill>
      <patternFill patternType="solid">
        <fgColor theme="2"/>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79998168889431442"/>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ck">
        <color auto="1"/>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41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5" fillId="5" borderId="0" xfId="0" applyFont="1" applyFill="1" applyAlignment="1">
      <alignment vertical="center"/>
    </xf>
    <xf numFmtId="0" fontId="5" fillId="3" borderId="0" xfId="0" applyFont="1" applyFill="1" applyAlignment="1">
      <alignment vertical="center"/>
    </xf>
    <xf numFmtId="0" fontId="0" fillId="9" borderId="0" xfId="0" applyFill="1"/>
    <xf numFmtId="0" fontId="3" fillId="10" borderId="0" xfId="0" applyFont="1" applyFill="1"/>
    <xf numFmtId="9" fontId="3" fillId="3" borderId="0" xfId="1" applyFont="1" applyFill="1"/>
    <xf numFmtId="2" fontId="0" fillId="0" borderId="0" xfId="1" applyNumberFormat="1" applyFont="1"/>
    <xf numFmtId="0" fontId="0" fillId="2" borderId="2" xfId="0" applyFill="1" applyBorder="1"/>
    <xf numFmtId="0" fontId="2" fillId="6" borderId="0" xfId="0" applyFont="1" applyFill="1"/>
    <xf numFmtId="9" fontId="0" fillId="6" borderId="0" xfId="1" applyFont="1" applyFill="1" applyBorder="1"/>
    <xf numFmtId="9" fontId="0" fillId="0" borderId="0" xfId="1" applyFont="1" applyBorder="1"/>
    <xf numFmtId="0" fontId="2" fillId="0" borderId="2" xfId="0" applyFont="1" applyBorder="1"/>
    <xf numFmtId="9" fontId="0" fillId="6" borderId="2" xfId="1" applyFont="1" applyFill="1" applyBorder="1"/>
    <xf numFmtId="9" fontId="0" fillId="0" borderId="2" xfId="1" applyFont="1" applyBorder="1"/>
    <xf numFmtId="9" fontId="0" fillId="8" borderId="2" xfId="1" applyFont="1" applyFill="1" applyBorder="1"/>
    <xf numFmtId="9" fontId="0" fillId="4" borderId="2" xfId="1" applyFont="1" applyFill="1" applyBorder="1"/>
    <xf numFmtId="9" fontId="0" fillId="9" borderId="2" xfId="1" applyFont="1" applyFill="1" applyBorder="1"/>
    <xf numFmtId="9" fontId="2" fillId="11" borderId="0" xfId="1" applyFont="1" applyFill="1" applyBorder="1"/>
    <xf numFmtId="0" fontId="0" fillId="0" borderId="3" xfId="0" applyBorder="1"/>
    <xf numFmtId="0" fontId="0" fillId="11" borderId="0" xfId="0" applyFill="1"/>
    <xf numFmtId="0" fontId="2" fillId="0" borderId="0" xfId="0" applyFont="1"/>
    <xf numFmtId="9" fontId="2" fillId="0" borderId="0" xfId="1" applyFont="1" applyBorder="1"/>
    <xf numFmtId="9" fontId="2" fillId="0" borderId="2" xfId="1" applyFont="1" applyBorder="1"/>
    <xf numFmtId="9" fontId="0" fillId="9" borderId="0" xfId="1" applyFont="1" applyFill="1"/>
    <xf numFmtId="9" fontId="0" fillId="5" borderId="2" xfId="1" applyFont="1" applyFill="1" applyBorder="1"/>
    <xf numFmtId="9" fontId="2" fillId="9" borderId="0" xfId="1" applyFont="1" applyFill="1" applyBorder="1"/>
    <xf numFmtId="9" fontId="0" fillId="4" borderId="0" xfId="1" applyFont="1" applyFill="1" applyBorder="1"/>
    <xf numFmtId="0" fontId="2" fillId="0" borderId="3" xfId="0" applyFont="1" applyBorder="1"/>
    <xf numFmtId="0" fontId="2" fillId="2" borderId="0" xfId="0" applyFont="1" applyFill="1"/>
    <xf numFmtId="0" fontId="2" fillId="3" borderId="0" xfId="0" applyFont="1" applyFill="1"/>
    <xf numFmtId="0" fontId="2" fillId="4" borderId="0" xfId="0" applyFont="1" applyFill="1"/>
    <xf numFmtId="0" fontId="2" fillId="11" borderId="0" xfId="0" applyFont="1" applyFill="1"/>
    <xf numFmtId="0" fontId="2" fillId="9" borderId="0" xfId="0" applyFont="1" applyFill="1"/>
    <xf numFmtId="9" fontId="0" fillId="9" borderId="0" xfId="1" applyFont="1" applyFill="1" applyBorder="1"/>
    <xf numFmtId="9" fontId="2" fillId="8" borderId="2" xfId="1" applyFont="1" applyFill="1" applyBorder="1"/>
    <xf numFmtId="9" fontId="2" fillId="4" borderId="2" xfId="1" applyFont="1" applyFill="1" applyBorder="1"/>
    <xf numFmtId="9" fontId="2" fillId="9" borderId="2" xfId="1" applyFont="1" applyFill="1" applyBorder="1"/>
    <xf numFmtId="9" fontId="2" fillId="4" borderId="0" xfId="1" applyFont="1" applyFill="1" applyBorder="1"/>
    <xf numFmtId="0" fontId="7" fillId="0" borderId="0" xfId="0" applyFont="1" applyAlignment="1">
      <alignment vertical="center"/>
    </xf>
    <xf numFmtId="2" fontId="6" fillId="0" borderId="0" xfId="1" applyNumberFormat="1" applyFont="1"/>
    <xf numFmtId="0" fontId="6" fillId="0" borderId="0" xfId="0" applyFont="1"/>
    <xf numFmtId="0" fontId="0" fillId="9" borderId="3" xfId="0" applyFill="1" applyBorder="1"/>
    <xf numFmtId="9" fontId="2" fillId="11" borderId="4" xfId="1" applyFont="1" applyFill="1" applyBorder="1"/>
    <xf numFmtId="9" fontId="0" fillId="8" borderId="0" xfId="1" applyFont="1" applyFill="1" applyBorder="1"/>
    <xf numFmtId="9" fontId="2" fillId="8" borderId="0" xfId="1" applyFont="1" applyFill="1" applyBorder="1"/>
    <xf numFmtId="2" fontId="2" fillId="0" borderId="0" xfId="0" applyNumberFormat="1" applyFont="1"/>
    <xf numFmtId="2" fontId="0" fillId="9" borderId="0" xfId="1" applyNumberFormat="1" applyFont="1" applyFill="1"/>
    <xf numFmtId="0" fontId="6" fillId="3" borderId="0" xfId="0" applyFont="1" applyFill="1"/>
    <xf numFmtId="0" fontId="4" fillId="0" borderId="0" xfId="2" applyBorder="1"/>
    <xf numFmtId="9" fontId="6" fillId="0" borderId="0" xfId="1" applyFont="1" applyBorder="1"/>
    <xf numFmtId="0" fontId="6" fillId="9" borderId="0" xfId="0" applyFont="1" applyFill="1"/>
    <xf numFmtId="0" fontId="0" fillId="0" borderId="2" xfId="1" applyNumberFormat="1" applyFont="1" applyBorder="1"/>
    <xf numFmtId="9" fontId="6" fillId="4" borderId="2" xfId="1" applyFont="1" applyFill="1" applyBorder="1"/>
    <xf numFmtId="9" fontId="6" fillId="8" borderId="0" xfId="1" applyFont="1" applyFill="1" applyBorder="1"/>
    <xf numFmtId="0" fontId="0" fillId="0" borderId="5" xfId="0" applyBorder="1"/>
    <xf numFmtId="0" fontId="0" fillId="3" borderId="6" xfId="0" applyFill="1" applyBorder="1"/>
    <xf numFmtId="0" fontId="0" fillId="0" borderId="6" xfId="0" applyBorder="1"/>
    <xf numFmtId="0" fontId="0" fillId="2" borderId="6" xfId="0" applyFill="1" applyBorder="1"/>
    <xf numFmtId="0" fontId="0" fillId="4" borderId="6" xfId="0" applyFill="1" applyBorder="1"/>
    <xf numFmtId="0" fontId="0" fillId="11" borderId="6" xfId="0" applyFill="1" applyBorder="1"/>
    <xf numFmtId="0" fontId="0" fillId="6" borderId="6" xfId="0" applyFill="1" applyBorder="1"/>
    <xf numFmtId="0" fontId="0" fillId="9" borderId="6" xfId="0" applyFill="1" applyBorder="1"/>
    <xf numFmtId="9" fontId="0" fillId="13" borderId="6" xfId="1" applyFont="1" applyFill="1" applyBorder="1"/>
    <xf numFmtId="9" fontId="6" fillId="4" borderId="0" xfId="1" applyFont="1" applyFill="1" applyBorder="1"/>
    <xf numFmtId="9" fontId="6" fillId="9" borderId="0" xfId="1" applyFont="1" applyFill="1" applyBorder="1"/>
    <xf numFmtId="9" fontId="0" fillId="4" borderId="6" xfId="1" applyFont="1" applyFill="1" applyBorder="1"/>
    <xf numFmtId="0" fontId="0" fillId="0" borderId="7" xfId="0" applyBorder="1"/>
    <xf numFmtId="0" fontId="0" fillId="2" borderId="8" xfId="0" applyFill="1" applyBorder="1"/>
    <xf numFmtId="0" fontId="0" fillId="3" borderId="8" xfId="0" applyFill="1" applyBorder="1"/>
    <xf numFmtId="0" fontId="0" fillId="0" borderId="8" xfId="0" applyBorder="1"/>
    <xf numFmtId="0" fontId="0" fillId="4" borderId="8" xfId="0" applyFill="1" applyBorder="1"/>
    <xf numFmtId="0" fontId="0" fillId="11" borderId="8" xfId="0" applyFill="1" applyBorder="1"/>
    <xf numFmtId="0" fontId="0" fillId="6" borderId="8" xfId="0" applyFill="1" applyBorder="1"/>
    <xf numFmtId="0" fontId="0" fillId="9" borderId="8" xfId="0" applyFill="1" applyBorder="1"/>
    <xf numFmtId="0" fontId="0" fillId="0" borderId="4" xfId="0" applyBorder="1"/>
    <xf numFmtId="9" fontId="0" fillId="4" borderId="8" xfId="1" applyFont="1" applyFill="1" applyBorder="1"/>
    <xf numFmtId="0" fontId="0" fillId="0" borderId="9" xfId="0" applyBorder="1"/>
    <xf numFmtId="0" fontId="0" fillId="3" borderId="4" xfId="0" applyFill="1" applyBorder="1"/>
    <xf numFmtId="0" fontId="0" fillId="2" borderId="4" xfId="0" applyFill="1" applyBorder="1"/>
    <xf numFmtId="0" fontId="0" fillId="4" borderId="4" xfId="0" applyFill="1" applyBorder="1"/>
    <xf numFmtId="0" fontId="0" fillId="11" borderId="4" xfId="0" applyFill="1" applyBorder="1"/>
    <xf numFmtId="0" fontId="0" fillId="6" borderId="4" xfId="0" applyFill="1" applyBorder="1"/>
    <xf numFmtId="0" fontId="0" fillId="9" borderId="4" xfId="0" applyFill="1" applyBorder="1"/>
    <xf numFmtId="9" fontId="0" fillId="13" borderId="4" xfId="1" applyFont="1" applyFill="1" applyBorder="1"/>
    <xf numFmtId="9" fontId="6" fillId="13" borderId="4" xfId="1" applyFont="1" applyFill="1" applyBorder="1"/>
    <xf numFmtId="9" fontId="0" fillId="4" borderId="4" xfId="1" applyFont="1" applyFill="1" applyBorder="1"/>
    <xf numFmtId="0" fontId="6" fillId="0" borderId="4" xfId="0" applyFont="1" applyBorder="1"/>
    <xf numFmtId="0" fontId="2" fillId="0" borderId="4" xfId="0" applyFont="1" applyBorder="1"/>
    <xf numFmtId="0" fontId="2" fillId="11" borderId="0" xfId="1" applyNumberFormat="1" applyFont="1" applyFill="1" applyBorder="1"/>
    <xf numFmtId="0" fontId="0" fillId="13" borderId="9" xfId="0" applyFill="1" applyBorder="1"/>
    <xf numFmtId="0" fontId="0" fillId="7" borderId="4" xfId="0" applyFill="1" applyBorder="1"/>
    <xf numFmtId="0" fontId="0" fillId="13" borderId="4" xfId="0" applyFill="1" applyBorder="1"/>
    <xf numFmtId="2" fontId="2" fillId="13" borderId="4" xfId="0" applyNumberFormat="1" applyFont="1" applyFill="1" applyBorder="1"/>
    <xf numFmtId="0" fontId="0" fillId="5" borderId="4" xfId="0" applyFill="1" applyBorder="1"/>
    <xf numFmtId="0" fontId="4" fillId="0" borderId="4" xfId="2" applyBorder="1"/>
    <xf numFmtId="0" fontId="0" fillId="12" borderId="4" xfId="0" applyFill="1" applyBorder="1"/>
    <xf numFmtId="9" fontId="2" fillId="12" borderId="2" xfId="1" applyFont="1" applyFill="1" applyBorder="1"/>
    <xf numFmtId="9" fontId="6" fillId="12" borderId="0" xfId="1" applyFont="1" applyFill="1" applyBorder="1"/>
    <xf numFmtId="9" fontId="0" fillId="12" borderId="2" xfId="1" applyFont="1" applyFill="1" applyBorder="1"/>
    <xf numFmtId="9" fontId="2" fillId="12" borderId="0" xfId="1" applyFont="1" applyFill="1" applyBorder="1"/>
    <xf numFmtId="0" fontId="2" fillId="12" borderId="4" xfId="0" applyFont="1" applyFill="1" applyBorder="1"/>
    <xf numFmtId="0" fontId="0" fillId="0" borderId="10" xfId="0" applyBorder="1"/>
    <xf numFmtId="0" fontId="0" fillId="4" borderId="12" xfId="0" applyFill="1" applyBorder="1"/>
    <xf numFmtId="0" fontId="0" fillId="0" borderId="12" xfId="0" applyBorder="1"/>
    <xf numFmtId="9" fontId="0" fillId="4" borderId="12" xfId="1" applyFont="1" applyFill="1" applyBorder="1"/>
    <xf numFmtId="9" fontId="0" fillId="0" borderId="4" xfId="1" applyFont="1" applyBorder="1"/>
    <xf numFmtId="9" fontId="6" fillId="8" borderId="4" xfId="1" applyFont="1" applyFill="1" applyBorder="1"/>
    <xf numFmtId="9" fontId="0" fillId="8" borderId="4" xfId="1" applyFont="1" applyFill="1" applyBorder="1"/>
    <xf numFmtId="9" fontId="2" fillId="9" borderId="4" xfId="1" applyFont="1" applyFill="1" applyBorder="1"/>
    <xf numFmtId="0" fontId="0" fillId="13" borderId="13" xfId="0" applyFill="1" applyBorder="1"/>
    <xf numFmtId="0" fontId="0" fillId="0" borderId="14" xfId="0" applyBorder="1"/>
    <xf numFmtId="0" fontId="0" fillId="9" borderId="14" xfId="0" applyFill="1" applyBorder="1"/>
    <xf numFmtId="9" fontId="0" fillId="0" borderId="14" xfId="1" applyFont="1" applyBorder="1"/>
    <xf numFmtId="9" fontId="2" fillId="11" borderId="14" xfId="1" applyFont="1" applyFill="1" applyBorder="1"/>
    <xf numFmtId="0" fontId="0" fillId="2" borderId="3" xfId="0" applyFill="1" applyBorder="1"/>
    <xf numFmtId="9" fontId="0" fillId="2" borderId="0" xfId="1" applyFont="1" applyFill="1" applyBorder="1"/>
    <xf numFmtId="9" fontId="6" fillId="2" borderId="0" xfId="1" applyFont="1" applyFill="1" applyBorder="1"/>
    <xf numFmtId="9" fontId="2" fillId="2" borderId="0" xfId="1" applyFont="1" applyFill="1" applyBorder="1"/>
    <xf numFmtId="0" fontId="6" fillId="2" borderId="0" xfId="0" applyFont="1" applyFill="1"/>
    <xf numFmtId="9" fontId="0" fillId="0" borderId="0" xfId="1" applyFont="1"/>
    <xf numFmtId="2" fontId="6" fillId="9" borderId="0" xfId="1" applyNumberFormat="1" applyFont="1" applyFill="1"/>
    <xf numFmtId="0" fontId="0" fillId="15" borderId="0" xfId="0" applyFill="1"/>
    <xf numFmtId="0" fontId="0" fillId="15" borderId="2" xfId="0" applyFill="1" applyBorder="1"/>
    <xf numFmtId="0" fontId="6" fillId="15" borderId="0" xfId="0" applyFont="1" applyFill="1"/>
    <xf numFmtId="0" fontId="2" fillId="15" borderId="0" xfId="0" applyFont="1" applyFill="1"/>
    <xf numFmtId="0" fontId="0" fillId="15" borderId="6" xfId="0" applyFill="1" applyBorder="1"/>
    <xf numFmtId="0" fontId="0" fillId="15" borderId="8" xfId="0" applyFill="1" applyBorder="1"/>
    <xf numFmtId="0" fontId="0" fillId="15" borderId="4" xfId="0" applyFill="1" applyBorder="1"/>
    <xf numFmtId="0" fontId="6" fillId="15" borderId="4" xfId="0" applyFont="1" applyFill="1" applyBorder="1"/>
    <xf numFmtId="0" fontId="0" fillId="15" borderId="14" xfId="0" applyFill="1" applyBorder="1"/>
    <xf numFmtId="9" fontId="6" fillId="9" borderId="2" xfId="1" applyFont="1" applyFill="1" applyBorder="1"/>
    <xf numFmtId="9" fontId="9" fillId="10" borderId="0" xfId="1" applyFont="1" applyFill="1"/>
    <xf numFmtId="9" fontId="6" fillId="10" borderId="0" xfId="1" applyFont="1" applyFill="1"/>
    <xf numFmtId="9" fontId="6" fillId="10" borderId="0" xfId="1" applyFont="1" applyFill="1" applyBorder="1"/>
    <xf numFmtId="9" fontId="6" fillId="10" borderId="4" xfId="1" applyFont="1" applyFill="1" applyBorder="1"/>
    <xf numFmtId="9" fontId="6" fillId="10" borderId="14" xfId="1" applyFont="1" applyFill="1" applyBorder="1"/>
    <xf numFmtId="9" fontId="6" fillId="9" borderId="0" xfId="1" applyFont="1" applyFill="1"/>
    <xf numFmtId="0" fontId="2" fillId="9" borderId="4" xfId="0" applyFont="1" applyFill="1" applyBorder="1"/>
    <xf numFmtId="0" fontId="0" fillId="0" borderId="16" xfId="0" applyBorder="1" applyAlignment="1">
      <alignment wrapText="1"/>
    </xf>
    <xf numFmtId="0" fontId="10" fillId="0" borderId="16" xfId="0" applyFont="1" applyBorder="1" applyAlignment="1">
      <alignment wrapText="1"/>
    </xf>
    <xf numFmtId="0" fontId="0" fillId="2" borderId="9" xfId="0" applyFill="1" applyBorder="1"/>
    <xf numFmtId="0" fontId="0" fillId="13" borderId="0" xfId="0" applyFill="1" applyBorder="1"/>
    <xf numFmtId="0" fontId="0" fillId="9" borderId="9" xfId="0" applyFill="1" applyBorder="1"/>
    <xf numFmtId="0" fontId="0" fillId="0" borderId="0" xfId="0" applyBorder="1"/>
    <xf numFmtId="0" fontId="0" fillId="9" borderId="0" xfId="0" applyFill="1" applyBorder="1"/>
    <xf numFmtId="0" fontId="0" fillId="3" borderId="0" xfId="0" applyFill="1" applyBorder="1"/>
    <xf numFmtId="0" fontId="2" fillId="0" borderId="12" xfId="0" applyFont="1" applyBorder="1"/>
    <xf numFmtId="0" fontId="0" fillId="7" borderId="0" xfId="0" applyFill="1" applyBorder="1"/>
    <xf numFmtId="0" fontId="0" fillId="6" borderId="0" xfId="0" applyFill="1" applyBorder="1"/>
    <xf numFmtId="0" fontId="2" fillId="2" borderId="4" xfId="0" applyFont="1" applyFill="1" applyBorder="1"/>
    <xf numFmtId="0" fontId="0" fillId="12" borderId="0" xfId="0" applyFill="1" applyBorder="1"/>
    <xf numFmtId="0" fontId="0" fillId="2" borderId="0" xfId="0" applyFill="1" applyBorder="1"/>
    <xf numFmtId="0" fontId="2" fillId="9" borderId="12" xfId="0" applyFont="1" applyFill="1" applyBorder="1"/>
    <xf numFmtId="0" fontId="2" fillId="2" borderId="12" xfId="0" applyFont="1" applyFill="1" applyBorder="1"/>
    <xf numFmtId="0" fontId="2" fillId="6" borderId="4" xfId="0" applyFont="1" applyFill="1" applyBorder="1"/>
    <xf numFmtId="0" fontId="0" fillId="2" borderId="14" xfId="0" applyFill="1" applyBorder="1"/>
    <xf numFmtId="0" fontId="2" fillId="3" borderId="4" xfId="0" applyFont="1" applyFill="1" applyBorder="1"/>
    <xf numFmtId="0" fontId="2" fillId="3" borderId="12" xfId="0" applyFont="1" applyFill="1" applyBorder="1"/>
    <xf numFmtId="0" fontId="0" fillId="3" borderId="14" xfId="0" applyFill="1" applyBorder="1"/>
    <xf numFmtId="0" fontId="0" fillId="4" borderId="0" xfId="0" applyFill="1" applyBorder="1"/>
    <xf numFmtId="0" fontId="2" fillId="4" borderId="12" xfId="0" applyFont="1" applyFill="1" applyBorder="1"/>
    <xf numFmtId="0" fontId="2" fillId="4" borderId="4" xfId="0" applyFont="1" applyFill="1" applyBorder="1"/>
    <xf numFmtId="0" fontId="0" fillId="4" borderId="14" xfId="0" applyFill="1" applyBorder="1"/>
    <xf numFmtId="0" fontId="2" fillId="11" borderId="4" xfId="0" applyFont="1" applyFill="1" applyBorder="1"/>
    <xf numFmtId="0" fontId="0" fillId="11" borderId="0" xfId="0" applyFill="1" applyBorder="1"/>
    <xf numFmtId="0" fontId="0" fillId="11" borderId="14" xfId="0" applyFill="1" applyBorder="1"/>
    <xf numFmtId="0" fontId="2" fillId="11" borderId="12" xfId="0" applyFont="1" applyFill="1" applyBorder="1"/>
    <xf numFmtId="0" fontId="2" fillId="6" borderId="12" xfId="0" applyFont="1" applyFill="1" applyBorder="1"/>
    <xf numFmtId="0" fontId="0" fillId="6" borderId="14" xfId="0" applyFill="1" applyBorder="1"/>
    <xf numFmtId="0" fontId="2" fillId="6" borderId="0" xfId="0" applyFont="1" applyFill="1" applyBorder="1"/>
    <xf numFmtId="9" fontId="0" fillId="13" borderId="0" xfId="1" applyFont="1" applyFill="1" applyBorder="1"/>
    <xf numFmtId="9" fontId="2" fillId="0" borderId="4" xfId="1" applyFont="1" applyBorder="1"/>
    <xf numFmtId="9" fontId="6" fillId="13" borderId="0" xfId="1" applyFont="1" applyFill="1" applyBorder="1"/>
    <xf numFmtId="9" fontId="0" fillId="9" borderId="4" xfId="1" applyFont="1" applyFill="1" applyBorder="1"/>
    <xf numFmtId="9" fontId="0" fillId="9" borderId="12" xfId="1" applyFont="1" applyFill="1" applyBorder="1"/>
    <xf numFmtId="0" fontId="2" fillId="0" borderId="6" xfId="0" applyFont="1" applyBorder="1"/>
    <xf numFmtId="0" fontId="2" fillId="0" borderId="0" xfId="0" applyFont="1" applyBorder="1"/>
    <xf numFmtId="9" fontId="2" fillId="11" borderId="2" xfId="1" applyFont="1" applyFill="1" applyBorder="1"/>
    <xf numFmtId="9" fontId="2" fillId="8" borderId="4" xfId="1" applyFont="1" applyFill="1" applyBorder="1"/>
    <xf numFmtId="9" fontId="6" fillId="8" borderId="2" xfId="1" applyFont="1" applyFill="1" applyBorder="1"/>
    <xf numFmtId="9" fontId="6" fillId="8" borderId="14" xfId="1" applyFont="1" applyFill="1" applyBorder="1"/>
    <xf numFmtId="9" fontId="2" fillId="4" borderId="4" xfId="1" applyFont="1" applyFill="1" applyBorder="1"/>
    <xf numFmtId="0" fontId="0" fillId="13" borderId="2" xfId="0" applyFill="1" applyBorder="1"/>
    <xf numFmtId="9" fontId="0" fillId="8" borderId="14" xfId="1" applyFont="1" applyFill="1" applyBorder="1"/>
    <xf numFmtId="9" fontId="0" fillId="6" borderId="4" xfId="1" applyFont="1" applyFill="1" applyBorder="1"/>
    <xf numFmtId="9" fontId="0" fillId="4" borderId="14" xfId="1" applyFont="1" applyFill="1" applyBorder="1"/>
    <xf numFmtId="9" fontId="0" fillId="2" borderId="2" xfId="1" applyFont="1" applyFill="1" applyBorder="1"/>
    <xf numFmtId="0" fontId="11" fillId="13" borderId="3" xfId="0" applyFont="1" applyFill="1" applyBorder="1"/>
    <xf numFmtId="0" fontId="11" fillId="7" borderId="0" xfId="0" applyFont="1" applyFill="1" applyBorder="1"/>
    <xf numFmtId="0" fontId="11" fillId="13" borderId="0" xfId="0" applyFont="1" applyFill="1" applyBorder="1"/>
    <xf numFmtId="0" fontId="11" fillId="2" borderId="0" xfId="0" applyFont="1" applyFill="1" applyBorder="1"/>
    <xf numFmtId="0" fontId="11" fillId="3" borderId="0" xfId="0" applyFont="1" applyFill="1" applyBorder="1"/>
    <xf numFmtId="0" fontId="11" fillId="4" borderId="0" xfId="0" applyFont="1" applyFill="1" applyBorder="1"/>
    <xf numFmtId="0" fontId="11" fillId="11" borderId="0" xfId="0" applyFont="1" applyFill="1" applyBorder="1"/>
    <xf numFmtId="0" fontId="11" fillId="0" borderId="0" xfId="0" applyFont="1"/>
    <xf numFmtId="0" fontId="11" fillId="6" borderId="0" xfId="0" applyFont="1" applyFill="1" applyBorder="1"/>
    <xf numFmtId="0" fontId="11" fillId="9" borderId="0" xfId="0" applyFont="1" applyFill="1" applyBorder="1"/>
    <xf numFmtId="0" fontId="12" fillId="13" borderId="0" xfId="0" applyFont="1" applyFill="1" applyBorder="1"/>
    <xf numFmtId="9" fontId="11" fillId="13" borderId="0" xfId="1" applyFont="1" applyFill="1" applyBorder="1"/>
    <xf numFmtId="9" fontId="13" fillId="13" borderId="0" xfId="1" applyFont="1" applyFill="1" applyBorder="1"/>
    <xf numFmtId="0" fontId="11" fillId="0" borderId="0" xfId="0" applyFont="1" applyBorder="1"/>
    <xf numFmtId="9" fontId="12" fillId="0" borderId="2" xfId="1" applyFont="1" applyBorder="1"/>
    <xf numFmtId="9" fontId="11" fillId="0" borderId="2" xfId="1" applyFont="1" applyBorder="1"/>
    <xf numFmtId="9" fontId="13" fillId="8" borderId="2" xfId="1" applyFont="1" applyFill="1" applyBorder="1"/>
    <xf numFmtId="9" fontId="13" fillId="4" borderId="2" xfId="1" applyFont="1" applyFill="1" applyBorder="1"/>
    <xf numFmtId="9" fontId="13" fillId="9" borderId="2" xfId="1" applyFont="1" applyFill="1" applyBorder="1"/>
    <xf numFmtId="9" fontId="11" fillId="8" borderId="2" xfId="1" applyFont="1" applyFill="1" applyBorder="1"/>
    <xf numFmtId="9" fontId="12" fillId="11" borderId="0" xfId="1" applyFont="1" applyFill="1" applyBorder="1"/>
    <xf numFmtId="9" fontId="12" fillId="9" borderId="0" xfId="1" applyFont="1" applyFill="1" applyBorder="1"/>
    <xf numFmtId="0" fontId="11" fillId="5" borderId="0" xfId="0" applyFont="1" applyFill="1" applyBorder="1"/>
    <xf numFmtId="9" fontId="11" fillId="4" borderId="2" xfId="1" applyFont="1" applyFill="1" applyBorder="1"/>
    <xf numFmtId="9" fontId="11" fillId="14" borderId="2" xfId="1" applyFont="1" applyFill="1" applyBorder="1"/>
    <xf numFmtId="9" fontId="11" fillId="9" borderId="2" xfId="1" applyFont="1" applyFill="1" applyBorder="1"/>
    <xf numFmtId="0" fontId="12" fillId="0" borderId="0" xfId="0" applyFont="1" applyBorder="1"/>
    <xf numFmtId="0" fontId="11" fillId="9" borderId="0" xfId="0" applyFont="1" applyFill="1"/>
    <xf numFmtId="9" fontId="11" fillId="6" borderId="2" xfId="1" applyFont="1" applyFill="1" applyBorder="1"/>
    <xf numFmtId="9" fontId="13" fillId="8" borderId="4" xfId="1" applyFont="1" applyFill="1" applyBorder="1"/>
    <xf numFmtId="9" fontId="11" fillId="8" borderId="0" xfId="1" applyFont="1" applyFill="1" applyBorder="1"/>
    <xf numFmtId="0" fontId="11" fillId="2" borderId="3" xfId="0" applyFont="1" applyFill="1" applyBorder="1"/>
    <xf numFmtId="0" fontId="11" fillId="3" borderId="0" xfId="0" applyFont="1" applyFill="1"/>
    <xf numFmtId="0" fontId="11" fillId="2" borderId="0" xfId="0" applyFont="1" applyFill="1"/>
    <xf numFmtId="0" fontId="11" fillId="4" borderId="0" xfId="0" applyFont="1" applyFill="1"/>
    <xf numFmtId="0" fontId="11" fillId="11" borderId="0" xfId="0" applyFont="1" applyFill="1"/>
    <xf numFmtId="0" fontId="11" fillId="6" borderId="0" xfId="0" applyFont="1" applyFill="1"/>
    <xf numFmtId="9" fontId="11" fillId="2" borderId="0" xfId="1" applyFont="1" applyFill="1" applyBorder="1"/>
    <xf numFmtId="9" fontId="13" fillId="2" borderId="0" xfId="1" applyFont="1" applyFill="1" applyBorder="1"/>
    <xf numFmtId="9" fontId="13" fillId="8" borderId="0" xfId="1" applyFont="1" applyFill="1" applyBorder="1"/>
    <xf numFmtId="9" fontId="11" fillId="2" borderId="2" xfId="1" applyFont="1" applyFill="1" applyBorder="1"/>
    <xf numFmtId="2" fontId="11" fillId="9" borderId="0" xfId="1" applyNumberFormat="1" applyFont="1" applyFill="1"/>
    <xf numFmtId="0" fontId="12" fillId="0" borderId="0" xfId="0" applyFont="1"/>
    <xf numFmtId="9" fontId="13" fillId="4" borderId="0" xfId="1" applyFont="1" applyFill="1" applyBorder="1"/>
    <xf numFmtId="9" fontId="13" fillId="9" borderId="0" xfId="1" applyFont="1" applyFill="1" applyBorder="1"/>
    <xf numFmtId="0" fontId="12" fillId="2" borderId="0" xfId="0" applyFont="1" applyFill="1"/>
    <xf numFmtId="9" fontId="11" fillId="4" borderId="0" xfId="1" applyFont="1" applyFill="1" applyBorder="1"/>
    <xf numFmtId="9" fontId="11" fillId="9" borderId="0" xfId="1" applyFont="1" applyFill="1" applyBorder="1"/>
    <xf numFmtId="9" fontId="12" fillId="0" borderId="0" xfId="1" applyFont="1" applyBorder="1"/>
    <xf numFmtId="9" fontId="13" fillId="6" borderId="0" xfId="1" applyFont="1" applyFill="1" applyBorder="1"/>
    <xf numFmtId="2" fontId="12" fillId="13" borderId="0" xfId="0" applyNumberFormat="1" applyFont="1" applyFill="1" applyBorder="1"/>
    <xf numFmtId="9" fontId="12" fillId="4" borderId="0" xfId="1" applyFont="1" applyFill="1" applyBorder="1"/>
    <xf numFmtId="9" fontId="12" fillId="4" borderId="2" xfId="1" applyFont="1" applyFill="1" applyBorder="1"/>
    <xf numFmtId="0" fontId="11" fillId="3" borderId="4" xfId="0" applyFont="1" applyFill="1" applyBorder="1"/>
    <xf numFmtId="0" fontId="11" fillId="0" borderId="4" xfId="0" applyFont="1" applyBorder="1"/>
    <xf numFmtId="0" fontId="11" fillId="2" borderId="4" xfId="0" applyFont="1" applyFill="1" applyBorder="1"/>
    <xf numFmtId="0" fontId="11" fillId="2" borderId="2" xfId="0" applyFont="1" applyFill="1" applyBorder="1"/>
    <xf numFmtId="0" fontId="11" fillId="4" borderId="4" xfId="0" applyFont="1" applyFill="1" applyBorder="1"/>
    <xf numFmtId="0" fontId="11" fillId="11" borderId="4" xfId="0" applyFont="1" applyFill="1" applyBorder="1"/>
    <xf numFmtId="0" fontId="11" fillId="6" borderId="4" xfId="0" applyFont="1" applyFill="1" applyBorder="1"/>
    <xf numFmtId="0" fontId="11" fillId="0" borderId="6" xfId="0" applyFont="1" applyBorder="1"/>
    <xf numFmtId="0" fontId="11" fillId="9" borderId="4" xfId="0" applyFont="1" applyFill="1" applyBorder="1"/>
    <xf numFmtId="9" fontId="11" fillId="13" borderId="4" xfId="1" applyFont="1" applyFill="1" applyBorder="1"/>
    <xf numFmtId="9" fontId="11" fillId="4" borderId="4" xfId="1" applyFont="1" applyFill="1" applyBorder="1"/>
    <xf numFmtId="0" fontId="11" fillId="13" borderId="9" xfId="0" applyFont="1" applyFill="1" applyBorder="1"/>
    <xf numFmtId="0" fontId="11" fillId="13" borderId="4" xfId="0" applyFont="1" applyFill="1" applyBorder="1"/>
    <xf numFmtId="0" fontId="11" fillId="2" borderId="9" xfId="0" applyFont="1" applyFill="1" applyBorder="1"/>
    <xf numFmtId="0" fontId="0" fillId="12" borderId="3" xfId="0" applyFill="1" applyBorder="1"/>
    <xf numFmtId="0" fontId="11" fillId="0" borderId="3" xfId="0" applyFont="1" applyBorder="1"/>
    <xf numFmtId="0" fontId="0" fillId="2" borderId="11" xfId="0" applyFill="1" applyBorder="1"/>
    <xf numFmtId="0" fontId="2" fillId="2" borderId="0" xfId="0" applyFont="1" applyFill="1" applyBorder="1"/>
    <xf numFmtId="0" fontId="2" fillId="2" borderId="6" xfId="0" applyFont="1" applyFill="1" applyBorder="1"/>
    <xf numFmtId="0" fontId="2" fillId="9" borderId="0" xfId="0" applyFont="1" applyFill="1" applyBorder="1"/>
    <xf numFmtId="0" fontId="2" fillId="6" borderId="6" xfId="0" applyFont="1" applyFill="1" applyBorder="1"/>
    <xf numFmtId="0" fontId="0" fillId="2" borderId="12" xfId="0" applyFill="1" applyBorder="1"/>
    <xf numFmtId="0" fontId="2" fillId="12" borderId="0" xfId="0" applyFont="1" applyFill="1" applyBorder="1"/>
    <xf numFmtId="0" fontId="8" fillId="0" borderId="6" xfId="0" applyFont="1" applyBorder="1"/>
    <xf numFmtId="0" fontId="2" fillId="3" borderId="0" xfId="0" applyFont="1" applyFill="1" applyBorder="1"/>
    <xf numFmtId="0" fontId="2" fillId="4" borderId="0" xfId="0" applyFont="1" applyFill="1" applyBorder="1"/>
    <xf numFmtId="0" fontId="2" fillId="11" borderId="0" xfId="0" applyFont="1" applyFill="1" applyBorder="1"/>
    <xf numFmtId="9" fontId="0" fillId="2" borderId="4" xfId="1" applyFont="1" applyFill="1" applyBorder="1"/>
    <xf numFmtId="9" fontId="11" fillId="2" borderId="4" xfId="1" applyFont="1" applyFill="1" applyBorder="1"/>
    <xf numFmtId="9" fontId="0" fillId="12" borderId="0" xfId="1" applyFont="1" applyFill="1" applyBorder="1"/>
    <xf numFmtId="9" fontId="0" fillId="0" borderId="12" xfId="1" applyFont="1" applyBorder="1"/>
    <xf numFmtId="9" fontId="0" fillId="5" borderId="4" xfId="1" applyFont="1" applyFill="1" applyBorder="1"/>
    <xf numFmtId="9" fontId="0" fillId="9" borderId="6" xfId="1" applyFont="1" applyFill="1" applyBorder="1"/>
    <xf numFmtId="2" fontId="11" fillId="2" borderId="4" xfId="0" applyNumberFormat="1" applyFont="1" applyFill="1" applyBorder="1"/>
    <xf numFmtId="2" fontId="0" fillId="0" borderId="4" xfId="0" applyNumberFormat="1" applyBorder="1"/>
    <xf numFmtId="2" fontId="2" fillId="0" borderId="4" xfId="0" applyNumberFormat="1" applyFont="1" applyBorder="1"/>
    <xf numFmtId="0" fontId="12" fillId="2" borderId="4" xfId="0" applyFont="1" applyFill="1" applyBorder="1"/>
    <xf numFmtId="0" fontId="11" fillId="13" borderId="10" xfId="0" applyFont="1" applyFill="1" applyBorder="1"/>
    <xf numFmtId="0" fontId="12" fillId="13" borderId="4" xfId="0" applyFont="1" applyFill="1" applyBorder="1"/>
    <xf numFmtId="9" fontId="0" fillId="9" borderId="14" xfId="1" applyFont="1" applyFill="1" applyBorder="1"/>
    <xf numFmtId="9" fontId="12" fillId="9" borderId="2" xfId="1" applyFont="1" applyFill="1" applyBorder="1"/>
    <xf numFmtId="9" fontId="12" fillId="11" borderId="2" xfId="1" applyFont="1" applyFill="1" applyBorder="1"/>
    <xf numFmtId="0" fontId="11" fillId="13" borderId="6" xfId="0" applyFont="1" applyFill="1" applyBorder="1"/>
    <xf numFmtId="0" fontId="7" fillId="0" borderId="4" xfId="0" applyFont="1" applyBorder="1" applyAlignment="1">
      <alignment vertical="center"/>
    </xf>
    <xf numFmtId="0" fontId="12" fillId="0" borderId="2" xfId="0" applyFont="1" applyBorder="1"/>
    <xf numFmtId="0" fontId="0" fillId="13" borderId="8" xfId="0" applyFill="1" applyBorder="1"/>
    <xf numFmtId="0" fontId="13" fillId="13" borderId="4" xfId="0" applyFont="1" applyFill="1" applyBorder="1"/>
    <xf numFmtId="0" fontId="0" fillId="9" borderId="0" xfId="0" applyFont="1" applyFill="1" applyBorder="1"/>
    <xf numFmtId="0" fontId="12" fillId="0" borderId="9" xfId="0" applyFont="1" applyBorder="1"/>
    <xf numFmtId="0" fontId="12" fillId="0" borderId="4" xfId="0" applyFont="1" applyBorder="1"/>
    <xf numFmtId="0" fontId="12" fillId="12" borderId="2" xfId="0" applyFont="1" applyFill="1" applyBorder="1"/>
    <xf numFmtId="0" fontId="12" fillId="12" borderId="4" xfId="0" applyFont="1" applyFill="1" applyBorder="1"/>
    <xf numFmtId="0" fontId="12" fillId="3" borderId="4" xfId="0" applyFont="1" applyFill="1" applyBorder="1"/>
    <xf numFmtId="0" fontId="12" fillId="4" borderId="4" xfId="0" applyFont="1" applyFill="1" applyBorder="1"/>
    <xf numFmtId="0" fontId="12" fillId="11" borderId="4" xfId="0" applyFont="1" applyFill="1" applyBorder="1"/>
    <xf numFmtId="0" fontId="12" fillId="6" borderId="4" xfId="0" applyFont="1" applyFill="1" applyBorder="1"/>
    <xf numFmtId="0" fontId="12" fillId="9" borderId="4" xfId="0" applyFont="1" applyFill="1" applyBorder="1"/>
    <xf numFmtId="9" fontId="12" fillId="0" borderId="4" xfId="1" applyFont="1" applyBorder="1"/>
    <xf numFmtId="9" fontId="11" fillId="9" borderId="4" xfId="1" applyFont="1" applyFill="1" applyBorder="1"/>
    <xf numFmtId="9" fontId="12" fillId="8" borderId="0" xfId="1" applyFont="1" applyFill="1" applyBorder="1"/>
    <xf numFmtId="9" fontId="12" fillId="8" borderId="2" xfId="1" applyFont="1" applyFill="1" applyBorder="1"/>
    <xf numFmtId="9" fontId="12" fillId="4" borderId="4" xfId="1" applyFont="1" applyFill="1" applyBorder="1"/>
    <xf numFmtId="2" fontId="11" fillId="0" borderId="0" xfId="1" applyNumberFormat="1" applyFont="1"/>
    <xf numFmtId="0" fontId="12" fillId="9" borderId="9" xfId="0" applyFont="1" applyFill="1" applyBorder="1"/>
    <xf numFmtId="0" fontId="12" fillId="9" borderId="0" xfId="0" applyFont="1" applyFill="1" applyBorder="1"/>
    <xf numFmtId="9" fontId="11" fillId="0" borderId="0" xfId="1" applyFont="1" applyBorder="1"/>
    <xf numFmtId="0" fontId="6" fillId="0" borderId="0" xfId="0" applyFont="1" applyBorder="1"/>
    <xf numFmtId="0" fontId="11" fillId="0" borderId="1" xfId="0" applyFont="1" applyBorder="1"/>
    <xf numFmtId="0" fontId="11" fillId="3" borderId="2" xfId="0" applyFont="1" applyFill="1" applyBorder="1"/>
    <xf numFmtId="0" fontId="11" fillId="0" borderId="2" xfId="0" applyFont="1" applyBorder="1"/>
    <xf numFmtId="0" fontId="11" fillId="4" borderId="2" xfId="0" applyFont="1" applyFill="1" applyBorder="1"/>
    <xf numFmtId="0" fontId="11" fillId="11" borderId="2" xfId="0" applyFont="1" applyFill="1" applyBorder="1"/>
    <xf numFmtId="0" fontId="11" fillId="6" borderId="2" xfId="0" applyFont="1" applyFill="1" applyBorder="1"/>
    <xf numFmtId="0" fontId="11" fillId="9" borderId="2" xfId="0" applyFont="1" applyFill="1" applyBorder="1"/>
    <xf numFmtId="0" fontId="13" fillId="0" borderId="2" xfId="0" applyFont="1" applyBorder="1"/>
    <xf numFmtId="0" fontId="12" fillId="2" borderId="2" xfId="0" applyFont="1" applyFill="1" applyBorder="1"/>
    <xf numFmtId="0" fontId="0" fillId="13" borderId="6" xfId="0" applyFill="1" applyBorder="1"/>
    <xf numFmtId="0" fontId="0" fillId="15" borderId="0" xfId="0" applyFill="1" applyBorder="1"/>
    <xf numFmtId="9" fontId="13" fillId="10" borderId="2" xfId="1" applyFont="1" applyFill="1" applyBorder="1"/>
    <xf numFmtId="0" fontId="11" fillId="15" borderId="2" xfId="0" applyFont="1" applyFill="1" applyBorder="1"/>
    <xf numFmtId="9" fontId="13" fillId="10" borderId="0" xfId="1" applyFont="1" applyFill="1" applyBorder="1"/>
    <xf numFmtId="0" fontId="11" fillId="15" borderId="0" xfId="0" applyFont="1" applyFill="1" applyBorder="1"/>
    <xf numFmtId="0" fontId="13" fillId="15" borderId="0" xfId="0" applyFont="1" applyFill="1"/>
    <xf numFmtId="0" fontId="14" fillId="0" borderId="0" xfId="0" applyFont="1" applyAlignment="1">
      <alignment vertical="center"/>
    </xf>
    <xf numFmtId="0" fontId="11" fillId="15" borderId="0" xfId="0" applyFont="1" applyFill="1"/>
    <xf numFmtId="0" fontId="11" fillId="15" borderId="4" xfId="0" applyFont="1" applyFill="1" applyBorder="1"/>
    <xf numFmtId="9" fontId="0" fillId="2" borderId="6" xfId="1" applyFont="1" applyFill="1" applyBorder="1"/>
    <xf numFmtId="0" fontId="2" fillId="15" borderId="12" xfId="0" applyFont="1" applyFill="1" applyBorder="1"/>
    <xf numFmtId="0" fontId="11" fillId="15" borderId="8" xfId="0" applyFont="1" applyFill="1" applyBorder="1"/>
    <xf numFmtId="0" fontId="11" fillId="2" borderId="8" xfId="0" applyFont="1" applyFill="1" applyBorder="1"/>
    <xf numFmtId="0" fontId="11" fillId="3" borderId="8" xfId="0" applyFont="1" applyFill="1" applyBorder="1"/>
    <xf numFmtId="0" fontId="11" fillId="0" borderId="8" xfId="0" applyFont="1" applyBorder="1"/>
    <xf numFmtId="0" fontId="11" fillId="4" borderId="8" xfId="0" applyFont="1" applyFill="1" applyBorder="1"/>
    <xf numFmtId="0" fontId="11" fillId="11" borderId="8" xfId="0" applyFont="1" applyFill="1" applyBorder="1"/>
    <xf numFmtId="0" fontId="11" fillId="6" borderId="8" xfId="0" applyFont="1" applyFill="1" applyBorder="1"/>
    <xf numFmtId="0" fontId="11" fillId="4" borderId="6" xfId="0" applyFont="1" applyFill="1" applyBorder="1"/>
    <xf numFmtId="0" fontId="11" fillId="9" borderId="8" xfId="0" applyFont="1" applyFill="1" applyBorder="1"/>
    <xf numFmtId="9" fontId="11" fillId="0" borderId="6" xfId="1" applyFont="1" applyBorder="1"/>
    <xf numFmtId="9" fontId="11" fillId="4" borderId="8" xfId="1" applyFont="1" applyFill="1" applyBorder="1"/>
    <xf numFmtId="0" fontId="12" fillId="3" borderId="0" xfId="0" applyFont="1" applyFill="1"/>
    <xf numFmtId="0" fontId="12" fillId="11" borderId="0" xfId="0" applyFont="1" applyFill="1"/>
    <xf numFmtId="0" fontId="12" fillId="4" borderId="0" xfId="0" applyFont="1" applyFill="1"/>
    <xf numFmtId="0" fontId="12" fillId="6" borderId="0" xfId="0" applyFont="1" applyFill="1"/>
    <xf numFmtId="0" fontId="12" fillId="9" borderId="0" xfId="0" applyFont="1" applyFill="1"/>
    <xf numFmtId="0" fontId="12" fillId="15" borderId="0" xfId="0" applyFont="1" applyFill="1"/>
    <xf numFmtId="0" fontId="0" fillId="0" borderId="17" xfId="0" applyBorder="1"/>
    <xf numFmtId="0" fontId="0" fillId="0" borderId="15" xfId="0" applyBorder="1"/>
    <xf numFmtId="0" fontId="12" fillId="0" borderId="15" xfId="0" applyFont="1" applyBorder="1"/>
    <xf numFmtId="0" fontId="0" fillId="9" borderId="15" xfId="0" applyFill="1" applyBorder="1"/>
    <xf numFmtId="0" fontId="0" fillId="13" borderId="15" xfId="0" applyFill="1" applyBorder="1"/>
    <xf numFmtId="0" fontId="11" fillId="2" borderId="15" xfId="0" applyFont="1" applyFill="1" applyBorder="1"/>
    <xf numFmtId="0" fontId="0" fillId="2" borderId="15" xfId="0" applyFill="1" applyBorder="1"/>
    <xf numFmtId="0" fontId="12" fillId="9" borderId="15" xfId="0" applyFont="1" applyFill="1" applyBorder="1"/>
    <xf numFmtId="0" fontId="0" fillId="2" borderId="18" xfId="0" applyFill="1" applyBorder="1"/>
    <xf numFmtId="0" fontId="0" fillId="0" borderId="0" xfId="0" applyFill="1" applyBorder="1"/>
    <xf numFmtId="0" fontId="8" fillId="9" borderId="0" xfId="0" applyFont="1" applyFill="1" applyBorder="1"/>
    <xf numFmtId="0" fontId="6" fillId="9" borderId="0" xfId="0" applyFont="1" applyFill="1" applyBorder="1"/>
    <xf numFmtId="9" fontId="9" fillId="9" borderId="0" xfId="1" applyFont="1" applyFill="1" applyBorder="1"/>
    <xf numFmtId="9" fontId="3" fillId="9" borderId="0" xfId="1" applyFont="1" applyFill="1" applyBorder="1"/>
    <xf numFmtId="0" fontId="13" fillId="9" borderId="0" xfId="0" applyFont="1" applyFill="1" applyBorder="1"/>
    <xf numFmtId="2" fontId="0" fillId="9" borderId="0" xfId="1" applyNumberFormat="1" applyFont="1" applyFill="1" applyBorder="1"/>
    <xf numFmtId="0" fontId="11" fillId="9" borderId="19" xfId="0" applyFont="1" applyFill="1" applyBorder="1"/>
    <xf numFmtId="0" fontId="12" fillId="9" borderId="19" xfId="0" applyFont="1" applyFill="1" applyBorder="1"/>
    <xf numFmtId="9" fontId="13" fillId="9" borderId="19" xfId="1" applyFont="1" applyFill="1" applyBorder="1"/>
    <xf numFmtId="9" fontId="11" fillId="9" borderId="19" xfId="1" applyFont="1" applyFill="1" applyBorder="1"/>
    <xf numFmtId="0" fontId="0" fillId="9" borderId="19" xfId="0" applyFill="1" applyBorder="1"/>
    <xf numFmtId="9" fontId="6" fillId="9" borderId="19" xfId="1" applyFont="1" applyFill="1" applyBorder="1"/>
    <xf numFmtId="9" fontId="0" fillId="9" borderId="19" xfId="1" applyFont="1" applyFill="1" applyBorder="1"/>
    <xf numFmtId="0" fontId="0" fillId="13" borderId="0" xfId="0" applyFont="1" applyFill="1" applyBorder="1"/>
    <xf numFmtId="0" fontId="2" fillId="9" borderId="19" xfId="0" applyFont="1" applyFill="1" applyBorder="1"/>
    <xf numFmtId="0" fontId="2" fillId="13" borderId="19" xfId="0" applyFont="1" applyFill="1" applyBorder="1"/>
    <xf numFmtId="0" fontId="6" fillId="9" borderId="19" xfId="0" applyFont="1" applyFill="1" applyBorder="1"/>
    <xf numFmtId="0" fontId="6" fillId="6" borderId="0" xfId="0" applyFont="1" applyFill="1" applyBorder="1"/>
    <xf numFmtId="0" fontId="0" fillId="6" borderId="19" xfId="0" applyFill="1" applyBorder="1"/>
    <xf numFmtId="0" fontId="11" fillId="6" borderId="19" xfId="0" applyFont="1" applyFill="1" applyBorder="1"/>
    <xf numFmtId="0" fontId="12" fillId="6" borderId="19" xfId="0" applyFont="1" applyFill="1" applyBorder="1"/>
    <xf numFmtId="0" fontId="0" fillId="6" borderId="0" xfId="0" applyFont="1" applyFill="1" applyBorder="1"/>
    <xf numFmtId="0" fontId="13" fillId="6" borderId="0" xfId="0" applyFont="1" applyFill="1" applyBorder="1"/>
    <xf numFmtId="0" fontId="6" fillId="6" borderId="19" xfId="0" applyFont="1" applyFill="1" applyBorder="1"/>
    <xf numFmtId="2" fontId="0" fillId="6" borderId="0" xfId="1" applyNumberFormat="1" applyFont="1" applyFill="1" applyBorder="1"/>
    <xf numFmtId="9" fontId="9" fillId="16" borderId="0" xfId="1" applyFont="1" applyFill="1" applyBorder="1"/>
    <xf numFmtId="9" fontId="6" fillId="16" borderId="0" xfId="1" applyFont="1" applyFill="1" applyBorder="1"/>
    <xf numFmtId="9" fontId="6" fillId="16" borderId="19" xfId="1" applyFont="1" applyFill="1" applyBorder="1"/>
    <xf numFmtId="9" fontId="13" fillId="16" borderId="19" xfId="1" applyFont="1" applyFill="1" applyBorder="1"/>
    <xf numFmtId="9" fontId="13" fillId="16" borderId="0" xfId="1" applyFont="1" applyFill="1" applyBorder="1"/>
    <xf numFmtId="9" fontId="3" fillId="16" borderId="0" xfId="1" applyFont="1" applyFill="1" applyBorder="1"/>
    <xf numFmtId="9" fontId="0" fillId="16" borderId="0" xfId="1" applyFont="1" applyFill="1" applyBorder="1"/>
    <xf numFmtId="9" fontId="2" fillId="16" borderId="0" xfId="1" applyFont="1" applyFill="1" applyBorder="1"/>
    <xf numFmtId="9" fontId="0" fillId="16" borderId="19" xfId="1" applyFont="1" applyFill="1" applyBorder="1"/>
    <xf numFmtId="9" fontId="11" fillId="16" borderId="19" xfId="1" applyFont="1" applyFill="1" applyBorder="1"/>
    <xf numFmtId="9" fontId="11" fillId="16" borderId="0" xfId="1" applyFont="1" applyFill="1" applyBorder="1"/>
    <xf numFmtId="0" fontId="2" fillId="13" borderId="0" xfId="0" applyFont="1" applyFill="1" applyBorder="1"/>
    <xf numFmtId="0" fontId="0" fillId="13" borderId="19" xfId="0" applyFill="1" applyBorder="1"/>
    <xf numFmtId="0" fontId="12" fillId="13" borderId="19" xfId="0" applyFont="1" applyFill="1" applyBorder="1"/>
    <xf numFmtId="0" fontId="11" fillId="13" borderId="19" xfId="0" applyFont="1" applyFill="1" applyBorder="1"/>
    <xf numFmtId="0" fontId="6" fillId="13" borderId="0" xfId="0" applyFont="1" applyFill="1" applyBorder="1"/>
    <xf numFmtId="0" fontId="0" fillId="9" borderId="0" xfId="0" applyFill="1" applyBorder="1" applyAlignment="1">
      <alignment wrapText="1"/>
    </xf>
    <xf numFmtId="0" fontId="0" fillId="2" borderId="0" xfId="0" applyFill="1" applyAlignment="1">
      <alignment wrapText="1"/>
    </xf>
    <xf numFmtId="0" fontId="0" fillId="3" borderId="0" xfId="0" applyFill="1" applyAlignment="1">
      <alignment wrapText="1"/>
    </xf>
    <xf numFmtId="0" fontId="0" fillId="0" borderId="0" xfId="0" applyAlignment="1">
      <alignment wrapText="1"/>
    </xf>
    <xf numFmtId="0" fontId="0" fillId="4" borderId="0" xfId="0" applyFill="1" applyAlignment="1">
      <alignment wrapText="1"/>
    </xf>
    <xf numFmtId="0" fontId="0" fillId="0" borderId="0" xfId="0" applyBorder="1" applyAlignment="1">
      <alignment wrapText="1"/>
    </xf>
    <xf numFmtId="0" fontId="0" fillId="11" borderId="0" xfId="0" applyFill="1" applyBorder="1" applyAlignment="1">
      <alignment wrapText="1"/>
    </xf>
    <xf numFmtId="0" fontId="11" fillId="13" borderId="0" xfId="0" applyFont="1" applyFill="1" applyBorder="1" applyAlignment="1">
      <alignment wrapText="1"/>
    </xf>
    <xf numFmtId="0" fontId="0" fillId="0" borderId="4" xfId="0" applyBorder="1" applyAlignment="1">
      <alignment wrapText="1"/>
    </xf>
    <xf numFmtId="0" fontId="0" fillId="3" borderId="4" xfId="0" applyFill="1" applyBorder="1" applyAlignment="1">
      <alignment wrapText="1"/>
    </xf>
  </cellXfs>
  <cellStyles count="3">
    <cellStyle name="Hyperlink" xfId="2" builtinId="8"/>
    <cellStyle name="Normal" xfId="0" builtinId="0"/>
    <cellStyle name="Percent" xfId="1" builtinId="5"/>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C8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tarry Sprenkle-Hyppolite" id="{9109A784-527F-4C10-B966-442AC6190208}" userId="S::ssprenkle-hyppolite@conservation.org::0021abac-82c3-43cc-8ffa-aa9a0f958a8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2-09-22T19:04:58.44" personId="{9109A784-527F-4C10-B966-442AC6190208}" id="{FB65A534-55F0-45E8-B7F5-9CD235B5F244}">
    <text>Crop Specific % Cover Recommendation</text>
  </threadedComment>
  <threadedComment ref="M1" dT="2022-09-22T19:04:35.67" personId="{9109A784-527F-4C10-B966-442AC6190208}" id="{E576282A-6CE0-4CD6-91CA-CEE301559BDE}">
    <text>Trees per hectare</text>
  </threadedComment>
  <threadedComment ref="N1" dT="2022-09-22T19:05:16.75" personId="{9109A784-527F-4C10-B966-442AC6190208}" id="{5D2F9D1C-7C04-4B03-B061-4ABECF31BCA0}">
    <text>"Across All" percent cover recommendation</text>
  </threadedComment>
  <threadedComment ref="M3" dT="2021-12-22T21:21:13.88" personId="{9109A784-527F-4C10-B966-442AC6190208}" id="{7536CE06-0473-4BCF-9C8C-EB3DE74B4C64}">
    <text>Huasen gave 312/ha but with given tree size this is far greater than 40% cover (see right columns- with given R2 sizes it would have to be 88/ha)</text>
  </threadedComment>
  <threadedComment ref="C4" dT="2022-01-07T20:00:17.72" personId="{9109A784-527F-4C10-B966-442AC6190208}" id="{95AD3B9F-72CA-418F-8EE0-6458173F281F}">
    <text>response missing 1/7</text>
  </threadedComment>
  <threadedComment ref="C7" dT="2022-01-07T20:00:24.03" personId="{9109A784-527F-4C10-B966-442AC6190208}" id="{BF51923A-B683-4095-A49B-F1A2BB612C08}">
    <text>response missing 1/7</text>
  </threadedComment>
  <threadedComment ref="M7" dT="2022-01-10T22:02:18.14" personId="{9109A784-527F-4C10-B966-442AC6190208}" id="{55E93611-73AA-4704-9C70-95E1F3319FBF}">
    <text>42 trees/ha would give 75% cover as reduced in R2, keeping tree width constant (he confirmed that)</text>
  </threadedComment>
  <threadedComment ref="C8" dT="2022-01-07T20:00:31.34" personId="{9109A784-527F-4C10-B966-442AC6190208}" id="{1851E647-0635-4124-B14C-C4D1888C2AFE}">
    <text>response missing 1/7</text>
  </threadedComment>
  <threadedComment ref="M12" dT="2022-01-08T01:28:06.75" personId="{9109A784-527F-4C10-B966-442AC6190208}" id="{406952A6-253D-46B9-B9DA-B138AD77A3BA}">
    <text>would be 166 to match 23% cover, but didn't ask to fit, and that's for the crop not all crops</text>
  </threadedComment>
  <threadedComment ref="L16" dT="2022-01-08T01:20:06.98" personId="{9109A784-527F-4C10-B966-442AC6190208}" id="{137729AD-F988-48C4-8C6A-6D667545EEDF}">
    <text>given by email</text>
  </threadedComment>
  <threadedComment ref="M16" dT="2022-01-08T01:22:02.17" personId="{9109A784-527F-4C10-B966-442AC6190208}" id="{4251DEFB-7B6B-4C9A-9741-5DCE9B48EFC4}">
    <text>calculated to fit 30% cover at given size</text>
  </threadedComment>
  <threadedComment ref="M20" dT="2022-01-07T23:04:06.07" personId="{9109A784-527F-4C10-B966-442AC6190208}" id="{06DD407A-9B6F-4C51-9DF9-65ED193A9CAA}">
    <text>calculated to fit 20% cover by expert request</text>
  </threadedComment>
  <threadedComment ref="F22" dT="2022-01-07T20:30:09.56" personId="{9109A784-527F-4C10-B966-442AC6190208}" id="{9C78FDB7-D4A9-4A88-80B3-91DCD8ACC764}">
    <text>emailed response</text>
  </threadedComment>
  <threadedComment ref="G23" dT="2022-01-08T02:15:45.07" personId="{9109A784-527F-4C10-B966-442AC6190208}" id="{99B9B158-F9AB-458A-8802-AF1AA9241B0D}">
    <text>expert specified 10.5 m2, would have to adjust his width to fit</text>
  </threadedComment>
  <threadedComment ref="G36" dT="2022-01-08T01:45:48.81" personId="{9109A784-527F-4C10-B966-442AC6190208}" id="{F3BABB95-43A0-47F9-9FE5-1523305F1CEC}">
    <text>not given by expert, but it's the right number to give 11% cover at 36 trees/ha</text>
  </threadedComment>
  <threadedComment ref="G41" dT="2022-01-12T15:56:12.57" personId="{9109A784-527F-4C10-B966-442AC6190208}" id="{C0C5C201-4A0C-4E31-8789-776E3A756699}">
    <text>not given by expert but put for calculation</text>
  </threadedComment>
  <threadedComment ref="N43" dT="2022-01-08T01:35:01.93" personId="{9109A784-527F-4C10-B966-442AC6190208}" id="{3B0FCB48-997A-4491-B498-0E6F09FE275C}">
    <text>lost by an auto-copy need to reverify</text>
  </threadedComment>
  <threadedComment ref="M45" dT="2022-01-10T22:02:46.11" personId="{9109A784-527F-4C10-B966-442AC6190208}" id="{9E99DC44-0B52-4E59-A0E1-592179FA80FA}">
    <text>42 trees/ha would give 75% cover as reduced in R2, keeping tree width constant (he confirmed that</text>
  </threadedComment>
  <threadedComment ref="M49" dT="2022-01-10T22:07:54.72" personId="{9109A784-527F-4C10-B966-442AC6190208}" id="{E8885C13-2195-4922-AC03-FE75B4BC809D}">
    <text>37 trees/ha would give 50% cover as reduced in R2, or could reduce tree width (he didn't comment on width)</text>
  </threadedComment>
  <threadedComment ref="M53" dT="2022-01-07T23:10:31.72" personId="{9109A784-527F-4C10-B966-442AC6190208}" id="{C5F05E35-8402-4A71-B1CE-484B355A31ED}">
    <text>fitted to match 18% cover by expert request</text>
  </threadedComment>
  <threadedComment ref="G56" dT="2022-01-08T02:12:56.29" personId="{9109A784-527F-4C10-B966-442AC6190208}" id="{A82EF4CD-A96F-49FD-B860-DEA3F7ECCD58}">
    <text>expert specified 25 m2, would have to adjust his width to fit</text>
  </threadedComment>
</ThreadedComments>
</file>

<file path=xl/threadedComments/threadedComment2.xml><?xml version="1.0" encoding="utf-8"?>
<ThreadedComments xmlns="http://schemas.microsoft.com/office/spreadsheetml/2018/threadedcomments" xmlns:x="http://schemas.openxmlformats.org/spreadsheetml/2006/main">
  <threadedComment ref="O3" dT="2021-12-22T21:21:13.88" personId="{9109A784-527F-4C10-B966-442AC6190208}" id="{3D5E278C-4A79-46E5-835B-7EF489AAE3EF}">
    <text>Huasen gave 312/ha but with given tree size this is far greater than 40% cover (see right columns- with given R2 sizes it would have to be 88/ha)</text>
  </threadedComment>
  <threadedComment ref="C4" dT="2022-01-07T20:00:17.72" personId="{9109A784-527F-4C10-B966-442AC6190208}" id="{6937DCD9-5705-47DD-B8CF-D51549DC2A77}">
    <text>response missing 1/7</text>
  </threadedComment>
  <threadedComment ref="C7" dT="2022-01-07T20:00:24.03" personId="{9109A784-527F-4C10-B966-442AC6190208}" id="{68F2B004-D599-4730-826E-C27A95D14820}">
    <text>response missing 1/7</text>
  </threadedComment>
  <threadedComment ref="O7" dT="2022-01-10T22:02:18.14" personId="{9109A784-527F-4C10-B966-442AC6190208}" id="{FC09264E-0F61-449C-95A4-DADA4DA7ADDB}">
    <text>42 trees/ha would give 75% cover as reduced in R2, keeping tree width constant (he confirmed that)</text>
  </threadedComment>
  <threadedComment ref="C8" dT="2022-01-07T20:00:31.34" personId="{9109A784-527F-4C10-B966-442AC6190208}" id="{1F8E3AB6-718C-47EC-AE3D-0B5F3887A33F}">
    <text>response missing 1/7</text>
  </threadedComment>
  <threadedComment ref="O12" dT="2022-01-08T01:28:06.75" personId="{9109A784-527F-4C10-B966-442AC6190208}" id="{C0BD116E-DBB7-4C33-9B6A-E8DDD2EE4175}">
    <text>would be 166 to match 23% cover, but didn't ask to fit, and that's for the crop not all crops</text>
  </threadedComment>
  <threadedComment ref="N16" dT="2022-01-08T01:20:06.98" personId="{9109A784-527F-4C10-B966-442AC6190208}" id="{AC5E6E7D-B821-438C-B5A0-390F6E23A640}">
    <text>given by email</text>
  </threadedComment>
  <threadedComment ref="O16" dT="2022-01-08T01:22:02.17" personId="{9109A784-527F-4C10-B966-442AC6190208}" id="{986B9A32-1B48-438F-B959-5FF1791722E5}">
    <text>calculated to fit 30% cover at given size</text>
  </threadedComment>
  <threadedComment ref="O20" dT="2022-01-07T23:04:06.07" personId="{9109A784-527F-4C10-B966-442AC6190208}" id="{DD099996-0F18-4F09-A218-F6739CB8AC1B}">
    <text>calculated to fit 20% cover by expert request</text>
  </threadedComment>
  <threadedComment ref="H22" dT="2022-01-07T20:30:09.56" personId="{9109A784-527F-4C10-B966-442AC6190208}" id="{F2DCB90B-6E8A-4130-A3E0-A130AB2A91CB}">
    <text>emailed response</text>
  </threadedComment>
  <threadedComment ref="I23" dT="2022-01-08T02:15:45.07" personId="{9109A784-527F-4C10-B966-442AC6190208}" id="{3B0CA92F-811D-4D57-9900-2B7E4E8AD7C6}">
    <text>expert specified 10.5 m2, would have to adjust his width to fit</text>
  </threadedComment>
  <threadedComment ref="I36" dT="2022-01-08T01:45:48.81" personId="{9109A784-527F-4C10-B966-442AC6190208}" id="{82311F12-EA46-445A-8831-EB7FB5873538}">
    <text>not given by expert, but it's the right number to give 11% cover at 36 trees/ha</text>
  </threadedComment>
  <threadedComment ref="I41" dT="2022-01-12T15:56:12.57" personId="{9109A784-527F-4C10-B966-442AC6190208}" id="{86413C88-03ED-4405-86F4-1C413F7233D6}">
    <text>not given by expert but put for calculation</text>
  </threadedComment>
  <threadedComment ref="P43" dT="2022-01-08T01:35:01.93" personId="{9109A784-527F-4C10-B966-442AC6190208}" id="{6A826CDC-00D3-4B32-A32F-CD410CA13D35}">
    <text>lost by an auto-copy need to reverify</text>
  </threadedComment>
  <threadedComment ref="O45" dT="2022-01-10T22:02:46.11" personId="{9109A784-527F-4C10-B966-442AC6190208}" id="{9DD24154-9276-4BB4-83C5-47C5B110106B}">
    <text>42 trees/ha would give 75% cover as reduced in R2, keeping tree width constant (he confirmed that</text>
  </threadedComment>
  <threadedComment ref="O49" dT="2022-01-10T22:07:54.72" personId="{9109A784-527F-4C10-B966-442AC6190208}" id="{9FB70468-9B40-4B5B-B075-9DE65C00B3CC}">
    <text>37 trees/ha would give 50% cover as reduced in R2, or could reduce tree width (he didn't comment on width)</text>
  </threadedComment>
  <threadedComment ref="O53" dT="2022-01-07T23:10:31.72" personId="{9109A784-527F-4C10-B966-442AC6190208}" id="{9BB1AC50-FD6D-4C52-9329-070F3150D5F7}">
    <text>fitted to match 18% cover by expert request</text>
  </threadedComment>
  <threadedComment ref="I56" dT="2022-01-08T02:12:56.29" personId="{9109A784-527F-4C10-B966-442AC6190208}" id="{3A8450ED-D620-46F3-A088-7876397968F5}">
    <text>expert specified 25 m2, would have to adjust his width to fit</text>
  </threadedComment>
</ThreadedComments>
</file>

<file path=xl/threadedComments/threadedComment3.xml><?xml version="1.0" encoding="utf-8"?>
<ThreadedComments xmlns="http://schemas.microsoft.com/office/spreadsheetml/2018/threadedcomments" xmlns:x="http://schemas.openxmlformats.org/spreadsheetml/2006/main">
  <threadedComment ref="I2" dT="2022-01-08T01:45:48.81" personId="{9109A784-527F-4C10-B966-442AC6190208}" id="{354333C0-5154-4927-9FE0-B98459BEC353}">
    <text>not given by expert, but it's the right number to give 11% cover at 36 trees/ha</text>
  </threadedComment>
  <threadedComment ref="O7" dT="2021-12-22T21:21:13.88" personId="{9109A784-527F-4C10-B966-442AC6190208}" id="{D87C7A40-5E36-4173-BA1B-6AA0E585EE7E}">
    <text>Huasen gave 312/ha but with given tree size this is far greater than 40% cover (see right columns- with given R2 sizes it would have to be 88/ha)</text>
  </threadedComment>
  <threadedComment ref="C8" dT="2022-01-07T20:00:17.72" personId="{9109A784-527F-4C10-B966-442AC6190208}" id="{5A9D0336-DD2F-48E4-A11E-5A44643BB8E9}">
    <text>response missing 1/7</text>
  </threadedComment>
  <threadedComment ref="C11" dT="2022-01-07T20:00:24.03" personId="{9109A784-527F-4C10-B966-442AC6190208}" id="{07763E24-1F96-4E17-9EC9-66C965F41749}">
    <text>response missing 1/7</text>
  </threadedComment>
  <threadedComment ref="O11" dT="2022-01-10T22:02:18.14" personId="{9109A784-527F-4C10-B966-442AC6190208}" id="{4E678EBD-7CA1-454E-8B05-644BBA387026}">
    <text>42 trees/ha would give 75% cover as reduced in R2, keeping tree width constant (he confirmed that)</text>
  </threadedComment>
  <threadedComment ref="C12" dT="2022-01-07T20:00:31.34" personId="{9109A784-527F-4C10-B966-442AC6190208}" id="{E6690474-8BFE-493B-BE12-6A57FA549907}">
    <text>response missing 1/7</text>
  </threadedComment>
  <threadedComment ref="I16" dT="2022-01-12T15:56:12.57" personId="{9109A784-527F-4C10-B966-442AC6190208}" id="{82A58A59-56EB-415E-891D-15BF40DEEF70}">
    <text>not given by expert but put for calculation</text>
  </threadedComment>
  <threadedComment ref="O19" dT="2022-01-10T22:07:54.72" personId="{9109A784-527F-4C10-B966-442AC6190208}" id="{6CB35D9D-D960-42F6-A316-B5B8A12F7DF9}">
    <text>37 trees/ha would give 50% cover as reduced in R2, or could reduce tree width (he didn't comment on width)</text>
  </threadedComment>
  <threadedComment ref="O25" dT="2022-01-07T23:04:06.07" personId="{9109A784-527F-4C10-B966-442AC6190208}" id="{D038BF7D-9E0B-45DE-BF40-7EB2D67CF1AD}">
    <text>calculated to fit 20% cover by expert request</text>
  </threadedComment>
  <threadedComment ref="H27" dT="2022-01-07T20:30:09.56" personId="{9109A784-527F-4C10-B966-442AC6190208}" id="{608660B8-0C70-46B6-B1A3-3E5B39D37125}">
    <text>emailed response</text>
  </threadedComment>
  <threadedComment ref="I28" dT="2022-01-08T02:15:45.07" personId="{9109A784-527F-4C10-B966-442AC6190208}" id="{643C4872-205F-4697-9E44-B29ECB8E10C3}">
    <text>expert specified 10.5 m2, would have to adjust his width to fit</text>
  </threadedComment>
  <threadedComment ref="O32" dT="2022-01-07T23:10:31.72" personId="{9109A784-527F-4C10-B966-442AC6190208}" id="{3A9D6AED-8543-40C6-B1A6-DF657C1E569C}">
    <text>fitted to match 18% cover by expert request</text>
  </threadedComment>
  <threadedComment ref="O34" dT="2022-01-08T01:28:06.75" personId="{9109A784-527F-4C10-B966-442AC6190208}" id="{4CABF506-98DE-46D7-9426-5D1944ABE8E7}">
    <text>would be 166 to match 23% cover, but didn't ask to fit, and that's for the crop not all crops</text>
  </threadedComment>
  <threadedComment ref="N38" dT="2022-01-08T01:20:06.98" personId="{9109A784-527F-4C10-B966-442AC6190208}" id="{CCD3AF38-66BA-49C4-8874-3A7D51EEC9F3}">
    <text>given by email</text>
  </threadedComment>
  <threadedComment ref="O38" dT="2022-01-08T01:22:02.17" personId="{9109A784-527F-4C10-B966-442AC6190208}" id="{4416E170-86B6-483C-BB36-BFD8C6A43242}">
    <text>calculated to fit 30% cover at given size</text>
  </threadedComment>
  <threadedComment ref="P45" dT="2022-01-08T01:35:01.93" personId="{9109A784-527F-4C10-B966-442AC6190208}" id="{CDC2AEBF-0881-43A0-A928-4458F1613629}">
    <text>lost by an auto-copy need to reverify</text>
  </threadedComment>
  <threadedComment ref="O47" dT="2022-01-10T22:02:46.11" personId="{9109A784-527F-4C10-B966-442AC6190208}" id="{93854FF7-9108-4147-9F42-D70874E20DF4}">
    <text>42 trees/ha would give 75% cover as reduced in R2, keeping tree width constant (he confirmed that</text>
  </threadedComment>
  <threadedComment ref="I53" dT="2022-01-08T02:12:56.29" personId="{9109A784-527F-4C10-B966-442AC6190208}" id="{11579C5A-F41E-4F49-8526-3967965EDC99}">
    <text>expert specified 25 m2, would have to adjust his width to fit</text>
  </threadedComment>
</ThreadedComments>
</file>

<file path=xl/threadedComments/threadedComment4.xml><?xml version="1.0" encoding="utf-8"?>
<ThreadedComments xmlns="http://schemas.microsoft.com/office/spreadsheetml/2018/threadedcomments" xmlns:x="http://schemas.openxmlformats.org/spreadsheetml/2006/main">
  <threadedComment ref="DD1" dT="2021-11-02T20:25:23.74" personId="{9109A784-527F-4C10-B966-442AC6190208}" id="{247C17C1-9B91-4B10-B9E6-AD4992B476A0}">
    <text>in this version of the data set, to allow for calculation of average totals, we ignored missing values for boundaries from experts who did not specify tree spacing in boundaries</text>
  </threadedComment>
  <threadedComment ref="DE1" dT="2021-11-02T20:25:23.74" personId="{9109A784-527F-4C10-B966-442AC6190208}" id="{2BDF8AF7-20D5-4A27-8D59-6591E1878B06}">
    <text>in this version of the data set, to allow for calculation of average totals, we ignored missing values for boundaries from experts who did not specify tree spacing in boundaries</text>
  </threadedComment>
  <threadedComment ref="CN4" dT="2022-01-08T01:45:48.81" personId="{9109A784-527F-4C10-B966-442AC6190208}" id="{B6F8A8BE-1AA1-4953-9BE0-C626563D1509}">
    <text>not given by expert, but it's the right number to give 11% cover at 36 trees/ha</text>
  </threadedComment>
  <threadedComment ref="CY6" dT="2021-10-13T15:19:52.22" personId="{9109A784-527F-4C10-B966-442AC6190208}" id="{DCA3F5B2-DEE6-428A-AE4D-31D014001CB0}">
    <text>response given by email</text>
  </threadedComment>
  <threadedComment ref="DN10" dT="2021-12-22T21:21:13.88" personId="{9109A784-527F-4C10-B966-442AC6190208}" id="{EDD72996-F8F0-499D-BFB4-502BEFD34C23}">
    <text>Huasen gave 312/ha but with given tree size this is far greater than 40% cover (see right columns- with given R2 sizes it would have to be 88/ha)</text>
  </threadedComment>
  <threadedComment ref="DP10" dT="2022-01-07T20:47:58.05" personId="{9109A784-527F-4C10-B966-442AC6190208}" id="{CE527E37-C3CC-4744-AB3F-8930ABBED095}">
    <text>it's 142%, have to cap at 100 and reduce tree width</text>
  </threadedComment>
  <threadedComment ref="DS10" dT="2022-01-07T20:47:19.21" personId="{9109A784-527F-4C10-B966-442AC6190208}" id="{FF1A5DF4-04D9-47B1-8D7E-4FA633872DCB}">
    <text>Huasen gave 312/ha but with given tree size this is far greater than 40% cover (see right columns- with given R2 sizes it would have to be 88/ha for 40% cover, 220.4 for 100% cover)</text>
  </threadedComment>
  <threadedComment ref="DQ11" dT="2022-01-08T01:35:01.93" personId="{9109A784-527F-4C10-B966-442AC6190208}" id="{815161E8-9393-428D-A985-DCF2EA5D57BE}">
    <text>lost by an auto-copy need to reverify</text>
  </threadedComment>
  <threadedComment ref="AY13" dT="2021-10-13T15:06:06.29" personId="{9109A784-527F-4C10-B966-442AC6190208}" id="{319E9970-060C-44B7-A517-7FA8F317875B}">
    <text>either this is a reversal, or he's put trees/ha here?</text>
  </threadedComment>
  <threadedComment ref="AY13" dT="2021-10-13T15:11:36.49" personId="{9109A784-527F-4C10-B966-442AC6190208}" id="{4373118A-2AB5-4AFF-8B2E-CE6D7D8E21A2}" parentId="{319E9970-060C-44B7-A517-7FA8F317875B}">
    <text>asked on 10/13</text>
  </threadedComment>
  <threadedComment ref="CV13" dT="2022-01-08T01:48:03.97" personId="{9109A784-527F-4C10-B966-442AC6190208}" id="{2BD4400A-FD1B-472B-817C-CCF7F3DC5104}">
    <text>ALL trees he recommends are boundary trees</text>
  </threadedComment>
  <threadedComment ref="C14" dT="2022-01-07T20:00:17.72" personId="{9109A784-527F-4C10-B966-442AC6190208}" id="{E3EDBF77-1972-4F44-89A1-355377B3CD6A}">
    <text>response missing 1/7</text>
  </threadedComment>
  <threadedComment ref="CR17" dT="2021-09-10T20:47:35.85" personId="{9109A784-527F-4C10-B966-442AC6190208}" id="{DE9FC8BA-00FB-4107-860E-EB8C7400FC76}">
    <text>too high?  check citation</text>
  </threadedComment>
  <threadedComment ref="C18" dT="2022-01-07T20:00:24.03" personId="{9109A784-527F-4C10-B966-442AC6190208}" id="{8D873E03-E25A-45CD-A365-C56E4EC46252}">
    <text>response missing 1/7</text>
  </threadedComment>
  <threadedComment ref="CJ18" dT="2021-10-13T00:31:11.99" personId="{9109A784-527F-4C10-B966-442AC6190208}" id="{F4704B82-E6C0-451D-B0A2-69C47D8DBEBF}">
    <text>had to adjust down- inquired 10/12</text>
  </threadedComment>
  <threadedComment ref="CJ18" dT="2021-11-01T15:22:38.10" personId="{9109A784-527F-4C10-B966-442AC6190208}" id="{A0E73E0E-161A-409A-9A9C-5434908C9CBE}" parentId="{F4704B82-E6C0-451D-B0A2-69C47D8DBEBF}">
    <text>corrected per his response on 11/1 (actual widt is 15 m)</text>
  </threadedComment>
  <threadedComment ref="CP18" dT="2021-09-10T20:33:50.76" personId="{9109A784-527F-4C10-B966-442AC6190208}" id="{E7A77CBD-808A-41B9-86A1-1636E3939234}">
    <text>our 'width' must be off</text>
  </threadedComment>
  <threadedComment ref="DN18" dT="2022-01-10T22:02:18.14" personId="{9109A784-527F-4C10-B966-442AC6190208}" id="{AAC7E1D0-0A41-43B6-BC4C-02EFD5FF0304}">
    <text>42 trees/ha would give 75% cover as reduced in R2, keeping tree width constant (he confirmed that)</text>
  </threadedComment>
  <threadedComment ref="CJ19" dT="2021-10-13T00:31:11.99" personId="{9109A784-527F-4C10-B966-442AC6190208}" id="{393ADF91-0763-47FF-AC0B-9BD936266792}">
    <text>had to adjust down- inquired 10/12</text>
  </threadedComment>
  <threadedComment ref="CP19" dT="2021-09-10T20:33:50.76" personId="{9109A784-527F-4C10-B966-442AC6190208}" id="{E5D3A018-4F9C-49D2-B0BD-5D2E5D87E83C}">
    <text>our 'width' must be off</text>
  </threadedComment>
  <threadedComment ref="CP19" dT="2021-11-01T15:24:26.18" personId="{9109A784-527F-4C10-B966-442AC6190208}" id="{138B6D70-CAED-4F07-A160-A826AD9E73CF}" parentId="{E5D3A018-4F9C-49D2-B0BD-5D2E5D87E83C}">
    <text>corrected width to 15 per his email</text>
  </threadedComment>
  <threadedComment ref="DN19" dT="2022-01-10T22:02:46.11" personId="{9109A784-527F-4C10-B966-442AC6190208}" id="{72CCEAB8-1743-496E-BAB6-312875775142}">
    <text>42 trees/ha would give 75% cover as reduced in R2, keeping tree width constant (he confirmed that</text>
  </threadedComment>
  <threadedComment ref="C20" dT="2022-01-07T20:00:31.34" personId="{9109A784-527F-4C10-B966-442AC6190208}" id="{03BA6E77-E496-4E79-B796-E630EEF6FA1F}">
    <text>response missing 1/7</text>
  </threadedComment>
  <threadedComment ref="CN23" dT="2022-01-12T15:56:12.57" personId="{9109A784-527F-4C10-B966-442AC6190208}" id="{EA513E76-163C-444B-A8D1-6896EFC5D231}">
    <text>not given by expert but put for calculation</text>
  </threadedComment>
  <threadedComment ref="DN27" dT="2022-01-10T22:07:54.72" personId="{9109A784-527F-4C10-B966-442AC6190208}" id="{1D549C43-2AA6-438B-AD5E-64E435BA22AC}">
    <text>37 trees/ha would give 50% cover as reduced in R2, or could reduce tree width (he didn't comment on width)</text>
  </threadedComment>
  <threadedComment ref="CZ28" dT="2022-01-08T02:10:06.44" personId="{9109A784-527F-4C10-B966-442AC6190208}" id="{308C6C90-4E61-44AD-B749-9E1201D5F5A8}">
    <text>would have to be 71 trees/ha to give the 50% tree cover specified</text>
  </threadedComment>
  <threadedComment ref="CZ34" dT="2022-01-07T23:01:47.03" personId="{9109A784-527F-4C10-B966-442AC6190208}" id="{B2078A5F-1D3E-4384-8A62-508EEAE267FC}">
    <text>'fitted' from 40% cover per expert request</text>
  </threadedComment>
  <threadedComment ref="DN34" dT="2022-01-07T23:04:06.07" personId="{9109A784-527F-4C10-B966-442AC6190208}" id="{00C41EFB-11DE-4230-A0DB-0C0C8BD2A9C7}">
    <text>calculated to fit 20% cover by expert request</text>
  </threadedComment>
  <threadedComment ref="CZ35" dT="2022-01-07T23:07:15.90" personId="{9109A784-527F-4C10-B966-442AC6190208}" id="{5CAF8385-6364-4FC4-AB81-9CFC0E9D5294}">
    <text>given by expert</text>
  </threadedComment>
  <threadedComment ref="DN35" dT="2022-01-07T23:10:31.72" personId="{9109A784-527F-4C10-B966-442AC6190208}" id="{69309B4C-AE4E-47A2-9EDF-FA2FD556BC64}">
    <text>fitted to match 18% cover by expert request</text>
  </threadedComment>
  <threadedComment ref="CY37" dT="2022-01-12T21:01:19.15" personId="{9109A784-527F-4C10-B966-442AC6190208}" id="{0E219BBE-3AF2-46AE-83A5-D7BCE2287223}">
    <text>For soy only, would be 163 trees/ha to fit 32% cover at specified size</text>
  </threadedComment>
  <threadedComment ref="CZ37" dT="2022-01-08T00:55:49.25" personId="{9109A784-527F-4C10-B966-442AC6190208}" id="{C19F9E5A-C571-44FD-98DF-F4F767DDAAB6}">
    <text>would be 163 trees/ha to fit 32% cover at specified size</text>
  </threadedComment>
  <threadedComment ref="CK39" dT="2022-01-04T20:48:37.84" personId="{9109A784-527F-4C10-B966-442AC6190208}" id="{032F09D7-8D98-4AA6-B208-B2F5D8A90A59}">
    <text>corrected from email</text>
  </threadedComment>
  <threadedComment ref="CL39" dT="2022-01-07T20:30:09.56" personId="{9109A784-527F-4C10-B966-442AC6190208}" id="{B96A5307-9FCC-4BF5-AF71-5A9AD7941010}">
    <text>emailed response</text>
  </threadedComment>
  <threadedComment ref="CN41" dT="2022-01-08T02:15:45.07" personId="{9109A784-527F-4C10-B966-442AC6190208}" id="{1BA1014A-0A0F-459F-AE48-4C35D302A5C9}">
    <text>expert specified 10.5 m2, would have to adjust his width to fit</text>
  </threadedComment>
  <threadedComment ref="CN42" dT="2022-01-08T02:12:56.29" personId="{9109A784-527F-4C10-B966-442AC6190208}" id="{1B66463E-995C-4E49-8885-0D161BE4EF6B}">
    <text>expert specified 25 m2, would have to adjust his width to fit</text>
  </threadedComment>
  <threadedComment ref="DC42" dT="2021-10-13T13:23:19.37" personId="{9109A784-527F-4C10-B966-442AC6190208}" id="{196331FD-EBB3-4916-92D2-2624E85642AD}">
    <text>I corrected the trees/ha so that it would match the 2% cover specification- write to him to clarify also for corn</text>
  </threadedComment>
  <threadedComment ref="DN47" dT="2022-01-08T01:28:06.75" personId="{9109A784-527F-4C10-B966-442AC6190208}" id="{5C66A56F-8735-49E4-99CE-AB5FC23621E3}">
    <text>would be 166 to match 23% cover, but didn't ask to fit, and that's for the crop not all crops</text>
  </threadedComment>
  <threadedComment ref="CP48" dT="2021-09-10T20:28:30.57" personId="{9109A784-527F-4C10-B966-442AC6190208}" id="{A7847064-6448-452B-811B-A0A4F952029D}">
    <text>this would be closed according to our calculation of width- does he want to change the width parameter?</text>
  </threadedComment>
  <threadedComment ref="CZ51" dT="2022-01-08T01:14:26.77" personId="{9109A784-527F-4C10-B966-442AC6190208}" id="{80A1E20E-C1AC-4403-9FD2-3EB7690B8F45}">
    <text>fitted to 25% cover at size</text>
  </threadedComment>
  <threadedComment ref="DC51" dT="2021-10-13T16:10:32.95" personId="{9109A784-527F-4C10-B966-442AC6190208}" id="{260EB7A4-4365-4B5C-8F06-9F5D2B8C325D}">
    <text>will probably be reduced- pending email response</text>
  </threadedComment>
  <threadedComment ref="DC51" dT="2021-11-01T15:31:33.49" personId="{9109A784-527F-4C10-B966-442AC6190208}" id="{4A75CF94-CB66-4B5D-8C84-DE76560DA881}" parentId="{260EB7A4-4365-4B5C-8F06-9F5D2B8C325D}">
    <text>adjusted width to 3m following email exchange on 11/1</text>
  </threadedComment>
  <threadedComment ref="DO51" dT="2021-10-13T15:58:17.67" personId="{9109A784-527F-4C10-B966-442AC6190208}" id="{A28F61D9-5271-4333-9CA7-0FBE0F2C205F}">
    <text>huge discrepancy w/corn-specific (which is too high) and 'all crops', need to verify- wrote on 10/13</text>
  </threadedComment>
  <threadedComment ref="DO51" dT="2021-11-01T15:31:24.94" personId="{9109A784-527F-4C10-B966-442AC6190208}" id="{410D5EC9-3E24-434A-8337-751DE52FE9D7}" parentId="{A28F61D9-5271-4333-9CA7-0FBE0F2C205F}">
    <text>adjusted width to 3m following email exchange on 11/1</text>
  </threadedComment>
  <threadedComment ref="CZ52" dT="2022-01-08T01:15:33.55" personId="{9109A784-527F-4C10-B966-442AC6190208}" id="{54DAC118-0C70-40A8-B996-6B2E45AC18FB}">
    <text>fitted to match 11% cover</text>
  </threadedComment>
  <threadedComment ref="CP55" dT="2021-09-10T20:30:41.11" personId="{9109A784-527F-4C10-B966-442AC6190208}" id="{40FC8E4B-E4B1-46FF-9B32-679670464574}">
    <text>also technically 'closed' - are our widths off?</text>
  </threadedComment>
  <threadedComment ref="DL55" dT="2022-01-08T01:20:06.98" personId="{9109A784-527F-4C10-B966-442AC6190208}" id="{AE61B6A6-2D80-44F3-8620-9E2026586103}">
    <text>given by email</text>
  </threadedComment>
  <threadedComment ref="DN55" dT="2022-01-08T01:22:02.17" personId="{9109A784-527F-4C10-B966-442AC6190208}" id="{4BBF32EF-2E75-4C11-8CB1-87177CB323FE}">
    <text>calculated to fit 30% cover at given size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Poplarbill@gmail.com" TargetMode="External"/><Relationship Id="rId7" Type="http://schemas.openxmlformats.org/officeDocument/2006/relationships/vmlDrawing" Target="../drawings/vmlDrawing4.vml"/><Relationship Id="rId2" Type="http://schemas.openxmlformats.org/officeDocument/2006/relationships/hyperlink" Target="mailto:drakenmubiru@yahoo.com" TargetMode="External"/><Relationship Id="rId1" Type="http://schemas.openxmlformats.org/officeDocument/2006/relationships/hyperlink" Target="mailto:p.burgess@btinternet.com" TargetMode="External"/><Relationship Id="rId6" Type="http://schemas.openxmlformats.org/officeDocument/2006/relationships/printerSettings" Target="../printerSettings/printerSettings4.bin"/><Relationship Id="rId5" Type="http://schemas.openxmlformats.org/officeDocument/2006/relationships/hyperlink" Target="mailto:amitudu@gmail.com" TargetMode="External"/><Relationship Id="rId4" Type="http://schemas.openxmlformats.org/officeDocument/2006/relationships/hyperlink" Target="mailto:abaynehdd2009@gmail.com" TargetMode="External"/><Relationship Id="rId9"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F472-5DC5-462F-8447-871F91F3B1D0}">
  <dimension ref="A1:CS57"/>
  <sheetViews>
    <sheetView zoomScale="80" zoomScaleNormal="80" workbookViewId="0">
      <pane xSplit="4" ySplit="1" topLeftCell="E2" activePane="bottomRight" state="frozen"/>
      <selection pane="topRight" activeCell="J1" sqref="J1"/>
      <selection pane="bottomLeft" activeCell="A2" sqref="A2"/>
      <selection pane="bottomRight" activeCell="D1" sqref="D1"/>
    </sheetView>
  </sheetViews>
  <sheetFormatPr defaultColWidth="9.1796875" defaultRowHeight="14.5" x14ac:dyDescent="0.35"/>
  <cols>
    <col min="1" max="1" width="5" style="148" customWidth="1"/>
    <col min="2" max="2" width="5" style="151" customWidth="1"/>
    <col min="3" max="3" width="12.1796875" style="148" customWidth="1"/>
    <col min="4" max="4" width="11" style="151" customWidth="1"/>
    <col min="5" max="5" width="12.1796875" style="148" hidden="1" customWidth="1"/>
    <col min="6" max="6" width="11.54296875" style="148" hidden="1" customWidth="1"/>
    <col min="7" max="7" width="14.7265625" style="148" hidden="1" customWidth="1"/>
    <col min="8" max="11" width="7.1796875" style="151" customWidth="1"/>
    <col min="12" max="12" width="11.1796875" style="388" customWidth="1"/>
    <col min="13" max="13" width="15.26953125" style="155" customWidth="1"/>
    <col min="14" max="14" width="9.1796875" style="393"/>
    <col min="15" max="16384" width="9.1796875" style="151"/>
  </cols>
  <sheetData>
    <row r="1" spans="1:97" ht="18.5" x14ac:dyDescent="0.45">
      <c r="A1" s="148" t="s">
        <v>0</v>
      </c>
      <c r="B1" s="151" t="s">
        <v>478</v>
      </c>
      <c r="C1" s="148" t="s">
        <v>1</v>
      </c>
      <c r="D1" s="151" t="s">
        <v>503</v>
      </c>
      <c r="E1" s="148" t="s">
        <v>20</v>
      </c>
      <c r="F1" s="148" t="s">
        <v>22</v>
      </c>
      <c r="G1" s="148" t="s">
        <v>24</v>
      </c>
      <c r="H1" s="151" t="s">
        <v>25</v>
      </c>
      <c r="I1" s="151" t="s">
        <v>471</v>
      </c>
      <c r="J1" s="151" t="s">
        <v>489</v>
      </c>
      <c r="K1" s="151" t="s">
        <v>502</v>
      </c>
      <c r="L1" s="387" t="s">
        <v>480</v>
      </c>
      <c r="M1" s="155" t="s">
        <v>481</v>
      </c>
      <c r="N1" s="392" t="s">
        <v>482</v>
      </c>
    </row>
    <row r="2" spans="1:97" s="203" customFormat="1" x14ac:dyDescent="0.35">
      <c r="A2" s="148">
        <v>14</v>
      </c>
      <c r="B2" s="151">
        <v>1</v>
      </c>
      <c r="C2" s="148" t="s">
        <v>50</v>
      </c>
      <c r="D2" s="151" t="s">
        <v>303</v>
      </c>
      <c r="E2" s="148">
        <v>18</v>
      </c>
      <c r="F2" s="148">
        <v>2.25</v>
      </c>
      <c r="G2" s="148">
        <v>4.2</v>
      </c>
      <c r="H2" s="151" t="s">
        <v>72</v>
      </c>
      <c r="I2" s="151" t="s">
        <v>484</v>
      </c>
      <c r="J2" s="151" t="s">
        <v>491</v>
      </c>
      <c r="K2" s="151" t="s">
        <v>496</v>
      </c>
      <c r="L2" s="388">
        <v>0.25</v>
      </c>
      <c r="M2" s="155">
        <v>772</v>
      </c>
      <c r="N2" s="393">
        <v>0.32</v>
      </c>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row>
    <row r="3" spans="1:97" s="203" customFormat="1" x14ac:dyDescent="0.35">
      <c r="A3" s="148">
        <v>8</v>
      </c>
      <c r="B3" s="151">
        <v>1</v>
      </c>
      <c r="C3" s="148" t="s">
        <v>76</v>
      </c>
      <c r="D3" s="151" t="s">
        <v>303</v>
      </c>
      <c r="E3" s="148">
        <v>20</v>
      </c>
      <c r="F3" s="148">
        <v>7.6</v>
      </c>
      <c r="G3" s="148">
        <f t="shared" ref="G3:G8" si="0">((F3/2)^2)*3.14159265359</f>
        <v>45.364597917839596</v>
      </c>
      <c r="H3" s="151" t="s">
        <v>72</v>
      </c>
      <c r="I3" s="151" t="s">
        <v>484</v>
      </c>
      <c r="J3" s="151" t="s">
        <v>491</v>
      </c>
      <c r="K3" s="151" t="s">
        <v>496</v>
      </c>
      <c r="L3" s="388">
        <v>0.4</v>
      </c>
      <c r="M3" s="176">
        <v>88</v>
      </c>
      <c r="N3" s="394">
        <v>0.4</v>
      </c>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row>
    <row r="4" spans="1:97" x14ac:dyDescent="0.35">
      <c r="A4" s="148">
        <v>23</v>
      </c>
      <c r="B4" s="151">
        <v>1</v>
      </c>
      <c r="C4" s="148" t="s">
        <v>92</v>
      </c>
      <c r="D4" s="151" t="s">
        <v>96</v>
      </c>
      <c r="E4" s="148">
        <v>23</v>
      </c>
      <c r="F4" s="148">
        <v>6.9</v>
      </c>
      <c r="G4" s="148">
        <f t="shared" si="0"/>
        <v>37.39280655935498</v>
      </c>
      <c r="H4" s="151" t="s">
        <v>72</v>
      </c>
      <c r="I4" s="151" t="s">
        <v>484</v>
      </c>
      <c r="J4" s="151" t="s">
        <v>491</v>
      </c>
      <c r="K4" s="151" t="s">
        <v>496</v>
      </c>
      <c r="L4" s="388">
        <v>0.13</v>
      </c>
      <c r="M4" s="176" t="s">
        <v>73</v>
      </c>
      <c r="N4" s="394">
        <v>0.04</v>
      </c>
      <c r="O4" s="203"/>
      <c r="P4" s="203"/>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203"/>
      <c r="AQ4" s="203"/>
      <c r="AR4" s="203"/>
      <c r="AS4" s="203"/>
      <c r="AT4" s="203"/>
      <c r="AU4" s="203"/>
      <c r="AV4" s="203"/>
      <c r="AW4" s="203"/>
      <c r="AX4" s="203"/>
      <c r="AY4" s="203"/>
      <c r="AZ4" s="203"/>
      <c r="BA4" s="203"/>
      <c r="BB4" s="203"/>
      <c r="BC4" s="203"/>
      <c r="BD4" s="203"/>
      <c r="BE4" s="203"/>
      <c r="BF4" s="203"/>
      <c r="BG4" s="203"/>
      <c r="BH4" s="203"/>
      <c r="BI4" s="203"/>
      <c r="BJ4" s="203"/>
      <c r="BK4" s="203"/>
      <c r="BL4" s="203"/>
      <c r="BM4" s="203"/>
      <c r="BN4" s="203"/>
      <c r="BO4" s="203"/>
      <c r="BP4" s="203"/>
      <c r="BQ4" s="203"/>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row>
    <row r="5" spans="1:97" s="266" customFormat="1" ht="15.75" customHeight="1" x14ac:dyDescent="0.35">
      <c r="A5" s="398" t="s">
        <v>113</v>
      </c>
      <c r="B5" s="266">
        <v>1</v>
      </c>
      <c r="C5" s="398" t="s">
        <v>114</v>
      </c>
      <c r="D5" s="266" t="s">
        <v>96</v>
      </c>
      <c r="E5" s="398">
        <v>20</v>
      </c>
      <c r="F5" s="398">
        <v>5</v>
      </c>
      <c r="G5" s="148">
        <f t="shared" si="0"/>
        <v>19.634954084937501</v>
      </c>
      <c r="H5" s="151" t="s">
        <v>72</v>
      </c>
      <c r="I5" s="151" t="s">
        <v>484</v>
      </c>
      <c r="J5" s="151" t="s">
        <v>491</v>
      </c>
      <c r="K5" s="151" t="s">
        <v>496</v>
      </c>
      <c r="L5" s="388">
        <v>0.1</v>
      </c>
      <c r="M5" s="155">
        <v>60</v>
      </c>
      <c r="N5" s="393">
        <v>0.12</v>
      </c>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1"/>
      <c r="BC5" s="311"/>
      <c r="BD5" s="311"/>
      <c r="BE5" s="311"/>
      <c r="BF5" s="311"/>
      <c r="BG5" s="311"/>
      <c r="BH5" s="311"/>
      <c r="BI5" s="311"/>
      <c r="BJ5" s="311"/>
      <c r="BK5" s="311"/>
      <c r="BL5" s="311"/>
      <c r="BM5" s="311"/>
      <c r="BN5" s="311"/>
      <c r="BO5" s="311"/>
      <c r="BP5" s="311"/>
      <c r="BQ5" s="311"/>
      <c r="BR5" s="311"/>
      <c r="BS5" s="311"/>
      <c r="BT5" s="311"/>
      <c r="BU5" s="311"/>
      <c r="BV5" s="311"/>
      <c r="BW5" s="311"/>
      <c r="BX5" s="311"/>
      <c r="BY5" s="311"/>
      <c r="BZ5" s="311"/>
      <c r="CA5" s="311"/>
      <c r="CB5" s="311"/>
      <c r="CC5" s="311"/>
      <c r="CD5" s="311"/>
      <c r="CE5" s="311"/>
      <c r="CF5" s="311"/>
      <c r="CG5" s="311"/>
      <c r="CH5" s="311"/>
      <c r="CI5" s="311"/>
      <c r="CJ5" s="311"/>
      <c r="CK5" s="311"/>
      <c r="CL5" s="311"/>
      <c r="CM5" s="311"/>
      <c r="CN5" s="311"/>
      <c r="CO5" s="311"/>
      <c r="CP5" s="311"/>
      <c r="CQ5" s="311"/>
      <c r="CR5" s="311"/>
      <c r="CS5" s="311"/>
    </row>
    <row r="6" spans="1:97" x14ac:dyDescent="0.35">
      <c r="A6" s="148">
        <v>22</v>
      </c>
      <c r="B6" s="151">
        <v>1</v>
      </c>
      <c r="C6" s="148" t="s">
        <v>143</v>
      </c>
      <c r="D6" s="151" t="s">
        <v>121</v>
      </c>
      <c r="E6" s="148" t="s">
        <v>73</v>
      </c>
      <c r="F6" s="148">
        <v>11.5</v>
      </c>
      <c r="G6" s="148">
        <f t="shared" si="0"/>
        <v>103.86890710931938</v>
      </c>
      <c r="H6" s="151" t="s">
        <v>72</v>
      </c>
      <c r="I6" s="151" t="s">
        <v>484</v>
      </c>
      <c r="J6" s="151" t="s">
        <v>491</v>
      </c>
      <c r="K6" s="151" t="s">
        <v>496</v>
      </c>
      <c r="L6" s="388">
        <v>0.26</v>
      </c>
      <c r="M6" s="379">
        <v>37</v>
      </c>
      <c r="N6" s="388">
        <v>0.38</v>
      </c>
    </row>
    <row r="7" spans="1:97" x14ac:dyDescent="0.35">
      <c r="A7" s="148">
        <v>21</v>
      </c>
      <c r="B7" s="151">
        <v>1</v>
      </c>
      <c r="C7" s="148" t="s">
        <v>117</v>
      </c>
      <c r="D7" s="151" t="s">
        <v>121</v>
      </c>
      <c r="E7" s="148" t="s">
        <v>73</v>
      </c>
      <c r="F7" s="148">
        <v>15</v>
      </c>
      <c r="G7" s="148">
        <f t="shared" si="0"/>
        <v>176.71458676443751</v>
      </c>
      <c r="H7" s="151" t="s">
        <v>72</v>
      </c>
      <c r="I7" s="151" t="s">
        <v>484</v>
      </c>
      <c r="J7" s="151" t="s">
        <v>491</v>
      </c>
      <c r="K7" s="151" t="s">
        <v>496</v>
      </c>
      <c r="L7" s="388">
        <v>0.75</v>
      </c>
      <c r="M7" s="379">
        <v>42</v>
      </c>
      <c r="N7" s="393">
        <v>0.75</v>
      </c>
    </row>
    <row r="8" spans="1:97" s="372" customFormat="1" ht="15" thickBot="1" x14ac:dyDescent="0.4">
      <c r="A8" s="399">
        <v>19</v>
      </c>
      <c r="B8" s="372">
        <v>1</v>
      </c>
      <c r="C8" s="399" t="s">
        <v>135</v>
      </c>
      <c r="D8" s="372" t="s">
        <v>121</v>
      </c>
      <c r="E8" s="399"/>
      <c r="F8" s="399">
        <v>6.9</v>
      </c>
      <c r="G8" s="399">
        <f t="shared" si="0"/>
        <v>37.39280655935498</v>
      </c>
      <c r="H8" s="372" t="s">
        <v>72</v>
      </c>
      <c r="I8" s="372" t="s">
        <v>484</v>
      </c>
      <c r="J8" s="372" t="s">
        <v>491</v>
      </c>
      <c r="K8" s="372" t="s">
        <v>496</v>
      </c>
      <c r="L8" s="389">
        <v>0.62</v>
      </c>
      <c r="M8" s="380">
        <v>166</v>
      </c>
      <c r="N8" s="395">
        <v>0.62</v>
      </c>
    </row>
    <row r="9" spans="1:97" x14ac:dyDescent="0.35">
      <c r="A9" s="148">
        <v>4</v>
      </c>
      <c r="B9" s="151">
        <v>1</v>
      </c>
      <c r="C9" s="148" t="s">
        <v>166</v>
      </c>
      <c r="D9" s="151" t="s">
        <v>160</v>
      </c>
      <c r="E9" s="148">
        <v>23</v>
      </c>
      <c r="F9" s="148">
        <v>11.5</v>
      </c>
      <c r="G9" s="148">
        <f>((F9/2)^2)*3.14159265359</f>
        <v>103.86890710931938</v>
      </c>
      <c r="H9" s="151" t="s">
        <v>72</v>
      </c>
      <c r="I9" s="151" t="s">
        <v>486</v>
      </c>
      <c r="J9" s="151" t="s">
        <v>492</v>
      </c>
      <c r="K9" s="151" t="s">
        <v>496</v>
      </c>
      <c r="L9" s="388">
        <v>1</v>
      </c>
      <c r="M9" s="155">
        <v>96</v>
      </c>
      <c r="N9" s="393">
        <v>1</v>
      </c>
      <c r="O9" s="311"/>
      <c r="P9" s="311"/>
      <c r="Q9" s="311"/>
      <c r="R9" s="311"/>
      <c r="S9" s="311"/>
      <c r="T9" s="311"/>
      <c r="U9" s="311"/>
      <c r="V9" s="311"/>
      <c r="W9" s="311"/>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1"/>
      <c r="BE9" s="311"/>
      <c r="BF9" s="311"/>
      <c r="BG9" s="311"/>
      <c r="BH9" s="311"/>
      <c r="BI9" s="311"/>
      <c r="BJ9" s="311"/>
      <c r="BK9" s="311"/>
      <c r="BL9" s="311"/>
      <c r="BM9" s="311"/>
      <c r="BN9" s="311"/>
      <c r="BO9" s="311"/>
      <c r="BP9" s="311"/>
      <c r="BQ9" s="311"/>
      <c r="BR9" s="311"/>
      <c r="BS9" s="311"/>
      <c r="BT9" s="311"/>
      <c r="BU9" s="311"/>
      <c r="BV9" s="311"/>
      <c r="BW9" s="311"/>
      <c r="BX9" s="311"/>
      <c r="BY9" s="311"/>
      <c r="BZ9" s="311"/>
      <c r="CA9" s="311"/>
      <c r="CB9" s="311"/>
      <c r="CC9" s="311"/>
      <c r="CD9" s="311"/>
      <c r="CE9" s="311"/>
      <c r="CF9" s="311"/>
      <c r="CG9" s="311"/>
      <c r="CH9" s="311"/>
      <c r="CI9" s="311"/>
      <c r="CJ9" s="311"/>
      <c r="CK9" s="311"/>
      <c r="CL9" s="311"/>
      <c r="CM9" s="311"/>
      <c r="CN9" s="311"/>
      <c r="CO9" s="311"/>
      <c r="CP9" s="311"/>
      <c r="CQ9" s="311"/>
      <c r="CR9" s="311"/>
      <c r="CS9" s="311"/>
    </row>
    <row r="10" spans="1:97" s="203" customFormat="1" x14ac:dyDescent="0.35">
      <c r="A10" s="148">
        <v>29</v>
      </c>
      <c r="B10" s="151">
        <v>1</v>
      </c>
      <c r="C10" s="148" t="s">
        <v>158</v>
      </c>
      <c r="D10" s="151" t="s">
        <v>160</v>
      </c>
      <c r="E10" s="148" t="s">
        <v>73</v>
      </c>
      <c r="F10" s="148">
        <v>9.1999999999999993</v>
      </c>
      <c r="G10" s="148">
        <f>((F10/2)^2)*3.14159265359</f>
        <v>66.476100549964386</v>
      </c>
      <c r="H10" s="151" t="s">
        <v>72</v>
      </c>
      <c r="I10" s="151" t="s">
        <v>486</v>
      </c>
      <c r="J10" s="151" t="s">
        <v>492</v>
      </c>
      <c r="K10" s="151" t="s">
        <v>496</v>
      </c>
      <c r="L10" s="388">
        <v>1</v>
      </c>
      <c r="M10" s="155">
        <v>150</v>
      </c>
      <c r="N10" s="393">
        <v>1</v>
      </c>
      <c r="O10" s="311"/>
      <c r="P10" s="311"/>
      <c r="Q10" s="311"/>
      <c r="R10" s="311"/>
      <c r="S10" s="311"/>
      <c r="T10" s="311"/>
      <c r="U10" s="311"/>
      <c r="V10" s="311"/>
      <c r="W10" s="311"/>
      <c r="X10" s="311"/>
      <c r="Y10" s="311"/>
      <c r="Z10" s="311"/>
      <c r="AA10" s="311"/>
      <c r="AB10" s="311"/>
      <c r="AC10" s="311"/>
      <c r="AD10" s="311"/>
      <c r="AE10" s="311"/>
      <c r="AF10" s="311"/>
      <c r="AG10" s="311"/>
      <c r="AH10" s="311"/>
      <c r="AI10" s="311"/>
      <c r="AJ10" s="311"/>
      <c r="AK10" s="311"/>
      <c r="AL10" s="311"/>
      <c r="AM10" s="311"/>
      <c r="AN10" s="311"/>
      <c r="AO10" s="311"/>
      <c r="AP10" s="311"/>
      <c r="AQ10" s="311"/>
      <c r="AR10" s="311"/>
      <c r="AS10" s="311"/>
      <c r="AT10" s="311"/>
      <c r="AU10" s="311"/>
      <c r="AV10" s="311"/>
      <c r="AW10" s="311"/>
      <c r="AX10" s="311"/>
      <c r="AY10" s="311"/>
      <c r="AZ10" s="311"/>
      <c r="BA10" s="311"/>
      <c r="BB10" s="311"/>
      <c r="BC10" s="311"/>
      <c r="BD10" s="311"/>
      <c r="BE10" s="311"/>
      <c r="BF10" s="311"/>
      <c r="BG10" s="311"/>
      <c r="BH10" s="311"/>
      <c r="BI10" s="311"/>
      <c r="BJ10" s="311"/>
      <c r="BK10" s="311"/>
      <c r="BL10" s="311"/>
      <c r="BM10" s="311"/>
      <c r="BN10" s="311"/>
      <c r="BO10" s="311"/>
      <c r="BP10" s="311"/>
      <c r="BQ10" s="311"/>
      <c r="BR10" s="311"/>
      <c r="BS10" s="311"/>
      <c r="BT10" s="311"/>
      <c r="BU10" s="311"/>
      <c r="BV10" s="311"/>
      <c r="BW10" s="311"/>
      <c r="BX10" s="311"/>
      <c r="BY10" s="311"/>
      <c r="BZ10" s="311"/>
      <c r="CA10" s="311"/>
      <c r="CB10" s="311"/>
      <c r="CC10" s="311"/>
      <c r="CD10" s="311"/>
      <c r="CE10" s="311"/>
      <c r="CF10" s="311"/>
      <c r="CG10" s="311"/>
      <c r="CH10" s="311"/>
      <c r="CI10" s="311"/>
      <c r="CJ10" s="311"/>
      <c r="CK10" s="311"/>
      <c r="CL10" s="311"/>
      <c r="CM10" s="311"/>
      <c r="CN10" s="311"/>
      <c r="CO10" s="311"/>
      <c r="CP10" s="311"/>
      <c r="CQ10" s="311"/>
      <c r="CR10" s="311"/>
      <c r="CS10" s="311"/>
    </row>
    <row r="11" spans="1:97" s="369" customFormat="1" ht="15" thickBot="1" x14ac:dyDescent="0.4">
      <c r="A11" s="400" t="s">
        <v>178</v>
      </c>
      <c r="B11" s="369">
        <v>2</v>
      </c>
      <c r="C11" s="400" t="s">
        <v>179</v>
      </c>
      <c r="D11" s="369" t="s">
        <v>121</v>
      </c>
      <c r="E11" s="400">
        <v>23</v>
      </c>
      <c r="F11" s="400">
        <v>4</v>
      </c>
      <c r="G11" s="401">
        <f>((F11/2)^2)*3.14159265359</f>
        <v>12.56637061436</v>
      </c>
      <c r="H11" s="369" t="s">
        <v>72</v>
      </c>
      <c r="I11" s="369" t="s">
        <v>486</v>
      </c>
      <c r="J11" s="369" t="s">
        <v>492</v>
      </c>
      <c r="K11" s="372" t="s">
        <v>496</v>
      </c>
      <c r="L11" s="390">
        <v>0.3</v>
      </c>
      <c r="M11" s="381">
        <v>225</v>
      </c>
      <c r="N11" s="396">
        <v>0.28000000000000003</v>
      </c>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c r="AP11" s="368"/>
      <c r="AQ11" s="368"/>
      <c r="AR11" s="368"/>
      <c r="AS11" s="368"/>
      <c r="AT11" s="368"/>
      <c r="AU11" s="368"/>
      <c r="AV11" s="368"/>
      <c r="AW11" s="368"/>
      <c r="AX11" s="368"/>
      <c r="AY11" s="368"/>
      <c r="AZ11" s="368"/>
      <c r="BA11" s="368"/>
      <c r="BB11" s="368"/>
      <c r="BC11" s="368"/>
      <c r="BD11" s="368"/>
      <c r="BE11" s="368"/>
      <c r="BF11" s="368"/>
      <c r="BG11" s="368"/>
      <c r="BH11" s="368"/>
      <c r="BI11" s="368"/>
      <c r="BJ11" s="368"/>
      <c r="BK11" s="368"/>
      <c r="BL11" s="368"/>
      <c r="BM11" s="368"/>
      <c r="BN11" s="368"/>
      <c r="BO11" s="368"/>
      <c r="BP11" s="368"/>
      <c r="BQ11" s="368"/>
      <c r="BR11" s="368"/>
      <c r="BS11" s="368"/>
      <c r="BT11" s="368"/>
      <c r="BU11" s="368"/>
      <c r="BV11" s="368"/>
      <c r="BW11" s="368"/>
      <c r="BX11" s="368"/>
      <c r="BY11" s="368"/>
      <c r="BZ11" s="368"/>
      <c r="CA11" s="368"/>
      <c r="CB11" s="368"/>
      <c r="CC11" s="368"/>
      <c r="CD11" s="368"/>
      <c r="CE11" s="368"/>
      <c r="CF11" s="368"/>
      <c r="CG11" s="368"/>
      <c r="CH11" s="368"/>
      <c r="CI11" s="368"/>
      <c r="CJ11" s="368"/>
      <c r="CK11" s="368"/>
      <c r="CL11" s="368"/>
      <c r="CM11" s="368"/>
      <c r="CN11" s="368"/>
      <c r="CO11" s="368"/>
      <c r="CP11" s="368"/>
      <c r="CQ11" s="368"/>
      <c r="CR11" s="368"/>
      <c r="CS11" s="368"/>
    </row>
    <row r="12" spans="1:97" x14ac:dyDescent="0.35">
      <c r="A12" s="148">
        <v>27</v>
      </c>
      <c r="B12" s="151">
        <v>1</v>
      </c>
      <c r="C12" s="148" t="s">
        <v>310</v>
      </c>
      <c r="D12" s="151" t="s">
        <v>160</v>
      </c>
      <c r="E12" s="148" t="s">
        <v>73</v>
      </c>
      <c r="F12" s="148">
        <v>4.2</v>
      </c>
      <c r="G12" s="148">
        <f t="shared" ref="G12:G24" si="1">((F12/2)^2)*3.14159265359</f>
        <v>13.854423602331901</v>
      </c>
      <c r="H12" s="151" t="s">
        <v>72</v>
      </c>
      <c r="I12" s="151" t="s">
        <v>488</v>
      </c>
      <c r="J12" s="151" t="s">
        <v>492</v>
      </c>
      <c r="K12" s="151" t="s">
        <v>496</v>
      </c>
      <c r="L12" s="388">
        <v>0.23</v>
      </c>
      <c r="M12" s="155">
        <v>50</v>
      </c>
      <c r="N12" s="393">
        <v>7.0000000000000007E-2</v>
      </c>
    </row>
    <row r="13" spans="1:97" x14ac:dyDescent="0.35">
      <c r="A13" s="148">
        <v>5</v>
      </c>
      <c r="B13" s="151">
        <v>1</v>
      </c>
      <c r="C13" s="148" t="s">
        <v>323</v>
      </c>
      <c r="D13" s="151" t="s">
        <v>160</v>
      </c>
      <c r="E13" s="148">
        <v>17</v>
      </c>
      <c r="F13" s="148">
        <v>6</v>
      </c>
      <c r="G13" s="148">
        <f t="shared" si="1"/>
        <v>28.27433388231</v>
      </c>
      <c r="H13" s="151" t="s">
        <v>72</v>
      </c>
      <c r="I13" s="151" t="s">
        <v>488</v>
      </c>
      <c r="J13" s="151" t="s">
        <v>492</v>
      </c>
      <c r="K13" s="151" t="s">
        <v>496</v>
      </c>
      <c r="L13" s="388">
        <v>0.3</v>
      </c>
      <c r="M13" s="155">
        <v>70</v>
      </c>
      <c r="N13" s="393">
        <v>0.2</v>
      </c>
    </row>
    <row r="14" spans="1:97" x14ac:dyDescent="0.35">
      <c r="A14" s="148">
        <v>30</v>
      </c>
      <c r="B14" s="151">
        <v>1</v>
      </c>
      <c r="C14" s="402" t="s">
        <v>271</v>
      </c>
      <c r="D14" s="151" t="s">
        <v>160</v>
      </c>
      <c r="E14" s="148">
        <v>18</v>
      </c>
      <c r="F14" s="148">
        <v>4.5</v>
      </c>
      <c r="G14" s="148">
        <f t="shared" si="1"/>
        <v>15.904312808799375</v>
      </c>
      <c r="H14" s="151" t="s">
        <v>72</v>
      </c>
      <c r="I14" s="151" t="s">
        <v>488</v>
      </c>
      <c r="J14" s="151" t="s">
        <v>492</v>
      </c>
      <c r="K14" s="151" t="s">
        <v>496</v>
      </c>
      <c r="L14" s="388">
        <v>0.25</v>
      </c>
      <c r="M14" s="379">
        <v>157</v>
      </c>
      <c r="N14" s="393">
        <v>0.25</v>
      </c>
    </row>
    <row r="15" spans="1:97" s="203" customFormat="1" x14ac:dyDescent="0.35">
      <c r="A15" s="398" t="s">
        <v>301</v>
      </c>
      <c r="B15" s="266">
        <v>1</v>
      </c>
      <c r="C15" s="398" t="s">
        <v>302</v>
      </c>
      <c r="D15" s="266" t="s">
        <v>303</v>
      </c>
      <c r="E15" s="398">
        <v>17</v>
      </c>
      <c r="F15" s="398">
        <v>6</v>
      </c>
      <c r="G15" s="148">
        <f t="shared" si="1"/>
        <v>28.27433388231</v>
      </c>
      <c r="H15" s="266" t="s">
        <v>72</v>
      </c>
      <c r="I15" s="151" t="s">
        <v>488</v>
      </c>
      <c r="J15" s="151" t="s">
        <v>492</v>
      </c>
      <c r="K15" s="151" t="s">
        <v>496</v>
      </c>
      <c r="L15" s="388">
        <v>0.26</v>
      </c>
      <c r="M15" s="176">
        <v>75</v>
      </c>
      <c r="N15" s="393">
        <v>0.21</v>
      </c>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c r="CG15" s="151"/>
      <c r="CH15" s="151"/>
      <c r="CI15" s="151"/>
      <c r="CJ15" s="151"/>
      <c r="CK15" s="151"/>
      <c r="CL15" s="151"/>
      <c r="CM15" s="151"/>
      <c r="CN15" s="151"/>
      <c r="CO15" s="151"/>
      <c r="CP15" s="151"/>
      <c r="CQ15" s="151"/>
      <c r="CR15" s="151"/>
      <c r="CS15" s="151"/>
    </row>
    <row r="16" spans="1:97" s="266" customFormat="1" x14ac:dyDescent="0.35">
      <c r="A16" s="148">
        <v>10</v>
      </c>
      <c r="B16" s="151">
        <v>1</v>
      </c>
      <c r="C16" s="148" t="s">
        <v>281</v>
      </c>
      <c r="D16" s="151" t="s">
        <v>121</v>
      </c>
      <c r="E16" s="148" t="s">
        <v>73</v>
      </c>
      <c r="F16" s="148" t="s">
        <v>73</v>
      </c>
      <c r="G16" s="148" t="e">
        <f t="shared" si="1"/>
        <v>#VALUE!</v>
      </c>
      <c r="H16" s="151" t="s">
        <v>72</v>
      </c>
      <c r="I16" s="151" t="s">
        <v>488</v>
      </c>
      <c r="J16" s="151" t="s">
        <v>492</v>
      </c>
      <c r="K16" s="151" t="s">
        <v>496</v>
      </c>
      <c r="L16" s="388">
        <v>0.3</v>
      </c>
      <c r="M16" s="379">
        <v>46</v>
      </c>
      <c r="N16" s="393">
        <v>0.3</v>
      </c>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c r="CG16" s="151"/>
      <c r="CH16" s="151"/>
      <c r="CI16" s="151"/>
      <c r="CJ16" s="151"/>
      <c r="CK16" s="151"/>
      <c r="CL16" s="151"/>
      <c r="CM16" s="151"/>
      <c r="CN16" s="151"/>
      <c r="CO16" s="151"/>
      <c r="CP16" s="151"/>
      <c r="CQ16" s="151"/>
      <c r="CR16" s="151"/>
      <c r="CS16" s="151"/>
    </row>
    <row r="17" spans="1:97" ht="15.65" customHeight="1" x14ac:dyDescent="0.35">
      <c r="A17" s="398" t="s">
        <v>299</v>
      </c>
      <c r="B17" s="266">
        <v>1</v>
      </c>
      <c r="C17" s="398" t="s">
        <v>253</v>
      </c>
      <c r="D17" s="266" t="s">
        <v>121</v>
      </c>
      <c r="E17" s="398">
        <v>20</v>
      </c>
      <c r="F17" s="398">
        <v>5</v>
      </c>
      <c r="G17" s="148">
        <f t="shared" si="1"/>
        <v>19.634954084937501</v>
      </c>
      <c r="H17" s="266" t="s">
        <v>72</v>
      </c>
      <c r="I17" s="151" t="s">
        <v>488</v>
      </c>
      <c r="J17" s="151" t="s">
        <v>492</v>
      </c>
      <c r="K17" s="151" t="s">
        <v>496</v>
      </c>
      <c r="L17" s="388">
        <v>0.23</v>
      </c>
      <c r="M17" s="176">
        <v>100</v>
      </c>
      <c r="N17" s="393">
        <v>0.2</v>
      </c>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3"/>
      <c r="CE17" s="203"/>
      <c r="CF17" s="203"/>
      <c r="CG17" s="203"/>
      <c r="CH17" s="203"/>
      <c r="CI17" s="203"/>
      <c r="CJ17" s="203"/>
      <c r="CK17" s="203"/>
      <c r="CL17" s="203"/>
      <c r="CM17" s="203"/>
      <c r="CN17" s="203"/>
      <c r="CO17" s="203"/>
      <c r="CP17" s="203"/>
      <c r="CQ17" s="203"/>
      <c r="CR17" s="203"/>
      <c r="CS17" s="203"/>
    </row>
    <row r="18" spans="1:97" x14ac:dyDescent="0.35">
      <c r="A18" s="398" t="s">
        <v>306</v>
      </c>
      <c r="B18" s="266">
        <v>1</v>
      </c>
      <c r="C18" s="398" t="s">
        <v>307</v>
      </c>
      <c r="D18" s="266" t="s">
        <v>308</v>
      </c>
      <c r="E18" s="398">
        <v>20</v>
      </c>
      <c r="F18" s="398">
        <v>8</v>
      </c>
      <c r="G18" s="148">
        <f t="shared" si="1"/>
        <v>50.265482457440001</v>
      </c>
      <c r="H18" s="266" t="s">
        <v>72</v>
      </c>
      <c r="I18" s="151" t="s">
        <v>488</v>
      </c>
      <c r="J18" s="151" t="s">
        <v>492</v>
      </c>
      <c r="K18" s="151" t="s">
        <v>496</v>
      </c>
      <c r="L18" s="388">
        <v>0.21</v>
      </c>
      <c r="M18" s="176">
        <v>40</v>
      </c>
      <c r="N18" s="393">
        <v>0.2</v>
      </c>
      <c r="O18" s="203"/>
      <c r="P18" s="203"/>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3"/>
      <c r="CE18" s="203"/>
      <c r="CF18" s="203"/>
      <c r="CG18" s="203"/>
      <c r="CH18" s="203"/>
      <c r="CI18" s="203"/>
      <c r="CJ18" s="203"/>
      <c r="CK18" s="203"/>
      <c r="CL18" s="203"/>
      <c r="CM18" s="203"/>
      <c r="CN18" s="203"/>
      <c r="CO18" s="203"/>
      <c r="CP18" s="203"/>
      <c r="CQ18" s="203"/>
      <c r="CR18" s="203"/>
      <c r="CS18" s="203"/>
    </row>
    <row r="19" spans="1:97" s="372" customFormat="1" ht="15" thickBot="1" x14ac:dyDescent="0.4">
      <c r="A19" s="401">
        <v>15</v>
      </c>
      <c r="B19" s="368">
        <v>2</v>
      </c>
      <c r="C19" s="401" t="s">
        <v>255</v>
      </c>
      <c r="D19" s="368" t="s">
        <v>160</v>
      </c>
      <c r="E19" s="401">
        <v>12</v>
      </c>
      <c r="F19" s="401">
        <v>5.65</v>
      </c>
      <c r="G19" s="401">
        <f t="shared" si="1"/>
        <v>25.071872871056698</v>
      </c>
      <c r="H19" s="368" t="s">
        <v>72</v>
      </c>
      <c r="I19" s="369" t="s">
        <v>488</v>
      </c>
      <c r="J19" s="369" t="s">
        <v>492</v>
      </c>
      <c r="K19" s="369" t="s">
        <v>496</v>
      </c>
      <c r="L19" s="390">
        <v>0.25</v>
      </c>
      <c r="M19" s="381">
        <v>157</v>
      </c>
      <c r="N19" s="396">
        <v>0.39</v>
      </c>
      <c r="O19" s="368"/>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row>
    <row r="20" spans="1:97" s="266" customFormat="1" x14ac:dyDescent="0.35">
      <c r="A20" s="148">
        <v>28</v>
      </c>
      <c r="B20" s="151">
        <v>1</v>
      </c>
      <c r="C20" s="148" t="s">
        <v>504</v>
      </c>
      <c r="D20" s="151" t="s">
        <v>160</v>
      </c>
      <c r="E20" s="148">
        <v>12.5</v>
      </c>
      <c r="F20" s="148">
        <v>6.5</v>
      </c>
      <c r="G20" s="148">
        <f t="shared" si="1"/>
        <v>33.183072403544372</v>
      </c>
      <c r="H20" s="151" t="s">
        <v>72</v>
      </c>
      <c r="I20" s="151" t="s">
        <v>487</v>
      </c>
      <c r="J20" s="151" t="s">
        <v>492</v>
      </c>
      <c r="K20" s="151" t="s">
        <v>497</v>
      </c>
      <c r="L20" s="388">
        <v>0.4</v>
      </c>
      <c r="M20" s="155">
        <v>60</v>
      </c>
      <c r="N20" s="393">
        <v>0.2</v>
      </c>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row>
    <row r="21" spans="1:97" s="311" customFormat="1" x14ac:dyDescent="0.35">
      <c r="A21" s="148">
        <v>26</v>
      </c>
      <c r="B21" s="151">
        <v>1</v>
      </c>
      <c r="C21" s="148" t="s">
        <v>238</v>
      </c>
      <c r="D21" s="151" t="s">
        <v>160</v>
      </c>
      <c r="E21" s="148">
        <v>6.5</v>
      </c>
      <c r="F21" s="148">
        <v>4.5999999999999996</v>
      </c>
      <c r="G21" s="148">
        <f t="shared" si="1"/>
        <v>16.619025137491096</v>
      </c>
      <c r="H21" s="151" t="s">
        <v>72</v>
      </c>
      <c r="I21" s="151" t="s">
        <v>487</v>
      </c>
      <c r="J21" s="151" t="s">
        <v>492</v>
      </c>
      <c r="K21" s="151" t="s">
        <v>497</v>
      </c>
      <c r="L21" s="388">
        <v>0.32</v>
      </c>
      <c r="M21" s="155">
        <v>240</v>
      </c>
      <c r="N21" s="393">
        <v>0.4</v>
      </c>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51"/>
      <c r="BU21" s="151"/>
      <c r="BV21" s="151"/>
      <c r="BW21" s="151"/>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row>
    <row r="22" spans="1:97" s="311" customFormat="1" x14ac:dyDescent="0.35">
      <c r="A22" s="148">
        <v>16</v>
      </c>
      <c r="B22" s="151">
        <v>1</v>
      </c>
      <c r="C22" s="148" t="s">
        <v>182</v>
      </c>
      <c r="D22" s="151" t="s">
        <v>160</v>
      </c>
      <c r="E22" s="148" t="s">
        <v>73</v>
      </c>
      <c r="F22" s="148">
        <v>10</v>
      </c>
      <c r="G22" s="148">
        <f t="shared" si="1"/>
        <v>78.539816339750004</v>
      </c>
      <c r="H22" s="151" t="s">
        <v>72</v>
      </c>
      <c r="I22" s="151" t="s">
        <v>487</v>
      </c>
      <c r="J22" s="151" t="s">
        <v>492</v>
      </c>
      <c r="K22" s="151" t="s">
        <v>497</v>
      </c>
      <c r="L22" s="388">
        <v>0.35299999999999998</v>
      </c>
      <c r="M22" s="155">
        <v>45</v>
      </c>
      <c r="N22" s="393">
        <v>0.35</v>
      </c>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c r="BQ22" s="151"/>
      <c r="BR22" s="151"/>
      <c r="BS22" s="151"/>
      <c r="BT22" s="151"/>
      <c r="BU22" s="151"/>
      <c r="BV22" s="151"/>
      <c r="BW22" s="151"/>
      <c r="BX22" s="151"/>
      <c r="BY22" s="151"/>
      <c r="BZ22" s="151"/>
      <c r="CA22" s="151"/>
      <c r="CB22" s="151"/>
      <c r="CC22" s="151"/>
      <c r="CD22" s="151"/>
      <c r="CE22" s="151"/>
      <c r="CF22" s="151"/>
      <c r="CG22" s="151"/>
      <c r="CH22" s="151"/>
      <c r="CI22" s="151"/>
      <c r="CJ22" s="151"/>
      <c r="CK22" s="151"/>
      <c r="CL22" s="151"/>
      <c r="CM22" s="151"/>
      <c r="CN22" s="151"/>
      <c r="CO22" s="151"/>
      <c r="CP22" s="151"/>
      <c r="CQ22" s="151"/>
      <c r="CR22" s="151"/>
      <c r="CS22" s="151"/>
    </row>
    <row r="23" spans="1:97" s="203" customFormat="1" x14ac:dyDescent="0.35">
      <c r="A23" s="148">
        <v>31</v>
      </c>
      <c r="B23" s="151">
        <v>1</v>
      </c>
      <c r="C23" s="148" t="s">
        <v>199</v>
      </c>
      <c r="D23" s="151" t="s">
        <v>160</v>
      </c>
      <c r="E23" s="148">
        <v>10</v>
      </c>
      <c r="F23" s="148">
        <v>4.5</v>
      </c>
      <c r="G23" s="148">
        <f t="shared" si="1"/>
        <v>15.904312808799375</v>
      </c>
      <c r="H23" s="151" t="s">
        <v>72</v>
      </c>
      <c r="I23" s="151" t="s">
        <v>487</v>
      </c>
      <c r="J23" s="151" t="s">
        <v>492</v>
      </c>
      <c r="K23" s="151" t="s">
        <v>497</v>
      </c>
      <c r="L23" s="388">
        <v>0.05</v>
      </c>
      <c r="M23" s="155">
        <v>31</v>
      </c>
      <c r="N23" s="393">
        <v>0.05</v>
      </c>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1"/>
      <c r="BP23" s="151"/>
      <c r="BQ23" s="151"/>
      <c r="BR23" s="151"/>
      <c r="BS23" s="151"/>
      <c r="BT23" s="151"/>
      <c r="BU23" s="151"/>
      <c r="BV23" s="151"/>
      <c r="BW23" s="151"/>
      <c r="BX23" s="151"/>
      <c r="BY23" s="151"/>
      <c r="BZ23" s="151"/>
      <c r="CA23" s="151"/>
      <c r="CB23" s="151"/>
      <c r="CC23" s="151"/>
      <c r="CD23" s="151"/>
      <c r="CE23" s="151"/>
      <c r="CF23" s="151"/>
      <c r="CG23" s="151"/>
      <c r="CH23" s="151"/>
      <c r="CI23" s="151"/>
      <c r="CJ23" s="151"/>
      <c r="CK23" s="151"/>
      <c r="CL23" s="151"/>
      <c r="CM23" s="151"/>
      <c r="CN23" s="151"/>
      <c r="CO23" s="151"/>
      <c r="CP23" s="151"/>
      <c r="CQ23" s="151"/>
      <c r="CR23" s="151"/>
      <c r="CS23" s="151"/>
    </row>
    <row r="24" spans="1:97" s="372" customFormat="1" ht="15" thickBot="1" x14ac:dyDescent="0.4">
      <c r="A24" s="400" t="s">
        <v>252</v>
      </c>
      <c r="B24" s="369">
        <v>2</v>
      </c>
      <c r="C24" s="400" t="s">
        <v>253</v>
      </c>
      <c r="D24" s="369" t="s">
        <v>121</v>
      </c>
      <c r="E24" s="400">
        <v>13</v>
      </c>
      <c r="F24" s="400">
        <v>4.5999999999999996</v>
      </c>
      <c r="G24" s="401">
        <f t="shared" si="1"/>
        <v>16.619025137491096</v>
      </c>
      <c r="H24" s="369" t="s">
        <v>72</v>
      </c>
      <c r="I24" s="369" t="s">
        <v>487</v>
      </c>
      <c r="J24" s="369" t="s">
        <v>492</v>
      </c>
      <c r="K24" s="369" t="s">
        <v>497</v>
      </c>
      <c r="L24" s="390">
        <v>0.28000000000000003</v>
      </c>
      <c r="M24" s="381">
        <v>150</v>
      </c>
      <c r="N24" s="396">
        <v>0.22</v>
      </c>
    </row>
    <row r="25" spans="1:97" ht="19.5" customHeight="1" x14ac:dyDescent="0.35">
      <c r="A25" s="148" t="s">
        <v>437</v>
      </c>
      <c r="B25" s="151">
        <v>1</v>
      </c>
      <c r="C25" s="398" t="s">
        <v>438</v>
      </c>
      <c r="D25" s="266" t="s">
        <v>303</v>
      </c>
      <c r="E25" s="148">
        <v>12</v>
      </c>
      <c r="F25" s="148">
        <v>3</v>
      </c>
      <c r="G25" s="148">
        <f>((F25/2)^2)*3.14159265359</f>
        <v>7.0685834705774999</v>
      </c>
      <c r="H25" s="151" t="s">
        <v>434</v>
      </c>
      <c r="I25" s="151" t="s">
        <v>484</v>
      </c>
      <c r="J25" s="151" t="s">
        <v>491</v>
      </c>
      <c r="K25" s="151" t="s">
        <v>496</v>
      </c>
      <c r="L25" s="388">
        <v>0.18</v>
      </c>
      <c r="M25" s="155">
        <v>280</v>
      </c>
      <c r="N25" s="393">
        <v>0.2</v>
      </c>
    </row>
    <row r="26" spans="1:97" x14ac:dyDescent="0.35">
      <c r="A26" s="148" t="s">
        <v>435</v>
      </c>
      <c r="B26" s="151">
        <v>1</v>
      </c>
      <c r="C26" s="398" t="s">
        <v>436</v>
      </c>
      <c r="D26" s="266" t="s">
        <v>121</v>
      </c>
      <c r="E26" s="148">
        <v>15</v>
      </c>
      <c r="F26" s="148">
        <v>5</v>
      </c>
      <c r="G26" s="148">
        <f>((F26/2)^2)*3.14159265359</f>
        <v>19.634954084937501</v>
      </c>
      <c r="H26" s="151" t="s">
        <v>434</v>
      </c>
      <c r="I26" s="151" t="s">
        <v>484</v>
      </c>
      <c r="J26" s="151" t="s">
        <v>491</v>
      </c>
      <c r="K26" s="151" t="s">
        <v>496</v>
      </c>
      <c r="L26" s="388">
        <v>0.23</v>
      </c>
      <c r="M26" s="155">
        <v>100</v>
      </c>
      <c r="N26" s="393">
        <v>0.2</v>
      </c>
      <c r="O26" s="266"/>
      <c r="P26" s="266"/>
      <c r="Q26" s="266"/>
      <c r="R26" s="266"/>
      <c r="S26" s="266"/>
      <c r="T26" s="266"/>
      <c r="U26" s="266"/>
      <c r="V26" s="266"/>
      <c r="W26" s="266"/>
      <c r="X26" s="266"/>
      <c r="Y26" s="266"/>
      <c r="Z26" s="266"/>
      <c r="AA26" s="266"/>
      <c r="AB26" s="266"/>
      <c r="AC26" s="266"/>
      <c r="AD26" s="266"/>
      <c r="AE26" s="266"/>
      <c r="AF26" s="266"/>
      <c r="AG26" s="266"/>
      <c r="AH26" s="266"/>
      <c r="AI26" s="266"/>
      <c r="AJ26" s="266"/>
      <c r="AK26" s="266"/>
      <c r="AL26" s="266"/>
      <c r="AM26" s="266"/>
      <c r="AN26" s="266"/>
      <c r="AO26" s="266"/>
      <c r="AP26" s="266"/>
      <c r="AQ26" s="266"/>
      <c r="AR26" s="266"/>
      <c r="AS26" s="266"/>
      <c r="AT26" s="266"/>
      <c r="AU26" s="266"/>
      <c r="AV26" s="266"/>
      <c r="AW26" s="266"/>
      <c r="AX26" s="266"/>
      <c r="AY26" s="266"/>
      <c r="AZ26" s="266"/>
      <c r="BA26" s="266"/>
      <c r="BB26" s="266"/>
      <c r="BC26" s="266"/>
      <c r="BD26" s="266"/>
      <c r="BE26" s="266"/>
      <c r="BF26" s="266"/>
      <c r="BG26" s="266"/>
      <c r="BH26" s="266"/>
      <c r="BI26" s="266"/>
      <c r="BJ26" s="266"/>
      <c r="BK26" s="266"/>
      <c r="BL26" s="266"/>
      <c r="BM26" s="266"/>
      <c r="BN26" s="266"/>
      <c r="BO26" s="266"/>
      <c r="BP26" s="266"/>
      <c r="BQ26" s="266"/>
      <c r="BR26" s="266"/>
      <c r="BS26" s="266"/>
      <c r="BT26" s="266"/>
      <c r="BU26" s="266"/>
      <c r="BV26" s="266"/>
      <c r="BW26" s="266"/>
      <c r="BX26" s="266"/>
      <c r="BY26" s="266"/>
      <c r="BZ26" s="266"/>
      <c r="CA26" s="266"/>
      <c r="CB26" s="266"/>
      <c r="CC26" s="266"/>
      <c r="CD26" s="266"/>
      <c r="CE26" s="266"/>
      <c r="CF26" s="266"/>
      <c r="CG26" s="266"/>
      <c r="CH26" s="266"/>
      <c r="CI26" s="266"/>
      <c r="CJ26" s="266"/>
      <c r="CK26" s="266"/>
      <c r="CL26" s="266"/>
      <c r="CM26" s="266"/>
      <c r="CN26" s="266"/>
      <c r="CO26" s="266"/>
      <c r="CP26" s="266"/>
      <c r="CQ26" s="266"/>
      <c r="CR26" s="266"/>
      <c r="CS26" s="266"/>
    </row>
    <row r="27" spans="1:97" s="372" customFormat="1" ht="15" thickBot="1" x14ac:dyDescent="0.4">
      <c r="A27" s="401">
        <v>19</v>
      </c>
      <c r="B27" s="368">
        <v>2</v>
      </c>
      <c r="C27" s="401" t="s">
        <v>135</v>
      </c>
      <c r="D27" s="368" t="s">
        <v>121</v>
      </c>
      <c r="E27" s="401"/>
      <c r="F27" s="401"/>
      <c r="G27" s="401">
        <f>((F27/2)^2)*3.14159265359</f>
        <v>0</v>
      </c>
      <c r="H27" s="368" t="s">
        <v>434</v>
      </c>
      <c r="I27" s="368" t="s">
        <v>484</v>
      </c>
      <c r="J27" s="368" t="s">
        <v>491</v>
      </c>
      <c r="K27" s="372" t="s">
        <v>496</v>
      </c>
      <c r="L27" s="390">
        <v>0.62</v>
      </c>
      <c r="M27" s="381">
        <v>166</v>
      </c>
      <c r="N27" s="396">
        <v>0.62</v>
      </c>
    </row>
    <row r="28" spans="1:97" x14ac:dyDescent="0.35">
      <c r="A28" s="148">
        <v>15</v>
      </c>
      <c r="B28" s="151">
        <v>1</v>
      </c>
      <c r="C28" s="148" t="s">
        <v>255</v>
      </c>
      <c r="D28" s="151" t="s">
        <v>160</v>
      </c>
      <c r="E28" s="148">
        <v>12</v>
      </c>
      <c r="F28" s="148">
        <v>5.65</v>
      </c>
      <c r="G28" s="148">
        <f>((F28/2)^2)*3.14159265359</f>
        <v>25.071872871056698</v>
      </c>
      <c r="H28" s="151" t="s">
        <v>434</v>
      </c>
      <c r="I28" s="151" t="s">
        <v>488</v>
      </c>
      <c r="J28" s="151" t="s">
        <v>492</v>
      </c>
      <c r="K28" s="151" t="s">
        <v>496</v>
      </c>
      <c r="L28" s="388">
        <v>0.25</v>
      </c>
      <c r="M28" s="155">
        <v>157</v>
      </c>
      <c r="N28" s="393">
        <v>0.39</v>
      </c>
    </row>
    <row r="29" spans="1:97" x14ac:dyDescent="0.35">
      <c r="A29" s="148" t="s">
        <v>440</v>
      </c>
      <c r="B29" s="151">
        <v>1</v>
      </c>
      <c r="C29" s="398" t="s">
        <v>441</v>
      </c>
      <c r="D29" s="266" t="s">
        <v>308</v>
      </c>
      <c r="E29" s="398">
        <v>20</v>
      </c>
      <c r="F29" s="398">
        <v>5</v>
      </c>
      <c r="G29" s="148">
        <f t="shared" ref="G29:G35" si="2">((F29/2)^2)*3.14159265359</f>
        <v>19.634954084937501</v>
      </c>
      <c r="H29" s="266" t="s">
        <v>434</v>
      </c>
      <c r="I29" s="151" t="s">
        <v>488</v>
      </c>
      <c r="J29" s="151" t="s">
        <v>492</v>
      </c>
      <c r="K29" s="151" t="s">
        <v>496</v>
      </c>
      <c r="L29" s="388">
        <v>0.17</v>
      </c>
      <c r="M29" s="176">
        <v>85</v>
      </c>
      <c r="N29" s="393">
        <v>0.17</v>
      </c>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3"/>
      <c r="CE29" s="203"/>
      <c r="CF29" s="203"/>
      <c r="CG29" s="203"/>
      <c r="CH29" s="203"/>
      <c r="CI29" s="203"/>
      <c r="CJ29" s="203"/>
      <c r="CK29" s="203"/>
      <c r="CL29" s="203"/>
      <c r="CM29" s="203"/>
      <c r="CN29" s="203"/>
      <c r="CO29" s="203"/>
      <c r="CP29" s="203"/>
      <c r="CQ29" s="203"/>
      <c r="CR29" s="203"/>
      <c r="CS29" s="203"/>
    </row>
    <row r="30" spans="1:97" x14ac:dyDescent="0.35">
      <c r="A30" s="148">
        <v>30</v>
      </c>
      <c r="B30" s="151">
        <v>1</v>
      </c>
      <c r="C30" s="148" t="s">
        <v>271</v>
      </c>
      <c r="D30" s="151" t="s">
        <v>160</v>
      </c>
      <c r="E30" s="148">
        <v>18</v>
      </c>
      <c r="F30" s="148">
        <v>4.5</v>
      </c>
      <c r="G30" s="148">
        <f t="shared" si="2"/>
        <v>15.904312808799375</v>
      </c>
      <c r="H30" s="151" t="s">
        <v>434</v>
      </c>
      <c r="I30" s="151" t="s">
        <v>488</v>
      </c>
      <c r="J30" s="151" t="s">
        <v>492</v>
      </c>
      <c r="K30" s="151" t="s">
        <v>496</v>
      </c>
      <c r="L30" s="388">
        <v>0.11</v>
      </c>
      <c r="M30" s="155">
        <v>69</v>
      </c>
      <c r="N30" s="393">
        <v>0.11</v>
      </c>
    </row>
    <row r="31" spans="1:97" s="372" customFormat="1" ht="15" thickBot="1" x14ac:dyDescent="0.4">
      <c r="A31" s="401" t="s">
        <v>442</v>
      </c>
      <c r="B31" s="368">
        <v>2</v>
      </c>
      <c r="C31" s="400" t="s">
        <v>302</v>
      </c>
      <c r="D31" s="369" t="s">
        <v>303</v>
      </c>
      <c r="E31" s="400">
        <v>17</v>
      </c>
      <c r="F31" s="400">
        <v>5</v>
      </c>
      <c r="G31" s="401">
        <f t="shared" si="2"/>
        <v>19.634954084937501</v>
      </c>
      <c r="H31" s="369" t="s">
        <v>434</v>
      </c>
      <c r="I31" s="369" t="s">
        <v>488</v>
      </c>
      <c r="J31" s="369" t="s">
        <v>492</v>
      </c>
      <c r="K31" s="369" t="s">
        <v>496</v>
      </c>
      <c r="L31" s="390">
        <v>0.2</v>
      </c>
      <c r="M31" s="382">
        <v>65</v>
      </c>
      <c r="N31" s="396">
        <v>0.13</v>
      </c>
    </row>
    <row r="32" spans="1:97" s="203" customFormat="1" x14ac:dyDescent="0.35">
      <c r="A32" s="148" t="s">
        <v>443</v>
      </c>
      <c r="B32" s="151">
        <v>1</v>
      </c>
      <c r="C32" s="398" t="s">
        <v>429</v>
      </c>
      <c r="D32" s="266" t="s">
        <v>160</v>
      </c>
      <c r="E32" s="398">
        <v>20</v>
      </c>
      <c r="F32" s="398">
        <v>8</v>
      </c>
      <c r="G32" s="148">
        <f t="shared" si="2"/>
        <v>50.265482457440001</v>
      </c>
      <c r="H32" s="266" t="s">
        <v>434</v>
      </c>
      <c r="I32" s="151" t="s">
        <v>487</v>
      </c>
      <c r="J32" s="151" t="s">
        <v>492</v>
      </c>
      <c r="K32" s="151" t="s">
        <v>497</v>
      </c>
      <c r="L32" s="388">
        <v>0.35</v>
      </c>
      <c r="M32" s="155">
        <v>70</v>
      </c>
      <c r="N32" s="393">
        <v>0.35</v>
      </c>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c r="BM32" s="151"/>
      <c r="BN32" s="151"/>
      <c r="BO32" s="151"/>
      <c r="BP32" s="151"/>
      <c r="BQ32" s="151"/>
      <c r="BR32" s="151"/>
      <c r="BS32" s="151"/>
      <c r="BT32" s="151"/>
      <c r="BU32" s="151"/>
      <c r="BV32" s="151"/>
      <c r="BW32" s="151"/>
      <c r="BX32" s="151"/>
      <c r="BY32" s="151"/>
      <c r="BZ32" s="151"/>
      <c r="CA32" s="151"/>
      <c r="CB32" s="151"/>
      <c r="CC32" s="151"/>
      <c r="CD32" s="151"/>
      <c r="CE32" s="151"/>
      <c r="CF32" s="151"/>
      <c r="CG32" s="151"/>
      <c r="CH32" s="151"/>
      <c r="CI32" s="151"/>
      <c r="CJ32" s="151"/>
      <c r="CK32" s="151"/>
      <c r="CL32" s="151"/>
      <c r="CM32" s="151"/>
      <c r="CN32" s="151"/>
      <c r="CO32" s="151"/>
      <c r="CP32" s="151"/>
      <c r="CQ32" s="151"/>
      <c r="CR32" s="151"/>
      <c r="CS32" s="151"/>
    </row>
    <row r="33" spans="1:97" x14ac:dyDescent="0.35">
      <c r="A33" s="148" t="s">
        <v>457</v>
      </c>
      <c r="B33" s="151">
        <v>1</v>
      </c>
      <c r="C33" s="398" t="s">
        <v>458</v>
      </c>
      <c r="D33" s="266" t="s">
        <v>308</v>
      </c>
      <c r="E33" s="398">
        <v>20</v>
      </c>
      <c r="F33" s="398">
        <v>6</v>
      </c>
      <c r="G33" s="148">
        <f t="shared" si="2"/>
        <v>28.27433388231</v>
      </c>
      <c r="H33" s="266" t="s">
        <v>434</v>
      </c>
      <c r="I33" s="151" t="s">
        <v>487</v>
      </c>
      <c r="J33" s="151" t="s">
        <v>492</v>
      </c>
      <c r="K33" s="151" t="s">
        <v>497</v>
      </c>
      <c r="L33" s="388">
        <v>0.23</v>
      </c>
      <c r="M33" s="176">
        <v>100</v>
      </c>
      <c r="N33" s="393">
        <v>0.28000000000000003</v>
      </c>
      <c r="O33" s="203"/>
      <c r="P33" s="203"/>
      <c r="Q33" s="203"/>
      <c r="R33" s="203"/>
      <c r="S33" s="203"/>
      <c r="T33" s="203"/>
      <c r="U33" s="203"/>
      <c r="V33" s="203"/>
      <c r="W33" s="203"/>
      <c r="X33" s="203"/>
      <c r="Y33" s="203"/>
      <c r="Z33" s="203"/>
      <c r="AA33" s="203"/>
      <c r="AB33" s="203"/>
      <c r="AC33" s="203"/>
      <c r="AD33" s="203"/>
      <c r="AE33" s="203"/>
      <c r="AF33" s="203"/>
      <c r="AG33" s="203"/>
      <c r="AH33" s="203"/>
      <c r="AI33" s="203"/>
      <c r="AJ33" s="203"/>
      <c r="AK33" s="203"/>
      <c r="AL33" s="203"/>
      <c r="AM33" s="203"/>
      <c r="AN33" s="203"/>
      <c r="AO33" s="203"/>
      <c r="AP33" s="203"/>
      <c r="AQ33" s="203"/>
      <c r="AR33" s="203"/>
      <c r="AS33" s="203"/>
      <c r="AT33" s="203"/>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3"/>
      <c r="CE33" s="203"/>
      <c r="CF33" s="203"/>
      <c r="CG33" s="203"/>
      <c r="CH33" s="203"/>
      <c r="CI33" s="203"/>
      <c r="CJ33" s="203"/>
      <c r="CK33" s="203"/>
      <c r="CL33" s="203"/>
      <c r="CM33" s="203"/>
      <c r="CN33" s="203"/>
      <c r="CO33" s="203"/>
      <c r="CP33" s="203"/>
      <c r="CQ33" s="203"/>
      <c r="CR33" s="203"/>
      <c r="CS33" s="203"/>
    </row>
    <row r="34" spans="1:97" x14ac:dyDescent="0.35">
      <c r="A34" s="148">
        <v>20</v>
      </c>
      <c r="B34" s="151">
        <v>1</v>
      </c>
      <c r="C34" s="148" t="s">
        <v>444</v>
      </c>
      <c r="D34" s="151" t="s">
        <v>308</v>
      </c>
      <c r="E34" s="148">
        <v>30.5</v>
      </c>
      <c r="F34" s="148">
        <v>3.8</v>
      </c>
      <c r="G34" s="148">
        <f t="shared" si="2"/>
        <v>11.341149479459899</v>
      </c>
      <c r="H34" s="151" t="s">
        <v>434</v>
      </c>
      <c r="I34" s="151" t="s">
        <v>487</v>
      </c>
      <c r="J34" s="151" t="s">
        <v>492</v>
      </c>
      <c r="K34" s="151" t="s">
        <v>497</v>
      </c>
      <c r="L34" s="388">
        <v>0.23</v>
      </c>
      <c r="M34" s="155">
        <v>200</v>
      </c>
      <c r="N34" s="393">
        <v>0.23</v>
      </c>
    </row>
    <row r="35" spans="1:97" s="372" customFormat="1" ht="15" thickBot="1" x14ac:dyDescent="0.4">
      <c r="A35" s="401">
        <v>26</v>
      </c>
      <c r="B35" s="368">
        <v>2</v>
      </c>
      <c r="C35" s="401" t="s">
        <v>238</v>
      </c>
      <c r="D35" s="368" t="s">
        <v>160</v>
      </c>
      <c r="E35" s="401">
        <v>10.3</v>
      </c>
      <c r="F35" s="401">
        <v>5</v>
      </c>
      <c r="G35" s="401">
        <f t="shared" si="2"/>
        <v>19.634954084937501</v>
      </c>
      <c r="H35" s="368" t="s">
        <v>434</v>
      </c>
      <c r="I35" s="369" t="s">
        <v>487</v>
      </c>
      <c r="J35" s="369" t="s">
        <v>492</v>
      </c>
      <c r="K35" s="369" t="s">
        <v>497</v>
      </c>
      <c r="L35" s="390">
        <v>0.32</v>
      </c>
      <c r="M35" s="381">
        <v>203</v>
      </c>
      <c r="N35" s="396">
        <v>0.4</v>
      </c>
    </row>
    <row r="36" spans="1:97" ht="22" customHeight="1" x14ac:dyDescent="0.35">
      <c r="A36" s="148">
        <v>18</v>
      </c>
      <c r="B36" s="151">
        <v>1</v>
      </c>
      <c r="C36" s="148" t="s">
        <v>368</v>
      </c>
      <c r="D36" s="151" t="s">
        <v>96</v>
      </c>
      <c r="E36" s="148">
        <v>7</v>
      </c>
      <c r="F36" s="148" t="s">
        <v>73</v>
      </c>
      <c r="G36" s="148">
        <v>30</v>
      </c>
      <c r="H36" s="151" t="s">
        <v>350</v>
      </c>
      <c r="I36" s="151" t="s">
        <v>483</v>
      </c>
      <c r="J36" s="151" t="s">
        <v>490</v>
      </c>
      <c r="K36" s="151" t="s">
        <v>496</v>
      </c>
      <c r="L36" s="388">
        <v>0.11</v>
      </c>
      <c r="M36" s="155">
        <v>23</v>
      </c>
      <c r="N36" s="393">
        <v>7.0000000000000007E-2</v>
      </c>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3"/>
      <c r="CE36" s="203"/>
      <c r="CF36" s="203"/>
      <c r="CG36" s="203"/>
      <c r="CH36" s="203"/>
      <c r="CI36" s="203"/>
      <c r="CJ36" s="203"/>
      <c r="CK36" s="203"/>
      <c r="CL36" s="203"/>
      <c r="CM36" s="203"/>
      <c r="CN36" s="203"/>
      <c r="CO36" s="203"/>
      <c r="CP36" s="203"/>
      <c r="CQ36" s="203"/>
      <c r="CR36" s="203"/>
      <c r="CS36" s="203"/>
    </row>
    <row r="37" spans="1:97" x14ac:dyDescent="0.35">
      <c r="A37" s="148">
        <v>24</v>
      </c>
      <c r="B37" s="151">
        <v>1</v>
      </c>
      <c r="C37" s="148" t="s">
        <v>92</v>
      </c>
      <c r="D37" s="151" t="s">
        <v>96</v>
      </c>
      <c r="E37" s="148">
        <v>5</v>
      </c>
      <c r="F37" s="148">
        <v>3.75</v>
      </c>
      <c r="G37" s="148">
        <f>((F37/2)^2)*3.14159265359</f>
        <v>11.044661672777345</v>
      </c>
      <c r="H37" s="151" t="s">
        <v>350</v>
      </c>
      <c r="I37" s="151" t="s">
        <v>483</v>
      </c>
      <c r="J37" s="151" t="s">
        <v>490</v>
      </c>
      <c r="K37" s="151" t="s">
        <v>496</v>
      </c>
      <c r="L37" s="388">
        <v>0.1</v>
      </c>
      <c r="M37" s="155">
        <v>40</v>
      </c>
      <c r="N37" s="393">
        <v>0.04</v>
      </c>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3"/>
      <c r="CE37" s="203"/>
      <c r="CF37" s="203"/>
      <c r="CG37" s="203"/>
      <c r="CH37" s="203"/>
      <c r="CI37" s="203"/>
      <c r="CJ37" s="203"/>
      <c r="CK37" s="203"/>
      <c r="CL37" s="203"/>
      <c r="CM37" s="203"/>
      <c r="CN37" s="203"/>
      <c r="CO37" s="203"/>
      <c r="CP37" s="203"/>
      <c r="CQ37" s="203"/>
      <c r="CR37" s="203"/>
      <c r="CS37" s="203"/>
    </row>
    <row r="38" spans="1:97" s="203" customFormat="1" x14ac:dyDescent="0.35">
      <c r="A38" s="148">
        <v>25</v>
      </c>
      <c r="B38" s="151">
        <v>1</v>
      </c>
      <c r="C38" s="148" t="s">
        <v>92</v>
      </c>
      <c r="D38" s="151" t="s">
        <v>96</v>
      </c>
      <c r="E38" s="148">
        <v>23</v>
      </c>
      <c r="F38" s="148">
        <v>11.5</v>
      </c>
      <c r="G38" s="148">
        <f>((F38/2)^2)*3.14159265359</f>
        <v>103.86890710931938</v>
      </c>
      <c r="H38" s="151" t="s">
        <v>350</v>
      </c>
      <c r="I38" s="151" t="s">
        <v>483</v>
      </c>
      <c r="J38" s="151" t="s">
        <v>490</v>
      </c>
      <c r="K38" s="151" t="s">
        <v>496</v>
      </c>
      <c r="L38" s="388">
        <v>7.0000000000000007E-2</v>
      </c>
      <c r="M38" s="155">
        <v>13</v>
      </c>
      <c r="N38" s="393">
        <v>0.14000000000000001</v>
      </c>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row>
    <row r="39" spans="1:97" s="368" customFormat="1" ht="23.5" customHeight="1" thickBot="1" x14ac:dyDescent="0.4">
      <c r="A39" s="399" t="s">
        <v>379</v>
      </c>
      <c r="B39" s="372">
        <v>1</v>
      </c>
      <c r="C39" s="377" t="s">
        <v>253</v>
      </c>
      <c r="D39" s="376" t="s">
        <v>121</v>
      </c>
      <c r="E39" s="399">
        <v>23</v>
      </c>
      <c r="F39" s="399">
        <v>5</v>
      </c>
      <c r="G39" s="399">
        <f>((F39/2)^2)*3.14159265359</f>
        <v>19.634954084937501</v>
      </c>
      <c r="H39" s="372" t="s">
        <v>350</v>
      </c>
      <c r="I39" s="372" t="s">
        <v>483</v>
      </c>
      <c r="J39" s="372" t="s">
        <v>490</v>
      </c>
      <c r="K39" s="372" t="s">
        <v>496</v>
      </c>
      <c r="L39" s="389">
        <v>0.1</v>
      </c>
      <c r="M39" s="380">
        <v>70</v>
      </c>
      <c r="N39" s="395">
        <v>0.14000000000000001</v>
      </c>
      <c r="O39" s="376"/>
      <c r="P39" s="376"/>
      <c r="Q39" s="376"/>
      <c r="R39" s="376"/>
      <c r="S39" s="376"/>
      <c r="T39" s="376"/>
      <c r="U39" s="376"/>
      <c r="V39" s="376"/>
      <c r="W39" s="376"/>
      <c r="X39" s="376"/>
      <c r="Y39" s="376"/>
      <c r="Z39" s="376"/>
      <c r="AA39" s="376"/>
      <c r="AB39" s="376"/>
      <c r="AC39" s="376"/>
      <c r="AD39" s="376"/>
      <c r="AE39" s="376"/>
      <c r="AF39" s="376"/>
      <c r="AG39" s="376"/>
      <c r="AH39" s="376"/>
      <c r="AI39" s="376"/>
      <c r="AJ39" s="376"/>
      <c r="AK39" s="376"/>
      <c r="AL39" s="376"/>
      <c r="AM39" s="376"/>
      <c r="AN39" s="376"/>
      <c r="AO39" s="376"/>
      <c r="AP39" s="376"/>
      <c r="AQ39" s="376"/>
      <c r="AR39" s="376"/>
      <c r="AS39" s="376"/>
      <c r="AT39" s="376"/>
      <c r="AU39" s="376"/>
      <c r="AV39" s="376"/>
      <c r="AW39" s="376"/>
      <c r="AX39" s="376"/>
      <c r="AY39" s="376"/>
      <c r="AZ39" s="376"/>
      <c r="BA39" s="376"/>
      <c r="BB39" s="376"/>
      <c r="BC39" s="376"/>
      <c r="BD39" s="376"/>
      <c r="BE39" s="376"/>
      <c r="BF39" s="376"/>
      <c r="BG39" s="376"/>
      <c r="BH39" s="376"/>
      <c r="BI39" s="376"/>
      <c r="BJ39" s="376"/>
      <c r="BK39" s="376"/>
      <c r="BL39" s="376"/>
      <c r="BM39" s="376"/>
      <c r="BN39" s="376"/>
      <c r="BO39" s="376"/>
      <c r="BP39" s="376"/>
      <c r="BQ39" s="376"/>
      <c r="BR39" s="376"/>
      <c r="BS39" s="376"/>
      <c r="BT39" s="376"/>
      <c r="BU39" s="376"/>
      <c r="BV39" s="376"/>
      <c r="BW39" s="376"/>
      <c r="BX39" s="376"/>
      <c r="BY39" s="376"/>
      <c r="BZ39" s="376"/>
      <c r="CA39" s="376"/>
      <c r="CB39" s="376"/>
      <c r="CC39" s="376"/>
      <c r="CD39" s="376"/>
      <c r="CE39" s="376"/>
      <c r="CF39" s="376"/>
      <c r="CG39" s="376"/>
      <c r="CH39" s="376"/>
      <c r="CI39" s="376"/>
      <c r="CJ39" s="376"/>
      <c r="CK39" s="376"/>
      <c r="CL39" s="376"/>
      <c r="CM39" s="376"/>
      <c r="CN39" s="376"/>
      <c r="CO39" s="376"/>
      <c r="CP39" s="376"/>
      <c r="CQ39" s="376"/>
      <c r="CR39" s="376"/>
      <c r="CS39" s="376"/>
    </row>
    <row r="40" spans="1:97" s="203" customFormat="1" x14ac:dyDescent="0.35">
      <c r="A40" s="148">
        <v>12</v>
      </c>
      <c r="B40" s="151">
        <v>1</v>
      </c>
      <c r="C40" s="148" t="s">
        <v>381</v>
      </c>
      <c r="D40" s="151" t="s">
        <v>96</v>
      </c>
      <c r="E40" s="148" t="s">
        <v>73</v>
      </c>
      <c r="F40" s="148" t="s">
        <v>73</v>
      </c>
      <c r="G40" s="148" t="e">
        <f>((F40/2)^2)*3.14159265359</f>
        <v>#VALUE!</v>
      </c>
      <c r="H40" s="151" t="s">
        <v>350</v>
      </c>
      <c r="I40" s="151" t="s">
        <v>484</v>
      </c>
      <c r="J40" s="151" t="s">
        <v>491</v>
      </c>
      <c r="K40" s="151" t="s">
        <v>496</v>
      </c>
      <c r="L40" s="388">
        <v>0.1</v>
      </c>
      <c r="M40" s="155">
        <v>10</v>
      </c>
      <c r="N40" s="393">
        <v>7.0000000000000007E-2</v>
      </c>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c r="BR40" s="151"/>
      <c r="BS40" s="151"/>
      <c r="BT40" s="151"/>
      <c r="BU40" s="151"/>
      <c r="BV40" s="151"/>
      <c r="BW40" s="151"/>
      <c r="BX40" s="151"/>
      <c r="BY40" s="151"/>
      <c r="BZ40" s="151"/>
      <c r="CA40" s="151"/>
      <c r="CB40" s="151"/>
      <c r="CC40" s="151"/>
      <c r="CD40" s="151"/>
      <c r="CE40" s="151"/>
      <c r="CF40" s="151"/>
      <c r="CG40" s="151"/>
      <c r="CH40" s="151"/>
      <c r="CI40" s="151"/>
      <c r="CJ40" s="151"/>
      <c r="CK40" s="151"/>
      <c r="CL40" s="151"/>
      <c r="CM40" s="151"/>
      <c r="CN40" s="151"/>
      <c r="CO40" s="151"/>
      <c r="CP40" s="151"/>
      <c r="CQ40" s="151"/>
      <c r="CR40" s="151"/>
      <c r="CS40" s="151"/>
    </row>
    <row r="41" spans="1:97" x14ac:dyDescent="0.35">
      <c r="A41" s="148">
        <v>13</v>
      </c>
      <c r="B41" s="151">
        <v>1</v>
      </c>
      <c r="C41" s="148" t="s">
        <v>391</v>
      </c>
      <c r="D41" s="151" t="s">
        <v>121</v>
      </c>
      <c r="E41" s="148" t="s">
        <v>73</v>
      </c>
      <c r="F41" s="148" t="s">
        <v>73</v>
      </c>
      <c r="G41" s="148" t="e">
        <f>#REF!</f>
        <v>#REF!</v>
      </c>
      <c r="H41" s="151" t="s">
        <v>350</v>
      </c>
      <c r="I41" s="151" t="s">
        <v>484</v>
      </c>
      <c r="J41" s="151" t="s">
        <v>491</v>
      </c>
      <c r="K41" s="151" t="s">
        <v>496</v>
      </c>
      <c r="L41" s="388">
        <v>0.8</v>
      </c>
      <c r="M41" s="155">
        <v>121</v>
      </c>
      <c r="N41" s="393">
        <v>0.8</v>
      </c>
      <c r="O41" s="203"/>
      <c r="P41" s="203"/>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3"/>
      <c r="CE41" s="203"/>
      <c r="CF41" s="203"/>
      <c r="CG41" s="203"/>
      <c r="CH41" s="203"/>
      <c r="CI41" s="203"/>
      <c r="CJ41" s="203"/>
      <c r="CK41" s="203"/>
      <c r="CL41" s="203"/>
      <c r="CM41" s="203"/>
      <c r="CN41" s="203"/>
      <c r="CO41" s="203"/>
      <c r="CP41" s="203"/>
      <c r="CQ41" s="203"/>
      <c r="CR41" s="203"/>
      <c r="CS41" s="203"/>
    </row>
    <row r="42" spans="1:97" s="294" customFormat="1" x14ac:dyDescent="0.35">
      <c r="A42" s="375">
        <v>14</v>
      </c>
      <c r="B42" s="294">
        <v>1</v>
      </c>
      <c r="C42" s="375" t="s">
        <v>50</v>
      </c>
      <c r="D42" s="294" t="s">
        <v>303</v>
      </c>
      <c r="E42" s="375">
        <v>18</v>
      </c>
      <c r="F42" s="375">
        <v>2.2999999999999998</v>
      </c>
      <c r="G42" s="375">
        <v>4.5</v>
      </c>
      <c r="H42" s="294" t="s">
        <v>350</v>
      </c>
      <c r="I42" s="294" t="s">
        <v>484</v>
      </c>
      <c r="J42" s="294" t="s">
        <v>491</v>
      </c>
      <c r="K42" s="294" t="s">
        <v>496</v>
      </c>
      <c r="L42" s="388">
        <v>0.32</v>
      </c>
      <c r="M42" s="383">
        <v>711</v>
      </c>
      <c r="N42" s="393">
        <v>0.32</v>
      </c>
    </row>
    <row r="43" spans="1:97" s="294" customFormat="1" x14ac:dyDescent="0.35">
      <c r="A43" s="375">
        <v>8</v>
      </c>
      <c r="B43" s="294">
        <v>1</v>
      </c>
      <c r="C43" s="375" t="s">
        <v>76</v>
      </c>
      <c r="D43" s="294" t="s">
        <v>303</v>
      </c>
      <c r="E43" s="375">
        <v>20</v>
      </c>
      <c r="F43" s="375">
        <v>7.6</v>
      </c>
      <c r="G43" s="375">
        <f t="shared" ref="G43:G56" si="3">((F43/2)^2)*3.14159265359</f>
        <v>45.364597917839596</v>
      </c>
      <c r="H43" s="294" t="s">
        <v>350</v>
      </c>
      <c r="I43" s="294" t="s">
        <v>484</v>
      </c>
      <c r="J43" s="294" t="s">
        <v>491</v>
      </c>
      <c r="K43" s="294" t="s">
        <v>496</v>
      </c>
      <c r="L43" s="388">
        <v>0.42</v>
      </c>
      <c r="M43" s="176">
        <v>88</v>
      </c>
      <c r="N43" s="394">
        <v>0.4</v>
      </c>
    </row>
    <row r="44" spans="1:97" x14ac:dyDescent="0.35">
      <c r="A44" s="196">
        <v>23</v>
      </c>
      <c r="B44" s="203">
        <v>2</v>
      </c>
      <c r="C44" s="196" t="s">
        <v>92</v>
      </c>
      <c r="D44" s="203" t="s">
        <v>96</v>
      </c>
      <c r="E44" s="196">
        <v>23</v>
      </c>
      <c r="F44" s="196">
        <v>6.9</v>
      </c>
      <c r="G44" s="196">
        <f t="shared" si="3"/>
        <v>37.39280655935498</v>
      </c>
      <c r="H44" s="203" t="s">
        <v>350</v>
      </c>
      <c r="I44" s="203" t="s">
        <v>484</v>
      </c>
      <c r="J44" s="203" t="s">
        <v>491</v>
      </c>
      <c r="K44" s="151" t="s">
        <v>496</v>
      </c>
      <c r="L44" s="391">
        <v>0.13</v>
      </c>
      <c r="M44" s="202" t="s">
        <v>73</v>
      </c>
      <c r="N44" s="394">
        <v>0.04</v>
      </c>
    </row>
    <row r="45" spans="1:97" x14ac:dyDescent="0.35">
      <c r="A45" s="196">
        <v>21</v>
      </c>
      <c r="B45" s="203">
        <v>2</v>
      </c>
      <c r="C45" s="196" t="s">
        <v>117</v>
      </c>
      <c r="D45" s="203" t="s">
        <v>121</v>
      </c>
      <c r="E45" s="196" t="s">
        <v>73</v>
      </c>
      <c r="F45" s="196">
        <v>15</v>
      </c>
      <c r="G45" s="196">
        <f t="shared" si="3"/>
        <v>176.71458676443751</v>
      </c>
      <c r="H45" s="203" t="s">
        <v>350</v>
      </c>
      <c r="I45" s="203" t="s">
        <v>484</v>
      </c>
      <c r="J45" s="203" t="s">
        <v>491</v>
      </c>
      <c r="K45" s="151" t="s">
        <v>496</v>
      </c>
      <c r="L45" s="391">
        <v>0.75</v>
      </c>
      <c r="M45" s="384">
        <v>42</v>
      </c>
      <c r="N45" s="397">
        <v>0.75</v>
      </c>
    </row>
    <row r="46" spans="1:97" s="372" customFormat="1" ht="15" thickBot="1" x14ac:dyDescent="0.4">
      <c r="A46" s="401">
        <v>19</v>
      </c>
      <c r="B46" s="368">
        <v>2</v>
      </c>
      <c r="C46" s="401" t="s">
        <v>135</v>
      </c>
      <c r="D46" s="368" t="s">
        <v>121</v>
      </c>
      <c r="E46" s="401"/>
      <c r="F46" s="401"/>
      <c r="G46" s="401">
        <f t="shared" si="3"/>
        <v>0</v>
      </c>
      <c r="H46" s="368" t="s">
        <v>350</v>
      </c>
      <c r="I46" s="368" t="s">
        <v>484</v>
      </c>
      <c r="J46" s="368" t="s">
        <v>491</v>
      </c>
      <c r="K46" s="372" t="s">
        <v>496</v>
      </c>
      <c r="L46" s="390">
        <v>0.62</v>
      </c>
      <c r="M46" s="381">
        <v>166</v>
      </c>
      <c r="N46" s="396">
        <v>0.62</v>
      </c>
    </row>
    <row r="47" spans="1:97" ht="18" customHeight="1" x14ac:dyDescent="0.35">
      <c r="A47" s="148" t="s">
        <v>416</v>
      </c>
      <c r="B47" s="151">
        <v>1</v>
      </c>
      <c r="C47" s="398" t="s">
        <v>417</v>
      </c>
      <c r="D47" s="266" t="s">
        <v>303</v>
      </c>
      <c r="E47" s="148">
        <v>22</v>
      </c>
      <c r="F47" s="148">
        <v>12</v>
      </c>
      <c r="G47" s="148">
        <f t="shared" si="3"/>
        <v>113.09733552924</v>
      </c>
      <c r="H47" s="151" t="s">
        <v>350</v>
      </c>
      <c r="I47" s="151" t="s">
        <v>485</v>
      </c>
      <c r="J47" s="151" t="s">
        <v>491</v>
      </c>
      <c r="K47" s="151" t="s">
        <v>497</v>
      </c>
      <c r="L47" s="388">
        <v>0.2</v>
      </c>
      <c r="M47" s="155">
        <v>15</v>
      </c>
      <c r="N47" s="393">
        <v>0.17</v>
      </c>
    </row>
    <row r="48" spans="1:97" s="203" customFormat="1" x14ac:dyDescent="0.35">
      <c r="A48" s="148" t="s">
        <v>414</v>
      </c>
      <c r="B48" s="151">
        <v>1</v>
      </c>
      <c r="C48" s="398" t="s">
        <v>253</v>
      </c>
      <c r="D48" s="266" t="s">
        <v>121</v>
      </c>
      <c r="E48" s="148">
        <v>22</v>
      </c>
      <c r="F48" s="148">
        <v>10</v>
      </c>
      <c r="G48" s="148">
        <f t="shared" si="3"/>
        <v>78.539816339750004</v>
      </c>
      <c r="H48" s="151" t="s">
        <v>350</v>
      </c>
      <c r="I48" s="151" t="s">
        <v>485</v>
      </c>
      <c r="J48" s="151" t="s">
        <v>491</v>
      </c>
      <c r="K48" s="151" t="s">
        <v>497</v>
      </c>
      <c r="L48" s="388">
        <v>0.21</v>
      </c>
      <c r="M48" s="155">
        <v>20</v>
      </c>
      <c r="N48" s="393">
        <v>0.16</v>
      </c>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c r="CA48" s="151"/>
      <c r="CB48" s="151"/>
      <c r="CC48" s="151"/>
      <c r="CD48" s="151"/>
      <c r="CE48" s="151"/>
      <c r="CF48" s="151"/>
      <c r="CG48" s="151"/>
      <c r="CH48" s="151"/>
      <c r="CI48" s="151"/>
      <c r="CJ48" s="151"/>
      <c r="CK48" s="151"/>
      <c r="CL48" s="151"/>
      <c r="CM48" s="151"/>
      <c r="CN48" s="151"/>
      <c r="CO48" s="151"/>
      <c r="CP48" s="151"/>
      <c r="CQ48" s="151"/>
      <c r="CR48" s="151"/>
      <c r="CS48" s="151"/>
    </row>
    <row r="49" spans="1:97" s="372" customFormat="1" ht="15" thickBot="1" x14ac:dyDescent="0.4">
      <c r="A49" s="399">
        <v>6</v>
      </c>
      <c r="B49" s="372">
        <v>1</v>
      </c>
      <c r="C49" s="399" t="s">
        <v>403</v>
      </c>
      <c r="D49" s="372" t="s">
        <v>121</v>
      </c>
      <c r="E49" s="399" t="s">
        <v>73</v>
      </c>
      <c r="F49" s="399" t="s">
        <v>73</v>
      </c>
      <c r="G49" s="399" t="e">
        <f t="shared" si="3"/>
        <v>#VALUE!</v>
      </c>
      <c r="H49" s="372" t="s">
        <v>350</v>
      </c>
      <c r="I49" s="372" t="s">
        <v>485</v>
      </c>
      <c r="J49" s="372" t="s">
        <v>491</v>
      </c>
      <c r="K49" s="372" t="s">
        <v>497</v>
      </c>
      <c r="L49" s="389">
        <v>0.5</v>
      </c>
      <c r="M49" s="385">
        <v>37</v>
      </c>
      <c r="N49" s="395">
        <v>0.5</v>
      </c>
    </row>
    <row r="50" spans="1:97" ht="17.5" customHeight="1" x14ac:dyDescent="0.35">
      <c r="A50" s="148">
        <v>9</v>
      </c>
      <c r="B50" s="151">
        <v>1</v>
      </c>
      <c r="C50" s="148" t="s">
        <v>419</v>
      </c>
      <c r="D50" s="151" t="s">
        <v>160</v>
      </c>
      <c r="E50" s="148" t="s">
        <v>73</v>
      </c>
      <c r="F50" s="148">
        <v>9.5</v>
      </c>
      <c r="G50" s="148">
        <f t="shared" si="3"/>
        <v>70.882184246624377</v>
      </c>
      <c r="H50" s="151" t="s">
        <v>350</v>
      </c>
      <c r="I50" s="151" t="s">
        <v>486</v>
      </c>
      <c r="J50" s="151" t="s">
        <v>492</v>
      </c>
      <c r="K50" s="151" t="s">
        <v>496</v>
      </c>
      <c r="L50" s="388">
        <v>0.5</v>
      </c>
      <c r="M50" s="155">
        <v>71</v>
      </c>
      <c r="N50" s="393">
        <v>0.5</v>
      </c>
      <c r="O50" s="266"/>
      <c r="P50" s="266"/>
      <c r="Q50" s="266"/>
      <c r="R50" s="266"/>
      <c r="S50" s="266"/>
      <c r="T50" s="266"/>
      <c r="U50" s="266"/>
      <c r="V50" s="266"/>
      <c r="W50" s="266"/>
      <c r="X50" s="266"/>
      <c r="Y50" s="266"/>
      <c r="Z50" s="266"/>
      <c r="AA50" s="266"/>
      <c r="AB50" s="266"/>
      <c r="AC50" s="266"/>
      <c r="AD50" s="266"/>
      <c r="AE50" s="266"/>
      <c r="AF50" s="266"/>
      <c r="AG50" s="266"/>
      <c r="AH50" s="266"/>
      <c r="AI50" s="266"/>
      <c r="AJ50" s="266"/>
      <c r="AK50" s="266"/>
      <c r="AL50" s="266"/>
      <c r="AM50" s="266"/>
      <c r="AN50" s="266"/>
      <c r="AO50" s="266"/>
      <c r="AP50" s="266"/>
      <c r="AQ50" s="266"/>
      <c r="AR50" s="266"/>
      <c r="AS50" s="266"/>
      <c r="AT50" s="266"/>
      <c r="AU50" s="266"/>
      <c r="AV50" s="266"/>
      <c r="AW50" s="266"/>
      <c r="AX50" s="266"/>
      <c r="AY50" s="266"/>
      <c r="AZ50" s="266"/>
      <c r="BA50" s="266"/>
      <c r="BB50" s="266"/>
      <c r="BC50" s="266"/>
      <c r="BD50" s="266"/>
      <c r="BE50" s="266"/>
      <c r="BF50" s="266"/>
      <c r="BG50" s="266"/>
      <c r="BH50" s="266"/>
      <c r="BI50" s="266"/>
      <c r="BJ50" s="266"/>
      <c r="BK50" s="266"/>
      <c r="BL50" s="266"/>
      <c r="BM50" s="266"/>
      <c r="BN50" s="266"/>
      <c r="BO50" s="266"/>
      <c r="BP50" s="266"/>
      <c r="BQ50" s="266"/>
      <c r="BR50" s="266"/>
      <c r="BS50" s="266"/>
      <c r="BT50" s="266"/>
      <c r="BU50" s="266"/>
      <c r="BV50" s="266"/>
      <c r="BW50" s="266"/>
      <c r="BX50" s="266"/>
      <c r="BY50" s="266"/>
      <c r="BZ50" s="266"/>
      <c r="CA50" s="266"/>
      <c r="CB50" s="266"/>
      <c r="CC50" s="266"/>
      <c r="CD50" s="266"/>
      <c r="CE50" s="266"/>
      <c r="CF50" s="266"/>
      <c r="CG50" s="266"/>
      <c r="CH50" s="266"/>
      <c r="CI50" s="266"/>
      <c r="CJ50" s="266"/>
      <c r="CK50" s="266"/>
      <c r="CL50" s="266"/>
      <c r="CM50" s="266"/>
      <c r="CN50" s="266"/>
      <c r="CO50" s="266"/>
      <c r="CP50" s="266"/>
      <c r="CQ50" s="266"/>
      <c r="CR50" s="266"/>
      <c r="CS50" s="266"/>
    </row>
    <row r="51" spans="1:97" x14ac:dyDescent="0.35">
      <c r="A51" s="148" t="s">
        <v>428</v>
      </c>
      <c r="B51" s="151">
        <v>1</v>
      </c>
      <c r="C51" s="398" t="s">
        <v>429</v>
      </c>
      <c r="D51" s="151" t="s">
        <v>160</v>
      </c>
      <c r="E51" s="398">
        <v>20</v>
      </c>
      <c r="F51" s="398">
        <v>9</v>
      </c>
      <c r="G51" s="148">
        <f t="shared" si="3"/>
        <v>63.6172512351975</v>
      </c>
      <c r="H51" s="266" t="s">
        <v>350</v>
      </c>
      <c r="I51" s="151" t="s">
        <v>486</v>
      </c>
      <c r="J51" s="151" t="s">
        <v>492</v>
      </c>
      <c r="K51" s="151" t="s">
        <v>496</v>
      </c>
      <c r="L51" s="388">
        <v>0.5</v>
      </c>
      <c r="M51" s="155">
        <v>75</v>
      </c>
      <c r="N51" s="393">
        <v>0.48</v>
      </c>
      <c r="O51" s="203"/>
      <c r="P51" s="203"/>
      <c r="Q51" s="203"/>
      <c r="R51" s="203"/>
      <c r="S51" s="203"/>
      <c r="T51" s="203"/>
      <c r="U51" s="203"/>
      <c r="V51" s="203"/>
      <c r="W51" s="203"/>
      <c r="X51" s="203"/>
      <c r="Y51" s="203"/>
      <c r="Z51" s="203"/>
      <c r="AA51" s="203"/>
      <c r="AB51" s="203"/>
      <c r="AC51" s="203"/>
      <c r="AD51" s="203"/>
      <c r="AE51" s="203"/>
      <c r="AF51" s="203"/>
      <c r="AG51" s="203"/>
      <c r="AH51" s="203"/>
      <c r="AI51" s="203"/>
      <c r="AJ51" s="203"/>
      <c r="AK51" s="203"/>
      <c r="AL51" s="203"/>
      <c r="AM51" s="203"/>
      <c r="AN51" s="203"/>
      <c r="AO51" s="203"/>
      <c r="AP51" s="203"/>
      <c r="AQ51" s="203"/>
      <c r="AR51" s="203"/>
      <c r="AS51" s="203"/>
      <c r="AT51" s="203"/>
      <c r="AU51" s="203"/>
      <c r="AV51" s="203"/>
      <c r="AW51" s="203"/>
      <c r="AX51" s="203"/>
      <c r="AY51" s="203"/>
      <c r="AZ51" s="203"/>
      <c r="BA51" s="203"/>
      <c r="BB51" s="203"/>
      <c r="BC51" s="203"/>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3"/>
      <c r="CE51" s="203"/>
      <c r="CF51" s="203"/>
      <c r="CG51" s="203"/>
      <c r="CH51" s="203"/>
      <c r="CI51" s="203"/>
      <c r="CJ51" s="203"/>
      <c r="CK51" s="203"/>
      <c r="CL51" s="203"/>
      <c r="CM51" s="203"/>
      <c r="CN51" s="203"/>
      <c r="CO51" s="203"/>
      <c r="CP51" s="203"/>
      <c r="CQ51" s="203"/>
      <c r="CR51" s="203"/>
      <c r="CS51" s="203"/>
    </row>
    <row r="52" spans="1:97" s="372" customFormat="1" ht="15" thickBot="1" x14ac:dyDescent="0.4">
      <c r="A52" s="399" t="s">
        <v>431</v>
      </c>
      <c r="B52" s="372">
        <v>1</v>
      </c>
      <c r="C52" s="377" t="s">
        <v>253</v>
      </c>
      <c r="D52" s="376" t="s">
        <v>121</v>
      </c>
      <c r="E52" s="377">
        <v>22</v>
      </c>
      <c r="F52" s="377">
        <v>4</v>
      </c>
      <c r="G52" s="399">
        <f t="shared" si="3"/>
        <v>12.56637061436</v>
      </c>
      <c r="H52" s="376" t="s">
        <v>350</v>
      </c>
      <c r="I52" s="372" t="s">
        <v>486</v>
      </c>
      <c r="J52" s="372" t="s">
        <v>492</v>
      </c>
      <c r="K52" s="372" t="s">
        <v>496</v>
      </c>
      <c r="L52" s="389">
        <v>0.3</v>
      </c>
      <c r="M52" s="380">
        <v>220</v>
      </c>
      <c r="N52" s="395">
        <v>0.28000000000000003</v>
      </c>
    </row>
    <row r="53" spans="1:97" s="203" customFormat="1" x14ac:dyDescent="0.35">
      <c r="A53" s="148">
        <v>28</v>
      </c>
      <c r="B53" s="151">
        <v>1</v>
      </c>
      <c r="C53" s="148" t="s">
        <v>504</v>
      </c>
      <c r="D53" s="151" t="s">
        <v>160</v>
      </c>
      <c r="E53" s="148">
        <v>12.5</v>
      </c>
      <c r="F53" s="148">
        <v>6.5</v>
      </c>
      <c r="G53" s="148">
        <f t="shared" si="3"/>
        <v>33.183072403544372</v>
      </c>
      <c r="H53" s="151" t="s">
        <v>350</v>
      </c>
      <c r="I53" s="151" t="s">
        <v>487</v>
      </c>
      <c r="J53" s="151" t="s">
        <v>492</v>
      </c>
      <c r="K53" s="151" t="s">
        <v>497</v>
      </c>
      <c r="L53" s="388">
        <v>0.35</v>
      </c>
      <c r="M53" s="155">
        <v>54</v>
      </c>
      <c r="N53" s="393">
        <v>0.18</v>
      </c>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151"/>
      <c r="AY53" s="151"/>
      <c r="AZ53" s="151"/>
      <c r="BA53" s="151"/>
      <c r="BB53" s="151"/>
      <c r="BC53" s="151"/>
      <c r="BD53" s="151"/>
      <c r="BE53" s="151"/>
      <c r="BF53" s="151"/>
      <c r="BG53" s="151"/>
      <c r="BH53" s="151"/>
      <c r="BI53" s="151"/>
      <c r="BJ53" s="151"/>
      <c r="BK53" s="151"/>
      <c r="BL53" s="151"/>
      <c r="BM53" s="151"/>
      <c r="BN53" s="151"/>
      <c r="BO53" s="151"/>
      <c r="BP53" s="151"/>
      <c r="BQ53" s="151"/>
      <c r="BR53" s="151"/>
      <c r="BS53" s="151"/>
      <c r="BT53" s="151"/>
      <c r="BU53" s="151"/>
      <c r="BV53" s="151"/>
      <c r="BW53" s="151"/>
      <c r="BX53" s="151"/>
      <c r="BY53" s="151"/>
      <c r="BZ53" s="151"/>
      <c r="CA53" s="151"/>
      <c r="CB53" s="151"/>
      <c r="CC53" s="151"/>
      <c r="CD53" s="151"/>
      <c r="CE53" s="151"/>
      <c r="CF53" s="151"/>
      <c r="CG53" s="151"/>
      <c r="CH53" s="151"/>
      <c r="CI53" s="151"/>
      <c r="CJ53" s="151"/>
      <c r="CK53" s="151"/>
      <c r="CL53" s="151"/>
      <c r="CM53" s="151"/>
      <c r="CN53" s="151"/>
      <c r="CO53" s="151"/>
      <c r="CP53" s="151"/>
      <c r="CQ53" s="151"/>
      <c r="CR53" s="151"/>
      <c r="CS53" s="151"/>
    </row>
    <row r="54" spans="1:97" ht="18.649999999999999" customHeight="1" x14ac:dyDescent="0.35">
      <c r="A54" s="148" t="s">
        <v>433</v>
      </c>
      <c r="B54" s="151">
        <v>1</v>
      </c>
      <c r="C54" s="398" t="s">
        <v>179</v>
      </c>
      <c r="D54" s="266" t="s">
        <v>121</v>
      </c>
      <c r="E54" s="398">
        <v>18</v>
      </c>
      <c r="F54" s="398">
        <v>6</v>
      </c>
      <c r="G54" s="148">
        <f t="shared" si="3"/>
        <v>28.27433388231</v>
      </c>
      <c r="H54" s="266" t="s">
        <v>350</v>
      </c>
      <c r="I54" s="151" t="s">
        <v>487</v>
      </c>
      <c r="J54" s="151" t="s">
        <v>492</v>
      </c>
      <c r="K54" s="151" t="s">
        <v>497</v>
      </c>
      <c r="L54" s="388">
        <v>0.32</v>
      </c>
      <c r="M54" s="155">
        <v>80</v>
      </c>
      <c r="N54" s="393">
        <v>0.23</v>
      </c>
    </row>
    <row r="55" spans="1:97" x14ac:dyDescent="0.35">
      <c r="A55" s="196">
        <v>16</v>
      </c>
      <c r="B55" s="203">
        <v>2</v>
      </c>
      <c r="C55" s="196" t="s">
        <v>182</v>
      </c>
      <c r="D55" s="203" t="s">
        <v>160</v>
      </c>
      <c r="E55" s="196" t="s">
        <v>73</v>
      </c>
      <c r="F55" s="196">
        <v>10</v>
      </c>
      <c r="G55" s="196">
        <f t="shared" si="3"/>
        <v>78.539816339750004</v>
      </c>
      <c r="H55" s="203" t="s">
        <v>350</v>
      </c>
      <c r="I55" s="311" t="s">
        <v>487</v>
      </c>
      <c r="J55" s="311" t="s">
        <v>492</v>
      </c>
      <c r="K55" s="311" t="s">
        <v>497</v>
      </c>
      <c r="L55" s="391">
        <v>0.35</v>
      </c>
      <c r="M55" s="202">
        <v>45</v>
      </c>
      <c r="N55" s="397">
        <v>0.35</v>
      </c>
    </row>
    <row r="56" spans="1:97" x14ac:dyDescent="0.35">
      <c r="A56" s="196">
        <v>31</v>
      </c>
      <c r="B56" s="203">
        <v>2</v>
      </c>
      <c r="C56" s="196" t="s">
        <v>199</v>
      </c>
      <c r="D56" s="203" t="s">
        <v>160</v>
      </c>
      <c r="E56" s="196">
        <v>10.1</v>
      </c>
      <c r="F56" s="196">
        <v>3</v>
      </c>
      <c r="G56" s="196">
        <f t="shared" si="3"/>
        <v>7.0685834705774999</v>
      </c>
      <c r="H56" s="203" t="s">
        <v>350</v>
      </c>
      <c r="I56" s="311" t="s">
        <v>487</v>
      </c>
      <c r="J56" s="311" t="s">
        <v>492</v>
      </c>
      <c r="K56" s="311" t="s">
        <v>497</v>
      </c>
      <c r="L56" s="391">
        <v>0.05</v>
      </c>
      <c r="M56" s="202">
        <v>70</v>
      </c>
      <c r="N56" s="397">
        <v>0.05</v>
      </c>
    </row>
    <row r="57" spans="1:97" x14ac:dyDescent="0.35">
      <c r="C57" s="177"/>
      <c r="M57" s="386"/>
    </row>
  </sheetData>
  <conditionalFormatting sqref="L1:L1048576 N1:N1048576">
    <cfRule type="cellIs" dxfId="6" priority="1" operator="greaterThan">
      <formula>1</formula>
    </cfRule>
  </conditionalFormatting>
  <pageMargins left="0.7" right="0.7" top="0.75" bottom="0.75" header="0.3" footer="0.3"/>
  <pageSetup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825DC-B561-43D1-9000-61168B36E73C}">
  <dimension ref="A1:CU57"/>
  <sheetViews>
    <sheetView tabSelected="1" zoomScale="80" zoomScaleNormal="80" workbookViewId="0">
      <pane xSplit="6" ySplit="1" topLeftCell="G37" activePane="bottomRight" state="frozen"/>
      <selection pane="topRight" activeCell="J1" sqref="J1"/>
      <selection pane="bottomLeft" activeCell="A2" sqref="A2"/>
      <selection pane="bottomRight" activeCell="E37" sqref="E37"/>
    </sheetView>
  </sheetViews>
  <sheetFormatPr defaultColWidth="9.1796875" defaultRowHeight="14.5" x14ac:dyDescent="0.35"/>
  <cols>
    <col min="1" max="2" width="5" style="151" customWidth="1"/>
    <col min="3" max="3" width="10.54296875" style="151" customWidth="1"/>
    <col min="4" max="4" width="5.7265625" style="151" customWidth="1"/>
    <col min="5" max="5" width="27" style="151" customWidth="1"/>
    <col min="6" max="6" width="8.7265625" style="151" customWidth="1"/>
    <col min="7" max="7" width="12.1796875" style="151" customWidth="1"/>
    <col min="8" max="8" width="11.54296875" style="151" customWidth="1"/>
    <col min="9" max="9" width="14.7265625" style="151" customWidth="1"/>
    <col min="10" max="13" width="7.1796875" style="151" customWidth="1"/>
    <col min="14" max="14" width="11.1796875" style="71" customWidth="1"/>
    <col min="15" max="15" width="15.26953125" style="151" customWidth="1"/>
    <col min="16" max="16" width="9.1796875" style="40"/>
    <col min="17" max="16384" width="9.1796875" style="151"/>
  </cols>
  <sheetData>
    <row r="1" spans="1:99" ht="407" x14ac:dyDescent="0.45">
      <c r="A1" s="151" t="s">
        <v>0</v>
      </c>
      <c r="B1" s="151" t="s">
        <v>478</v>
      </c>
      <c r="C1" s="151" t="s">
        <v>1</v>
      </c>
      <c r="D1" s="151" t="s">
        <v>503</v>
      </c>
      <c r="E1" s="403" t="s">
        <v>505</v>
      </c>
      <c r="F1" s="403" t="s">
        <v>506</v>
      </c>
      <c r="G1" s="151" t="s">
        <v>20</v>
      </c>
      <c r="H1" s="151" t="s">
        <v>22</v>
      </c>
      <c r="I1" s="151" t="s">
        <v>24</v>
      </c>
      <c r="J1" s="151" t="s">
        <v>25</v>
      </c>
      <c r="K1" s="151" t="s">
        <v>471</v>
      </c>
      <c r="L1" s="151" t="s">
        <v>489</v>
      </c>
      <c r="M1" s="151" t="s">
        <v>502</v>
      </c>
      <c r="N1" s="364" t="s">
        <v>480</v>
      </c>
      <c r="O1" s="151" t="s">
        <v>481</v>
      </c>
      <c r="P1" s="365" t="s">
        <v>482</v>
      </c>
    </row>
    <row r="2" spans="1:99" s="203" customFormat="1" x14ac:dyDescent="0.35">
      <c r="A2" s="151">
        <v>14</v>
      </c>
      <c r="B2" s="151">
        <v>1</v>
      </c>
      <c r="C2" s="151" t="s">
        <v>50</v>
      </c>
      <c r="D2" s="151" t="s">
        <v>303</v>
      </c>
      <c r="E2" s="151" t="s">
        <v>55</v>
      </c>
      <c r="F2" s="151" t="s">
        <v>56</v>
      </c>
      <c r="G2" s="151">
        <v>18</v>
      </c>
      <c r="H2" s="151">
        <v>2.25</v>
      </c>
      <c r="I2" s="151">
        <v>4.2</v>
      </c>
      <c r="J2" s="151" t="s">
        <v>72</v>
      </c>
      <c r="K2" s="151" t="s">
        <v>484</v>
      </c>
      <c r="L2" s="151" t="s">
        <v>491</v>
      </c>
      <c r="M2" s="151" t="s">
        <v>496</v>
      </c>
      <c r="N2" s="71">
        <v>0.25</v>
      </c>
      <c r="O2" s="151">
        <v>772</v>
      </c>
      <c r="P2" s="40">
        <v>0.32</v>
      </c>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c r="CT2" s="151"/>
      <c r="CU2" s="151"/>
    </row>
    <row r="3" spans="1:99" s="203" customFormat="1" x14ac:dyDescent="0.35">
      <c r="A3" s="151">
        <v>8</v>
      </c>
      <c r="B3" s="151">
        <v>1</v>
      </c>
      <c r="C3" s="151" t="s">
        <v>76</v>
      </c>
      <c r="D3" s="151" t="s">
        <v>303</v>
      </c>
      <c r="E3" s="151" t="s">
        <v>55</v>
      </c>
      <c r="F3" s="151" t="s">
        <v>80</v>
      </c>
      <c r="G3" s="151">
        <v>20</v>
      </c>
      <c r="H3" s="151">
        <v>7.6</v>
      </c>
      <c r="I3" s="151">
        <f t="shared" ref="I3:I8" si="0">((H3/2)^2)*3.14159265359</f>
        <v>45.364597917839596</v>
      </c>
      <c r="J3" s="151" t="s">
        <v>72</v>
      </c>
      <c r="K3" s="151" t="s">
        <v>484</v>
      </c>
      <c r="L3" s="151" t="s">
        <v>491</v>
      </c>
      <c r="M3" s="151" t="s">
        <v>496</v>
      </c>
      <c r="N3" s="71">
        <v>0.4</v>
      </c>
      <c r="O3" s="266">
        <v>88</v>
      </c>
      <c r="P3" s="32">
        <v>0.4</v>
      </c>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row>
    <row r="4" spans="1:99" x14ac:dyDescent="0.35">
      <c r="A4" s="151">
        <v>23</v>
      </c>
      <c r="B4" s="151">
        <v>1</v>
      </c>
      <c r="C4" s="151" t="s">
        <v>92</v>
      </c>
      <c r="D4" s="151" t="s">
        <v>96</v>
      </c>
      <c r="E4" s="151" t="s">
        <v>55</v>
      </c>
      <c r="F4" s="151" t="s">
        <v>97</v>
      </c>
      <c r="G4" s="151">
        <v>23</v>
      </c>
      <c r="H4" s="151">
        <v>6.9</v>
      </c>
      <c r="I4" s="151">
        <f t="shared" si="0"/>
        <v>37.39280655935498</v>
      </c>
      <c r="J4" s="151" t="s">
        <v>72</v>
      </c>
      <c r="K4" s="151" t="s">
        <v>484</v>
      </c>
      <c r="L4" s="151" t="s">
        <v>491</v>
      </c>
      <c r="M4" s="151" t="s">
        <v>496</v>
      </c>
      <c r="N4" s="71">
        <v>0.13</v>
      </c>
      <c r="O4" s="266" t="s">
        <v>73</v>
      </c>
      <c r="P4" s="32">
        <v>0.04</v>
      </c>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203"/>
      <c r="AQ4" s="203"/>
      <c r="AR4" s="203"/>
      <c r="AS4" s="203"/>
      <c r="AT4" s="203"/>
      <c r="AU4" s="203"/>
      <c r="AV4" s="203"/>
      <c r="AW4" s="203"/>
      <c r="AX4" s="203"/>
      <c r="AY4" s="203"/>
      <c r="AZ4" s="203"/>
      <c r="BA4" s="203"/>
      <c r="BB4" s="203"/>
      <c r="BC4" s="203"/>
      <c r="BD4" s="203"/>
      <c r="BE4" s="203"/>
      <c r="BF4" s="203"/>
      <c r="BG4" s="203"/>
      <c r="BH4" s="203"/>
      <c r="BI4" s="203"/>
      <c r="BJ4" s="203"/>
      <c r="BK4" s="203"/>
      <c r="BL4" s="203"/>
      <c r="BM4" s="203"/>
      <c r="BN4" s="203"/>
      <c r="BO4" s="203"/>
      <c r="BP4" s="203"/>
      <c r="BQ4" s="203"/>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row>
    <row r="5" spans="1:99" s="266" customFormat="1" ht="15.75" customHeight="1" x14ac:dyDescent="0.35">
      <c r="A5" s="266" t="s">
        <v>113</v>
      </c>
      <c r="B5" s="266">
        <v>1</v>
      </c>
      <c r="C5" s="266" t="s">
        <v>114</v>
      </c>
      <c r="D5" s="266" t="s">
        <v>96</v>
      </c>
      <c r="E5" s="266" t="s">
        <v>55</v>
      </c>
      <c r="F5" s="266" t="s">
        <v>116</v>
      </c>
      <c r="G5" s="266">
        <v>20</v>
      </c>
      <c r="H5" s="266">
        <v>5</v>
      </c>
      <c r="I5" s="151">
        <f t="shared" si="0"/>
        <v>19.634954084937501</v>
      </c>
      <c r="J5" s="151" t="s">
        <v>72</v>
      </c>
      <c r="K5" s="151" t="s">
        <v>484</v>
      </c>
      <c r="L5" s="151" t="s">
        <v>491</v>
      </c>
      <c r="M5" s="151" t="s">
        <v>496</v>
      </c>
      <c r="N5" s="71">
        <v>0.1</v>
      </c>
      <c r="O5" s="151">
        <v>60</v>
      </c>
      <c r="P5" s="40">
        <v>0.12</v>
      </c>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1"/>
      <c r="BC5" s="311"/>
      <c r="BD5" s="311"/>
      <c r="BE5" s="311"/>
      <c r="BF5" s="311"/>
      <c r="BG5" s="311"/>
      <c r="BH5" s="311"/>
      <c r="BI5" s="311"/>
      <c r="BJ5" s="311"/>
      <c r="BK5" s="311"/>
      <c r="BL5" s="311"/>
      <c r="BM5" s="311"/>
      <c r="BN5" s="311"/>
      <c r="BO5" s="311"/>
      <c r="BP5" s="311"/>
      <c r="BQ5" s="311"/>
      <c r="BR5" s="311"/>
      <c r="BS5" s="311"/>
      <c r="BT5" s="311"/>
      <c r="BU5" s="311"/>
      <c r="BV5" s="311"/>
      <c r="BW5" s="311"/>
      <c r="BX5" s="311"/>
      <c r="BY5" s="311"/>
      <c r="BZ5" s="311"/>
      <c r="CA5" s="311"/>
      <c r="CB5" s="311"/>
      <c r="CC5" s="311"/>
      <c r="CD5" s="311"/>
      <c r="CE5" s="311"/>
      <c r="CF5" s="311"/>
      <c r="CG5" s="311"/>
      <c r="CH5" s="311"/>
      <c r="CI5" s="311"/>
      <c r="CJ5" s="311"/>
      <c r="CK5" s="311"/>
      <c r="CL5" s="311"/>
      <c r="CM5" s="311"/>
      <c r="CN5" s="311"/>
      <c r="CO5" s="311"/>
      <c r="CP5" s="311"/>
      <c r="CQ5" s="311"/>
      <c r="CR5" s="311"/>
      <c r="CS5" s="311"/>
      <c r="CT5" s="311"/>
      <c r="CU5" s="311"/>
    </row>
    <row r="6" spans="1:99" x14ac:dyDescent="0.35">
      <c r="A6" s="151">
        <v>22</v>
      </c>
      <c r="B6" s="151">
        <v>1</v>
      </c>
      <c r="C6" s="151" t="s">
        <v>143</v>
      </c>
      <c r="D6" s="151" t="s">
        <v>121</v>
      </c>
      <c r="E6" s="151" t="s">
        <v>55</v>
      </c>
      <c r="F6" s="151" t="s">
        <v>146</v>
      </c>
      <c r="G6" s="151" t="s">
        <v>73</v>
      </c>
      <c r="H6" s="151">
        <v>11.5</v>
      </c>
      <c r="I6" s="151">
        <f t="shared" si="0"/>
        <v>103.86890710931938</v>
      </c>
      <c r="J6" s="151" t="s">
        <v>72</v>
      </c>
      <c r="K6" s="151" t="s">
        <v>484</v>
      </c>
      <c r="L6" s="151" t="s">
        <v>491</v>
      </c>
      <c r="M6" s="151" t="s">
        <v>496</v>
      </c>
      <c r="N6" s="71">
        <v>0.26</v>
      </c>
      <c r="O6" s="363">
        <v>37</v>
      </c>
      <c r="P6" s="71">
        <v>0.38</v>
      </c>
    </row>
    <row r="7" spans="1:99" x14ac:dyDescent="0.35">
      <c r="A7" s="151">
        <v>21</v>
      </c>
      <c r="B7" s="151">
        <v>1</v>
      </c>
      <c r="C7" s="151" t="s">
        <v>117</v>
      </c>
      <c r="D7" s="151" t="s">
        <v>121</v>
      </c>
      <c r="E7" s="151" t="s">
        <v>55</v>
      </c>
      <c r="F7" s="151" t="s">
        <v>122</v>
      </c>
      <c r="G7" s="151" t="s">
        <v>73</v>
      </c>
      <c r="H7" s="151">
        <v>15</v>
      </c>
      <c r="I7" s="151">
        <f t="shared" si="0"/>
        <v>176.71458676443751</v>
      </c>
      <c r="J7" s="151" t="s">
        <v>72</v>
      </c>
      <c r="K7" s="151" t="s">
        <v>484</v>
      </c>
      <c r="L7" s="151" t="s">
        <v>491</v>
      </c>
      <c r="M7" s="151" t="s">
        <v>496</v>
      </c>
      <c r="N7" s="71">
        <v>0.75</v>
      </c>
      <c r="O7" s="363">
        <v>42</v>
      </c>
      <c r="P7" s="40">
        <v>0.75</v>
      </c>
    </row>
    <row r="8" spans="1:99" s="372" customFormat="1" ht="15" thickBot="1" x14ac:dyDescent="0.4">
      <c r="A8" s="372">
        <v>19</v>
      </c>
      <c r="B8" s="372">
        <v>1</v>
      </c>
      <c r="C8" s="372" t="s">
        <v>135</v>
      </c>
      <c r="D8" s="372" t="s">
        <v>121</v>
      </c>
      <c r="E8" s="372" t="s">
        <v>55</v>
      </c>
      <c r="F8" s="372" t="s">
        <v>138</v>
      </c>
      <c r="H8" s="372">
        <v>6.9</v>
      </c>
      <c r="I8" s="372">
        <f t="shared" si="0"/>
        <v>37.39280655935498</v>
      </c>
      <c r="J8" s="372" t="s">
        <v>72</v>
      </c>
      <c r="K8" s="372" t="s">
        <v>484</v>
      </c>
      <c r="L8" s="372" t="s">
        <v>491</v>
      </c>
      <c r="M8" s="372" t="s">
        <v>496</v>
      </c>
      <c r="N8" s="373">
        <v>0.62</v>
      </c>
      <c r="O8" s="372">
        <v>166</v>
      </c>
      <c r="P8" s="374">
        <v>0.62</v>
      </c>
    </row>
    <row r="9" spans="1:99" x14ac:dyDescent="0.35">
      <c r="A9" s="151">
        <v>4</v>
      </c>
      <c r="B9" s="151">
        <v>1</v>
      </c>
      <c r="C9" s="151" t="s">
        <v>166</v>
      </c>
      <c r="D9" s="151" t="s">
        <v>160</v>
      </c>
      <c r="E9" s="151" t="s">
        <v>161</v>
      </c>
      <c r="F9" s="151" t="s">
        <v>170</v>
      </c>
      <c r="G9" s="151">
        <v>23</v>
      </c>
      <c r="H9" s="151">
        <v>11.5</v>
      </c>
      <c r="I9" s="151">
        <f>((H9/2)^2)*3.14159265359</f>
        <v>103.86890710931938</v>
      </c>
      <c r="J9" s="151" t="s">
        <v>72</v>
      </c>
      <c r="K9" s="151" t="s">
        <v>486</v>
      </c>
      <c r="L9" s="151" t="s">
        <v>492</v>
      </c>
      <c r="M9" s="151" t="s">
        <v>496</v>
      </c>
      <c r="N9" s="71">
        <v>1</v>
      </c>
      <c r="O9" s="151">
        <v>96</v>
      </c>
      <c r="P9" s="40">
        <v>1</v>
      </c>
      <c r="Q9" s="311"/>
      <c r="R9" s="311"/>
      <c r="S9" s="311"/>
      <c r="T9" s="311"/>
      <c r="U9" s="311"/>
      <c r="V9" s="311"/>
      <c r="W9" s="311"/>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1"/>
      <c r="BE9" s="311"/>
      <c r="BF9" s="311"/>
      <c r="BG9" s="311"/>
      <c r="BH9" s="311"/>
      <c r="BI9" s="311"/>
      <c r="BJ9" s="311"/>
      <c r="BK9" s="311"/>
      <c r="BL9" s="311"/>
      <c r="BM9" s="311"/>
      <c r="BN9" s="311"/>
      <c r="BO9" s="311"/>
      <c r="BP9" s="311"/>
      <c r="BQ9" s="311"/>
      <c r="BR9" s="311"/>
      <c r="BS9" s="311"/>
      <c r="BT9" s="311"/>
      <c r="BU9" s="311"/>
      <c r="BV9" s="311"/>
      <c r="BW9" s="311"/>
      <c r="BX9" s="311"/>
      <c r="BY9" s="311"/>
      <c r="BZ9" s="311"/>
      <c r="CA9" s="311"/>
      <c r="CB9" s="311"/>
      <c r="CC9" s="311"/>
      <c r="CD9" s="311"/>
      <c r="CE9" s="311"/>
      <c r="CF9" s="311"/>
      <c r="CG9" s="311"/>
      <c r="CH9" s="311"/>
      <c r="CI9" s="311"/>
      <c r="CJ9" s="311"/>
      <c r="CK9" s="311"/>
      <c r="CL9" s="311"/>
      <c r="CM9" s="311"/>
      <c r="CN9" s="311"/>
      <c r="CO9" s="311"/>
      <c r="CP9" s="311"/>
      <c r="CQ9" s="311"/>
      <c r="CR9" s="311"/>
      <c r="CS9" s="311"/>
      <c r="CT9" s="311"/>
      <c r="CU9" s="311"/>
    </row>
    <row r="10" spans="1:99" s="203" customFormat="1" x14ac:dyDescent="0.35">
      <c r="A10" s="151">
        <v>29</v>
      </c>
      <c r="B10" s="151">
        <v>1</v>
      </c>
      <c r="C10" s="151" t="s">
        <v>158</v>
      </c>
      <c r="D10" s="151" t="s">
        <v>160</v>
      </c>
      <c r="E10" s="151" t="s">
        <v>161</v>
      </c>
      <c r="F10" s="151" t="s">
        <v>162</v>
      </c>
      <c r="G10" s="151" t="s">
        <v>73</v>
      </c>
      <c r="H10" s="151">
        <v>9.1999999999999993</v>
      </c>
      <c r="I10" s="151">
        <f>((H10/2)^2)*3.14159265359</f>
        <v>66.476100549964386</v>
      </c>
      <c r="J10" s="151" t="s">
        <v>72</v>
      </c>
      <c r="K10" s="151" t="s">
        <v>486</v>
      </c>
      <c r="L10" s="151" t="s">
        <v>492</v>
      </c>
      <c r="M10" s="151" t="s">
        <v>496</v>
      </c>
      <c r="N10" s="71">
        <v>1</v>
      </c>
      <c r="O10" s="151">
        <v>150</v>
      </c>
      <c r="P10" s="40">
        <v>1</v>
      </c>
      <c r="Q10" s="311"/>
      <c r="R10" s="311"/>
      <c r="S10" s="311"/>
      <c r="T10" s="311"/>
      <c r="U10" s="311"/>
      <c r="V10" s="311"/>
      <c r="W10" s="311"/>
      <c r="X10" s="311"/>
      <c r="Y10" s="311"/>
      <c r="Z10" s="311"/>
      <c r="AA10" s="311"/>
      <c r="AB10" s="311"/>
      <c r="AC10" s="311"/>
      <c r="AD10" s="311"/>
      <c r="AE10" s="311"/>
      <c r="AF10" s="311"/>
      <c r="AG10" s="311"/>
      <c r="AH10" s="311"/>
      <c r="AI10" s="311"/>
      <c r="AJ10" s="311"/>
      <c r="AK10" s="311"/>
      <c r="AL10" s="311"/>
      <c r="AM10" s="311"/>
      <c r="AN10" s="311"/>
      <c r="AO10" s="311"/>
      <c r="AP10" s="311"/>
      <c r="AQ10" s="311"/>
      <c r="AR10" s="311"/>
      <c r="AS10" s="311"/>
      <c r="AT10" s="311"/>
      <c r="AU10" s="311"/>
      <c r="AV10" s="311"/>
      <c r="AW10" s="311"/>
      <c r="AX10" s="311"/>
      <c r="AY10" s="311"/>
      <c r="AZ10" s="311"/>
      <c r="BA10" s="311"/>
      <c r="BB10" s="311"/>
      <c r="BC10" s="311"/>
      <c r="BD10" s="311"/>
      <c r="BE10" s="311"/>
      <c r="BF10" s="311"/>
      <c r="BG10" s="311"/>
      <c r="BH10" s="311"/>
      <c r="BI10" s="311"/>
      <c r="BJ10" s="311"/>
      <c r="BK10" s="311"/>
      <c r="BL10" s="311"/>
      <c r="BM10" s="311"/>
      <c r="BN10" s="311"/>
      <c r="BO10" s="311"/>
      <c r="BP10" s="311"/>
      <c r="BQ10" s="311"/>
      <c r="BR10" s="311"/>
      <c r="BS10" s="311"/>
      <c r="BT10" s="311"/>
      <c r="BU10" s="311"/>
      <c r="BV10" s="311"/>
      <c r="BW10" s="311"/>
      <c r="BX10" s="311"/>
      <c r="BY10" s="311"/>
      <c r="BZ10" s="311"/>
      <c r="CA10" s="311"/>
      <c r="CB10" s="311"/>
      <c r="CC10" s="311"/>
      <c r="CD10" s="311"/>
      <c r="CE10" s="311"/>
      <c r="CF10" s="311"/>
      <c r="CG10" s="311"/>
      <c r="CH10" s="311"/>
      <c r="CI10" s="311"/>
      <c r="CJ10" s="311"/>
      <c r="CK10" s="311"/>
      <c r="CL10" s="311"/>
      <c r="CM10" s="311"/>
      <c r="CN10" s="311"/>
      <c r="CO10" s="311"/>
      <c r="CP10" s="311"/>
      <c r="CQ10" s="311"/>
      <c r="CR10" s="311"/>
      <c r="CS10" s="311"/>
      <c r="CT10" s="311"/>
      <c r="CU10" s="311"/>
    </row>
    <row r="11" spans="1:99" s="369" customFormat="1" ht="15" thickBot="1" x14ac:dyDescent="0.4">
      <c r="A11" s="369" t="s">
        <v>178</v>
      </c>
      <c r="B11" s="369">
        <v>2</v>
      </c>
      <c r="C11" s="369" t="s">
        <v>179</v>
      </c>
      <c r="D11" s="369" t="s">
        <v>121</v>
      </c>
      <c r="E11" s="369" t="s">
        <v>161</v>
      </c>
      <c r="F11" s="369" t="s">
        <v>180</v>
      </c>
      <c r="G11" s="369">
        <v>23</v>
      </c>
      <c r="H11" s="369">
        <v>4</v>
      </c>
      <c r="I11" s="368">
        <f>((H11/2)^2)*3.14159265359</f>
        <v>12.56637061436</v>
      </c>
      <c r="J11" s="369" t="s">
        <v>72</v>
      </c>
      <c r="K11" s="369" t="s">
        <v>486</v>
      </c>
      <c r="L11" s="369" t="s">
        <v>492</v>
      </c>
      <c r="M11" s="372" t="s">
        <v>496</v>
      </c>
      <c r="N11" s="370">
        <v>0.3</v>
      </c>
      <c r="O11" s="368">
        <v>225</v>
      </c>
      <c r="P11" s="371">
        <v>0.28000000000000003</v>
      </c>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c r="AP11" s="368"/>
      <c r="AQ11" s="368"/>
      <c r="AR11" s="368"/>
      <c r="AS11" s="368"/>
      <c r="AT11" s="368"/>
      <c r="AU11" s="368"/>
      <c r="AV11" s="368"/>
      <c r="AW11" s="368"/>
      <c r="AX11" s="368"/>
      <c r="AY11" s="368"/>
      <c r="AZ11" s="368"/>
      <c r="BA11" s="368"/>
      <c r="BB11" s="368"/>
      <c r="BC11" s="368"/>
      <c r="BD11" s="368"/>
      <c r="BE11" s="368"/>
      <c r="BF11" s="368"/>
      <c r="BG11" s="368"/>
      <c r="BH11" s="368"/>
      <c r="BI11" s="368"/>
      <c r="BJ11" s="368"/>
      <c r="BK11" s="368"/>
      <c r="BL11" s="368"/>
      <c r="BM11" s="368"/>
      <c r="BN11" s="368"/>
      <c r="BO11" s="368"/>
      <c r="BP11" s="368"/>
      <c r="BQ11" s="368"/>
      <c r="BR11" s="368"/>
      <c r="BS11" s="368"/>
      <c r="BT11" s="368"/>
      <c r="BU11" s="368"/>
      <c r="BV11" s="368"/>
      <c r="BW11" s="368"/>
      <c r="BX11" s="368"/>
      <c r="BY11" s="368"/>
      <c r="BZ11" s="368"/>
      <c r="CA11" s="368"/>
      <c r="CB11" s="368"/>
      <c r="CC11" s="368"/>
      <c r="CD11" s="368"/>
      <c r="CE11" s="368"/>
      <c r="CF11" s="368"/>
      <c r="CG11" s="368"/>
      <c r="CH11" s="368"/>
      <c r="CI11" s="368"/>
      <c r="CJ11" s="368"/>
      <c r="CK11" s="368"/>
      <c r="CL11" s="368"/>
      <c r="CM11" s="368"/>
      <c r="CN11" s="368"/>
      <c r="CO11" s="368"/>
      <c r="CP11" s="368"/>
      <c r="CQ11" s="368"/>
      <c r="CR11" s="368"/>
      <c r="CS11" s="368"/>
      <c r="CT11" s="368"/>
      <c r="CU11" s="368"/>
    </row>
    <row r="12" spans="1:99" x14ac:dyDescent="0.35">
      <c r="A12" s="151">
        <v>27</v>
      </c>
      <c r="B12" s="151">
        <v>1</v>
      </c>
      <c r="C12" s="151" t="s">
        <v>310</v>
      </c>
      <c r="D12" s="151" t="s">
        <v>160</v>
      </c>
      <c r="E12" s="151" t="s">
        <v>259</v>
      </c>
      <c r="F12" s="151" t="s">
        <v>313</v>
      </c>
      <c r="G12" s="151" t="s">
        <v>73</v>
      </c>
      <c r="H12" s="151">
        <v>4.2</v>
      </c>
      <c r="I12" s="151">
        <f t="shared" ref="I12:I24" si="1">((H12/2)^2)*3.14159265359</f>
        <v>13.854423602331901</v>
      </c>
      <c r="J12" s="151" t="s">
        <v>72</v>
      </c>
      <c r="K12" s="151" t="s">
        <v>488</v>
      </c>
      <c r="L12" s="151" t="s">
        <v>492</v>
      </c>
      <c r="M12" s="151" t="s">
        <v>496</v>
      </c>
      <c r="N12" s="71">
        <v>0.23</v>
      </c>
      <c r="O12" s="151">
        <v>50</v>
      </c>
      <c r="P12" s="40">
        <v>7.0000000000000007E-2</v>
      </c>
    </row>
    <row r="13" spans="1:99" x14ac:dyDescent="0.35">
      <c r="A13" s="151">
        <v>5</v>
      </c>
      <c r="B13" s="151">
        <v>1</v>
      </c>
      <c r="C13" s="151" t="s">
        <v>323</v>
      </c>
      <c r="D13" s="151" t="s">
        <v>160</v>
      </c>
      <c r="E13" s="151" t="s">
        <v>259</v>
      </c>
      <c r="F13" s="151" t="s">
        <v>326</v>
      </c>
      <c r="G13" s="151">
        <v>17</v>
      </c>
      <c r="H13" s="151">
        <v>6</v>
      </c>
      <c r="I13" s="151">
        <f t="shared" si="1"/>
        <v>28.27433388231</v>
      </c>
      <c r="J13" s="151" t="s">
        <v>72</v>
      </c>
      <c r="K13" s="151" t="s">
        <v>488</v>
      </c>
      <c r="L13" s="151" t="s">
        <v>492</v>
      </c>
      <c r="M13" s="151" t="s">
        <v>496</v>
      </c>
      <c r="N13" s="71">
        <v>0.3</v>
      </c>
      <c r="O13" s="151">
        <v>70</v>
      </c>
      <c r="P13" s="40">
        <v>0.2</v>
      </c>
    </row>
    <row r="14" spans="1:99" x14ac:dyDescent="0.35">
      <c r="A14" s="151">
        <v>30</v>
      </c>
      <c r="B14" s="151">
        <v>1</v>
      </c>
      <c r="C14" s="363" t="s">
        <v>271</v>
      </c>
      <c r="D14" s="151" t="s">
        <v>160</v>
      </c>
      <c r="E14" s="151" t="s">
        <v>259</v>
      </c>
      <c r="F14" s="151" t="s">
        <v>274</v>
      </c>
      <c r="G14" s="151">
        <v>18</v>
      </c>
      <c r="H14" s="151">
        <v>4.5</v>
      </c>
      <c r="I14" s="151">
        <f t="shared" si="1"/>
        <v>15.904312808799375</v>
      </c>
      <c r="J14" s="151" t="s">
        <v>72</v>
      </c>
      <c r="K14" s="151" t="s">
        <v>488</v>
      </c>
      <c r="L14" s="151" t="s">
        <v>492</v>
      </c>
      <c r="M14" s="151" t="s">
        <v>496</v>
      </c>
      <c r="N14" s="71">
        <v>0.25</v>
      </c>
      <c r="O14" s="363">
        <v>157</v>
      </c>
      <c r="P14" s="40">
        <v>0.25</v>
      </c>
    </row>
    <row r="15" spans="1:99" s="203" customFormat="1" x14ac:dyDescent="0.35">
      <c r="A15" s="266" t="s">
        <v>301</v>
      </c>
      <c r="B15" s="266">
        <v>1</v>
      </c>
      <c r="C15" s="266" t="s">
        <v>302</v>
      </c>
      <c r="D15" s="266" t="s">
        <v>303</v>
      </c>
      <c r="E15" s="266" t="s">
        <v>259</v>
      </c>
      <c r="F15" s="266" t="s">
        <v>304</v>
      </c>
      <c r="G15" s="266">
        <v>17</v>
      </c>
      <c r="H15" s="266">
        <v>6</v>
      </c>
      <c r="I15" s="151">
        <f t="shared" si="1"/>
        <v>28.27433388231</v>
      </c>
      <c r="J15" s="266" t="s">
        <v>72</v>
      </c>
      <c r="K15" s="151" t="s">
        <v>488</v>
      </c>
      <c r="L15" s="151" t="s">
        <v>492</v>
      </c>
      <c r="M15" s="151" t="s">
        <v>496</v>
      </c>
      <c r="N15" s="71">
        <v>0.26</v>
      </c>
      <c r="O15" s="266">
        <v>75</v>
      </c>
      <c r="P15" s="40">
        <v>0.21</v>
      </c>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c r="CG15" s="151"/>
      <c r="CH15" s="151"/>
      <c r="CI15" s="151"/>
      <c r="CJ15" s="151"/>
      <c r="CK15" s="151"/>
      <c r="CL15" s="151"/>
      <c r="CM15" s="151"/>
      <c r="CN15" s="151"/>
      <c r="CO15" s="151"/>
      <c r="CP15" s="151"/>
      <c r="CQ15" s="151"/>
      <c r="CR15" s="151"/>
      <c r="CS15" s="151"/>
      <c r="CT15" s="151"/>
      <c r="CU15" s="151"/>
    </row>
    <row r="16" spans="1:99" s="266" customFormat="1" x14ac:dyDescent="0.35">
      <c r="A16" s="151">
        <v>10</v>
      </c>
      <c r="B16" s="151">
        <v>1</v>
      </c>
      <c r="C16" s="151" t="s">
        <v>281</v>
      </c>
      <c r="D16" s="151" t="s">
        <v>121</v>
      </c>
      <c r="E16" s="151" t="s">
        <v>259</v>
      </c>
      <c r="F16" s="151" t="s">
        <v>285</v>
      </c>
      <c r="G16" s="151" t="s">
        <v>73</v>
      </c>
      <c r="H16" s="151" t="s">
        <v>73</v>
      </c>
      <c r="I16" s="151" t="e">
        <f t="shared" si="1"/>
        <v>#VALUE!</v>
      </c>
      <c r="J16" s="151" t="s">
        <v>72</v>
      </c>
      <c r="K16" s="151" t="s">
        <v>488</v>
      </c>
      <c r="L16" s="151" t="s">
        <v>492</v>
      </c>
      <c r="M16" s="151" t="s">
        <v>496</v>
      </c>
      <c r="N16" s="71">
        <v>0.3</v>
      </c>
      <c r="O16" s="363">
        <v>46</v>
      </c>
      <c r="P16" s="40">
        <v>0.3</v>
      </c>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c r="CG16" s="151"/>
      <c r="CH16" s="151"/>
      <c r="CI16" s="151"/>
      <c r="CJ16" s="151"/>
      <c r="CK16" s="151"/>
      <c r="CL16" s="151"/>
      <c r="CM16" s="151"/>
      <c r="CN16" s="151"/>
      <c r="CO16" s="151"/>
      <c r="CP16" s="151"/>
      <c r="CQ16" s="151"/>
      <c r="CR16" s="151"/>
      <c r="CS16" s="151"/>
      <c r="CT16" s="151"/>
      <c r="CU16" s="151"/>
    </row>
    <row r="17" spans="1:99" ht="15.65" customHeight="1" x14ac:dyDescent="0.35">
      <c r="A17" s="266" t="s">
        <v>299</v>
      </c>
      <c r="B17" s="266">
        <v>1</v>
      </c>
      <c r="C17" s="266" t="s">
        <v>253</v>
      </c>
      <c r="D17" s="266" t="s">
        <v>121</v>
      </c>
      <c r="E17" s="266" t="s">
        <v>259</v>
      </c>
      <c r="F17" s="266" t="s">
        <v>300</v>
      </c>
      <c r="G17" s="266">
        <v>20</v>
      </c>
      <c r="H17" s="266">
        <v>5</v>
      </c>
      <c r="I17" s="151">
        <f t="shared" si="1"/>
        <v>19.634954084937501</v>
      </c>
      <c r="J17" s="266" t="s">
        <v>72</v>
      </c>
      <c r="K17" s="151" t="s">
        <v>488</v>
      </c>
      <c r="L17" s="151" t="s">
        <v>492</v>
      </c>
      <c r="M17" s="151" t="s">
        <v>496</v>
      </c>
      <c r="N17" s="71">
        <v>0.23</v>
      </c>
      <c r="O17" s="266">
        <v>100</v>
      </c>
      <c r="P17" s="40">
        <v>0.2</v>
      </c>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3"/>
      <c r="CE17" s="203"/>
      <c r="CF17" s="203"/>
      <c r="CG17" s="203"/>
      <c r="CH17" s="203"/>
      <c r="CI17" s="203"/>
      <c r="CJ17" s="203"/>
      <c r="CK17" s="203"/>
      <c r="CL17" s="203"/>
      <c r="CM17" s="203"/>
      <c r="CN17" s="203"/>
      <c r="CO17" s="203"/>
      <c r="CP17" s="203"/>
      <c r="CQ17" s="203"/>
      <c r="CR17" s="203"/>
      <c r="CS17" s="203"/>
      <c r="CT17" s="203"/>
      <c r="CU17" s="203"/>
    </row>
    <row r="18" spans="1:99" x14ac:dyDescent="0.35">
      <c r="A18" s="266" t="s">
        <v>306</v>
      </c>
      <c r="B18" s="266">
        <v>1</v>
      </c>
      <c r="C18" s="266" t="s">
        <v>307</v>
      </c>
      <c r="D18" s="266" t="s">
        <v>308</v>
      </c>
      <c r="E18" s="266" t="s">
        <v>259</v>
      </c>
      <c r="F18" s="266" t="s">
        <v>309</v>
      </c>
      <c r="G18" s="266">
        <v>20</v>
      </c>
      <c r="H18" s="266">
        <v>8</v>
      </c>
      <c r="I18" s="151">
        <f t="shared" si="1"/>
        <v>50.265482457440001</v>
      </c>
      <c r="J18" s="266" t="s">
        <v>72</v>
      </c>
      <c r="K18" s="151" t="s">
        <v>488</v>
      </c>
      <c r="L18" s="151" t="s">
        <v>492</v>
      </c>
      <c r="M18" s="151" t="s">
        <v>496</v>
      </c>
      <c r="N18" s="71">
        <v>0.21</v>
      </c>
      <c r="O18" s="266">
        <v>40</v>
      </c>
      <c r="P18" s="40">
        <v>0.2</v>
      </c>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3"/>
      <c r="CE18" s="203"/>
      <c r="CF18" s="203"/>
      <c r="CG18" s="203"/>
      <c r="CH18" s="203"/>
      <c r="CI18" s="203"/>
      <c r="CJ18" s="203"/>
      <c r="CK18" s="203"/>
      <c r="CL18" s="203"/>
      <c r="CM18" s="203"/>
      <c r="CN18" s="203"/>
      <c r="CO18" s="203"/>
      <c r="CP18" s="203"/>
      <c r="CQ18" s="203"/>
      <c r="CR18" s="203"/>
      <c r="CS18" s="203"/>
      <c r="CT18" s="203"/>
      <c r="CU18" s="203"/>
    </row>
    <row r="19" spans="1:99" s="372" customFormat="1" ht="15" thickBot="1" x14ac:dyDescent="0.4">
      <c r="A19" s="368">
        <v>15</v>
      </c>
      <c r="B19" s="368">
        <v>2</v>
      </c>
      <c r="C19" s="368" t="s">
        <v>255</v>
      </c>
      <c r="D19" s="368" t="s">
        <v>160</v>
      </c>
      <c r="E19" s="368" t="s">
        <v>259</v>
      </c>
      <c r="F19" s="368" t="s">
        <v>260</v>
      </c>
      <c r="G19" s="368">
        <v>12</v>
      </c>
      <c r="H19" s="368">
        <v>5.65</v>
      </c>
      <c r="I19" s="368">
        <f t="shared" si="1"/>
        <v>25.071872871056698</v>
      </c>
      <c r="J19" s="368" t="s">
        <v>72</v>
      </c>
      <c r="K19" s="369" t="s">
        <v>488</v>
      </c>
      <c r="L19" s="369" t="s">
        <v>492</v>
      </c>
      <c r="M19" s="369" t="s">
        <v>496</v>
      </c>
      <c r="N19" s="370">
        <v>0.25</v>
      </c>
      <c r="O19" s="368">
        <v>157</v>
      </c>
      <c r="P19" s="371">
        <v>0.39</v>
      </c>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row>
    <row r="20" spans="1:99" s="266" customFormat="1" x14ac:dyDescent="0.35">
      <c r="A20" s="151">
        <v>28</v>
      </c>
      <c r="B20" s="151">
        <v>1</v>
      </c>
      <c r="C20" s="151" t="s">
        <v>504</v>
      </c>
      <c r="D20" s="151" t="s">
        <v>160</v>
      </c>
      <c r="E20" s="151" t="s">
        <v>507</v>
      </c>
      <c r="F20" s="151" t="s">
        <v>222</v>
      </c>
      <c r="G20" s="151">
        <v>12.5</v>
      </c>
      <c r="H20" s="151">
        <v>6.5</v>
      </c>
      <c r="I20" s="151">
        <f t="shared" si="1"/>
        <v>33.183072403544372</v>
      </c>
      <c r="J20" s="151" t="s">
        <v>72</v>
      </c>
      <c r="K20" s="151" t="s">
        <v>487</v>
      </c>
      <c r="L20" s="151" t="s">
        <v>492</v>
      </c>
      <c r="M20" s="151" t="s">
        <v>497</v>
      </c>
      <c r="N20" s="71">
        <v>0.4</v>
      </c>
      <c r="O20" s="151">
        <v>60</v>
      </c>
      <c r="P20" s="40">
        <v>0.2</v>
      </c>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c r="CT20" s="151"/>
      <c r="CU20" s="151"/>
    </row>
    <row r="21" spans="1:99" s="311" customFormat="1" x14ac:dyDescent="0.35">
      <c r="A21" s="151">
        <v>26</v>
      </c>
      <c r="B21" s="151">
        <v>1</v>
      </c>
      <c r="C21" s="151" t="s">
        <v>238</v>
      </c>
      <c r="D21" s="151" t="s">
        <v>160</v>
      </c>
      <c r="E21" s="151" t="s">
        <v>507</v>
      </c>
      <c r="F21" s="151" t="s">
        <v>186</v>
      </c>
      <c r="G21" s="151">
        <v>6.5</v>
      </c>
      <c r="H21" s="151">
        <v>4.5999999999999996</v>
      </c>
      <c r="I21" s="151">
        <f t="shared" si="1"/>
        <v>16.619025137491096</v>
      </c>
      <c r="J21" s="151" t="s">
        <v>72</v>
      </c>
      <c r="K21" s="151" t="s">
        <v>487</v>
      </c>
      <c r="L21" s="151" t="s">
        <v>492</v>
      </c>
      <c r="M21" s="151" t="s">
        <v>497</v>
      </c>
      <c r="N21" s="71">
        <v>0.32</v>
      </c>
      <c r="O21" s="151">
        <v>240</v>
      </c>
      <c r="P21" s="40">
        <v>0.4</v>
      </c>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51"/>
      <c r="BU21" s="151"/>
      <c r="BV21" s="151"/>
      <c r="BW21" s="151"/>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row>
    <row r="22" spans="1:99" s="311" customFormat="1" x14ac:dyDescent="0.35">
      <c r="A22" s="151">
        <v>16</v>
      </c>
      <c r="B22" s="151">
        <v>1</v>
      </c>
      <c r="C22" s="151" t="s">
        <v>182</v>
      </c>
      <c r="D22" s="151" t="s">
        <v>160</v>
      </c>
      <c r="E22" s="151" t="s">
        <v>507</v>
      </c>
      <c r="F22" s="151" t="s">
        <v>170</v>
      </c>
      <c r="G22" s="151" t="s">
        <v>73</v>
      </c>
      <c r="H22" s="151">
        <v>10</v>
      </c>
      <c r="I22" s="151">
        <f t="shared" si="1"/>
        <v>78.539816339750004</v>
      </c>
      <c r="J22" s="151" t="s">
        <v>72</v>
      </c>
      <c r="K22" s="151" t="s">
        <v>487</v>
      </c>
      <c r="L22" s="151" t="s">
        <v>492</v>
      </c>
      <c r="M22" s="151" t="s">
        <v>497</v>
      </c>
      <c r="N22" s="71">
        <v>0.35299999999999998</v>
      </c>
      <c r="O22" s="151">
        <v>45</v>
      </c>
      <c r="P22" s="40">
        <v>0.35</v>
      </c>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c r="BQ22" s="151"/>
      <c r="BR22" s="151"/>
      <c r="BS22" s="151"/>
      <c r="BT22" s="151"/>
      <c r="BU22" s="151"/>
      <c r="BV22" s="151"/>
      <c r="BW22" s="151"/>
      <c r="BX22" s="151"/>
      <c r="BY22" s="151"/>
      <c r="BZ22" s="151"/>
      <c r="CA22" s="151"/>
      <c r="CB22" s="151"/>
      <c r="CC22" s="151"/>
      <c r="CD22" s="151"/>
      <c r="CE22" s="151"/>
      <c r="CF22" s="151"/>
      <c r="CG22" s="151"/>
      <c r="CH22" s="151"/>
      <c r="CI22" s="151"/>
      <c r="CJ22" s="151"/>
      <c r="CK22" s="151"/>
      <c r="CL22" s="151"/>
      <c r="CM22" s="151"/>
      <c r="CN22" s="151"/>
      <c r="CO22" s="151"/>
      <c r="CP22" s="151"/>
      <c r="CQ22" s="151"/>
      <c r="CR22" s="151"/>
      <c r="CS22" s="151"/>
      <c r="CT22" s="151"/>
      <c r="CU22" s="151"/>
    </row>
    <row r="23" spans="1:99" s="203" customFormat="1" x14ac:dyDescent="0.35">
      <c r="A23" s="151">
        <v>31</v>
      </c>
      <c r="B23" s="151">
        <v>1</v>
      </c>
      <c r="C23" s="151" t="s">
        <v>199</v>
      </c>
      <c r="D23" s="151" t="s">
        <v>160</v>
      </c>
      <c r="E23" s="151" t="s">
        <v>507</v>
      </c>
      <c r="F23" s="151" t="s">
        <v>202</v>
      </c>
      <c r="G23" s="151">
        <v>10</v>
      </c>
      <c r="H23" s="151">
        <v>4.5</v>
      </c>
      <c r="I23" s="151">
        <f t="shared" si="1"/>
        <v>15.904312808799375</v>
      </c>
      <c r="J23" s="151" t="s">
        <v>72</v>
      </c>
      <c r="K23" s="151" t="s">
        <v>487</v>
      </c>
      <c r="L23" s="151" t="s">
        <v>492</v>
      </c>
      <c r="M23" s="151" t="s">
        <v>497</v>
      </c>
      <c r="N23" s="71">
        <v>0.05</v>
      </c>
      <c r="O23" s="151">
        <v>31</v>
      </c>
      <c r="P23" s="40">
        <v>0.05</v>
      </c>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1"/>
      <c r="BP23" s="151"/>
      <c r="BQ23" s="151"/>
      <c r="BR23" s="151"/>
      <c r="BS23" s="151"/>
      <c r="BT23" s="151"/>
      <c r="BU23" s="151"/>
      <c r="BV23" s="151"/>
      <c r="BW23" s="151"/>
      <c r="BX23" s="151"/>
      <c r="BY23" s="151"/>
      <c r="BZ23" s="151"/>
      <c r="CA23" s="151"/>
      <c r="CB23" s="151"/>
      <c r="CC23" s="151"/>
      <c r="CD23" s="151"/>
      <c r="CE23" s="151"/>
      <c r="CF23" s="151"/>
      <c r="CG23" s="151"/>
      <c r="CH23" s="151"/>
      <c r="CI23" s="151"/>
      <c r="CJ23" s="151"/>
      <c r="CK23" s="151"/>
      <c r="CL23" s="151"/>
      <c r="CM23" s="151"/>
      <c r="CN23" s="151"/>
      <c r="CO23" s="151"/>
      <c r="CP23" s="151"/>
      <c r="CQ23" s="151"/>
      <c r="CR23" s="151"/>
      <c r="CS23" s="151"/>
      <c r="CT23" s="151"/>
      <c r="CU23" s="151"/>
    </row>
    <row r="24" spans="1:99" s="372" customFormat="1" ht="15" thickBot="1" x14ac:dyDescent="0.4">
      <c r="A24" s="369" t="s">
        <v>252</v>
      </c>
      <c r="B24" s="369">
        <v>2</v>
      </c>
      <c r="C24" s="369" t="s">
        <v>253</v>
      </c>
      <c r="D24" s="369" t="s">
        <v>121</v>
      </c>
      <c r="E24" s="369" t="s">
        <v>507</v>
      </c>
      <c r="F24" s="369" t="s">
        <v>254</v>
      </c>
      <c r="G24" s="369">
        <v>13</v>
      </c>
      <c r="H24" s="369">
        <v>4.5999999999999996</v>
      </c>
      <c r="I24" s="368">
        <f t="shared" si="1"/>
        <v>16.619025137491096</v>
      </c>
      <c r="J24" s="369" t="s">
        <v>72</v>
      </c>
      <c r="K24" s="369" t="s">
        <v>487</v>
      </c>
      <c r="L24" s="369" t="s">
        <v>492</v>
      </c>
      <c r="M24" s="369" t="s">
        <v>497</v>
      </c>
      <c r="N24" s="370">
        <v>0.28000000000000003</v>
      </c>
      <c r="O24" s="368">
        <v>150</v>
      </c>
      <c r="P24" s="371">
        <v>0.22</v>
      </c>
    </row>
    <row r="25" spans="1:99" ht="19.5" customHeight="1" x14ac:dyDescent="0.35">
      <c r="A25" s="151" t="s">
        <v>437</v>
      </c>
      <c r="B25" s="151">
        <v>1</v>
      </c>
      <c r="C25" s="266" t="s">
        <v>438</v>
      </c>
      <c r="D25" s="266" t="s">
        <v>303</v>
      </c>
      <c r="E25" s="151" t="s">
        <v>55</v>
      </c>
      <c r="F25" s="151" t="s">
        <v>439</v>
      </c>
      <c r="G25" s="151">
        <v>12</v>
      </c>
      <c r="H25" s="151">
        <v>3</v>
      </c>
      <c r="I25" s="151">
        <f>((H25/2)^2)*3.14159265359</f>
        <v>7.0685834705774999</v>
      </c>
      <c r="J25" s="151" t="s">
        <v>434</v>
      </c>
      <c r="K25" s="151" t="s">
        <v>484</v>
      </c>
      <c r="L25" s="151" t="s">
        <v>491</v>
      </c>
      <c r="M25" s="151" t="s">
        <v>496</v>
      </c>
      <c r="N25" s="71">
        <v>0.18</v>
      </c>
      <c r="O25" s="151">
        <v>280</v>
      </c>
      <c r="P25" s="40">
        <v>0.2</v>
      </c>
    </row>
    <row r="26" spans="1:99" x14ac:dyDescent="0.35">
      <c r="A26" s="151" t="s">
        <v>435</v>
      </c>
      <c r="B26" s="151">
        <v>1</v>
      </c>
      <c r="C26" s="266" t="s">
        <v>436</v>
      </c>
      <c r="D26" s="266" t="s">
        <v>121</v>
      </c>
      <c r="E26" s="151" t="s">
        <v>55</v>
      </c>
      <c r="F26" s="151" t="s">
        <v>508</v>
      </c>
      <c r="G26" s="151">
        <v>15</v>
      </c>
      <c r="H26" s="151">
        <v>5</v>
      </c>
      <c r="I26" s="151">
        <f>((H26/2)^2)*3.14159265359</f>
        <v>19.634954084937501</v>
      </c>
      <c r="J26" s="151" t="s">
        <v>434</v>
      </c>
      <c r="K26" s="151" t="s">
        <v>484</v>
      </c>
      <c r="L26" s="151" t="s">
        <v>491</v>
      </c>
      <c r="M26" s="151" t="s">
        <v>496</v>
      </c>
      <c r="N26" s="71">
        <v>0.23</v>
      </c>
      <c r="O26" s="151">
        <v>100</v>
      </c>
      <c r="P26" s="40">
        <v>0.2</v>
      </c>
      <c r="Q26" s="266"/>
      <c r="R26" s="266"/>
      <c r="S26" s="266"/>
      <c r="T26" s="266"/>
      <c r="U26" s="266"/>
      <c r="V26" s="266"/>
      <c r="W26" s="266"/>
      <c r="X26" s="266"/>
      <c r="Y26" s="266"/>
      <c r="Z26" s="266"/>
      <c r="AA26" s="266"/>
      <c r="AB26" s="266"/>
      <c r="AC26" s="266"/>
      <c r="AD26" s="266"/>
      <c r="AE26" s="266"/>
      <c r="AF26" s="266"/>
      <c r="AG26" s="266"/>
      <c r="AH26" s="266"/>
      <c r="AI26" s="266"/>
      <c r="AJ26" s="266"/>
      <c r="AK26" s="266"/>
      <c r="AL26" s="266"/>
      <c r="AM26" s="266"/>
      <c r="AN26" s="266"/>
      <c r="AO26" s="266"/>
      <c r="AP26" s="266"/>
      <c r="AQ26" s="266"/>
      <c r="AR26" s="266"/>
      <c r="AS26" s="266"/>
      <c r="AT26" s="266"/>
      <c r="AU26" s="266"/>
      <c r="AV26" s="266"/>
      <c r="AW26" s="266"/>
      <c r="AX26" s="266"/>
      <c r="AY26" s="266"/>
      <c r="AZ26" s="266"/>
      <c r="BA26" s="266"/>
      <c r="BB26" s="266"/>
      <c r="BC26" s="266"/>
      <c r="BD26" s="266"/>
      <c r="BE26" s="266"/>
      <c r="BF26" s="266"/>
      <c r="BG26" s="266"/>
      <c r="BH26" s="266"/>
      <c r="BI26" s="266"/>
      <c r="BJ26" s="266"/>
      <c r="BK26" s="266"/>
      <c r="BL26" s="266"/>
      <c r="BM26" s="266"/>
      <c r="BN26" s="266"/>
      <c r="BO26" s="266"/>
      <c r="BP26" s="266"/>
      <c r="BQ26" s="266"/>
      <c r="BR26" s="266"/>
      <c r="BS26" s="266"/>
      <c r="BT26" s="266"/>
      <c r="BU26" s="266"/>
      <c r="BV26" s="266"/>
      <c r="BW26" s="266"/>
      <c r="BX26" s="266"/>
      <c r="BY26" s="266"/>
      <c r="BZ26" s="266"/>
      <c r="CA26" s="266"/>
      <c r="CB26" s="266"/>
      <c r="CC26" s="266"/>
      <c r="CD26" s="266"/>
      <c r="CE26" s="266"/>
      <c r="CF26" s="266"/>
      <c r="CG26" s="266"/>
      <c r="CH26" s="266"/>
      <c r="CI26" s="266"/>
      <c r="CJ26" s="266"/>
      <c r="CK26" s="266"/>
      <c r="CL26" s="266"/>
      <c r="CM26" s="266"/>
      <c r="CN26" s="266"/>
      <c r="CO26" s="266"/>
      <c r="CP26" s="266"/>
      <c r="CQ26" s="266"/>
      <c r="CR26" s="266"/>
      <c r="CS26" s="266"/>
      <c r="CT26" s="266"/>
      <c r="CU26" s="266"/>
    </row>
    <row r="27" spans="1:99" s="372" customFormat="1" ht="15" thickBot="1" x14ac:dyDescent="0.4">
      <c r="A27" s="368">
        <v>19</v>
      </c>
      <c r="B27" s="368">
        <v>2</v>
      </c>
      <c r="C27" s="368" t="s">
        <v>135</v>
      </c>
      <c r="D27" s="368" t="s">
        <v>121</v>
      </c>
      <c r="E27" s="368" t="s">
        <v>55</v>
      </c>
      <c r="F27" s="368" t="s">
        <v>138</v>
      </c>
      <c r="G27" s="368"/>
      <c r="H27" s="368"/>
      <c r="I27" s="368">
        <f>((H27/2)^2)*3.14159265359</f>
        <v>0</v>
      </c>
      <c r="J27" s="368" t="s">
        <v>434</v>
      </c>
      <c r="K27" s="368" t="s">
        <v>484</v>
      </c>
      <c r="L27" s="368" t="s">
        <v>491</v>
      </c>
      <c r="M27" s="372" t="s">
        <v>496</v>
      </c>
      <c r="N27" s="370">
        <v>0.62</v>
      </c>
      <c r="O27" s="368">
        <v>166</v>
      </c>
      <c r="P27" s="371">
        <v>0.62</v>
      </c>
    </row>
    <row r="28" spans="1:99" x14ac:dyDescent="0.35">
      <c r="A28" s="151">
        <v>15</v>
      </c>
      <c r="B28" s="151">
        <v>1</v>
      </c>
      <c r="C28" s="151" t="s">
        <v>255</v>
      </c>
      <c r="D28" s="151" t="s">
        <v>160</v>
      </c>
      <c r="E28" s="151" t="s">
        <v>259</v>
      </c>
      <c r="F28" s="151" t="s">
        <v>260</v>
      </c>
      <c r="G28" s="151">
        <v>12</v>
      </c>
      <c r="H28" s="151">
        <v>5.65</v>
      </c>
      <c r="I28" s="151">
        <f>((H28/2)^2)*3.14159265359</f>
        <v>25.071872871056698</v>
      </c>
      <c r="J28" s="151" t="s">
        <v>434</v>
      </c>
      <c r="K28" s="151" t="s">
        <v>488</v>
      </c>
      <c r="L28" s="151" t="s">
        <v>492</v>
      </c>
      <c r="M28" s="151" t="s">
        <v>496</v>
      </c>
      <c r="N28" s="71">
        <v>0.25</v>
      </c>
      <c r="O28" s="151">
        <v>157</v>
      </c>
      <c r="P28" s="40">
        <v>0.39</v>
      </c>
    </row>
    <row r="29" spans="1:99" x14ac:dyDescent="0.35">
      <c r="A29" s="151" t="s">
        <v>440</v>
      </c>
      <c r="B29" s="151">
        <v>1</v>
      </c>
      <c r="C29" s="266" t="s">
        <v>441</v>
      </c>
      <c r="D29" s="266" t="s">
        <v>308</v>
      </c>
      <c r="E29" s="151" t="s">
        <v>259</v>
      </c>
      <c r="F29" s="266" t="s">
        <v>309</v>
      </c>
      <c r="G29" s="266">
        <v>20</v>
      </c>
      <c r="H29" s="266">
        <v>5</v>
      </c>
      <c r="I29" s="151">
        <f t="shared" ref="I29:I35" si="2">((H29/2)^2)*3.14159265359</f>
        <v>19.634954084937501</v>
      </c>
      <c r="J29" s="266" t="s">
        <v>434</v>
      </c>
      <c r="K29" s="151" t="s">
        <v>488</v>
      </c>
      <c r="L29" s="151" t="s">
        <v>492</v>
      </c>
      <c r="M29" s="151" t="s">
        <v>496</v>
      </c>
      <c r="N29" s="71">
        <v>0.17</v>
      </c>
      <c r="O29" s="266">
        <v>85</v>
      </c>
      <c r="P29" s="40">
        <v>0.17</v>
      </c>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3"/>
      <c r="CE29" s="203"/>
      <c r="CF29" s="203"/>
      <c r="CG29" s="203"/>
      <c r="CH29" s="203"/>
      <c r="CI29" s="203"/>
      <c r="CJ29" s="203"/>
      <c r="CK29" s="203"/>
      <c r="CL29" s="203"/>
      <c r="CM29" s="203"/>
      <c r="CN29" s="203"/>
      <c r="CO29" s="203"/>
      <c r="CP29" s="203"/>
      <c r="CQ29" s="203"/>
      <c r="CR29" s="203"/>
      <c r="CS29" s="203"/>
      <c r="CT29" s="203"/>
      <c r="CU29" s="203"/>
    </row>
    <row r="30" spans="1:99" x14ac:dyDescent="0.35">
      <c r="A30" s="151">
        <v>30</v>
      </c>
      <c r="B30" s="151" t="s">
        <v>479</v>
      </c>
      <c r="C30" s="151" t="s">
        <v>271</v>
      </c>
      <c r="D30" s="151" t="s">
        <v>160</v>
      </c>
      <c r="E30" s="151" t="s">
        <v>259</v>
      </c>
      <c r="F30" s="151" t="s">
        <v>274</v>
      </c>
      <c r="G30" s="151">
        <v>18</v>
      </c>
      <c r="H30" s="151">
        <v>4.5</v>
      </c>
      <c r="I30" s="151">
        <f t="shared" si="2"/>
        <v>15.904312808799375</v>
      </c>
      <c r="J30" s="151" t="s">
        <v>434</v>
      </c>
      <c r="K30" s="151" t="s">
        <v>488</v>
      </c>
      <c r="L30" s="151" t="s">
        <v>492</v>
      </c>
      <c r="M30" s="151" t="s">
        <v>496</v>
      </c>
      <c r="N30" s="71">
        <v>0.11</v>
      </c>
      <c r="O30" s="151">
        <v>69</v>
      </c>
      <c r="P30" s="40">
        <v>0.11</v>
      </c>
    </row>
    <row r="31" spans="1:99" s="372" customFormat="1" ht="15" thickBot="1" x14ac:dyDescent="0.4">
      <c r="A31" s="368" t="s">
        <v>442</v>
      </c>
      <c r="B31" s="368">
        <v>2</v>
      </c>
      <c r="C31" s="369" t="s">
        <v>302</v>
      </c>
      <c r="D31" s="369" t="s">
        <v>303</v>
      </c>
      <c r="E31" s="368" t="s">
        <v>259</v>
      </c>
      <c r="F31" s="369" t="s">
        <v>304</v>
      </c>
      <c r="G31" s="369">
        <v>17</v>
      </c>
      <c r="H31" s="369">
        <v>5</v>
      </c>
      <c r="I31" s="368">
        <f t="shared" si="2"/>
        <v>19.634954084937501</v>
      </c>
      <c r="J31" s="369" t="s">
        <v>434</v>
      </c>
      <c r="K31" s="369" t="s">
        <v>488</v>
      </c>
      <c r="L31" s="369" t="s">
        <v>492</v>
      </c>
      <c r="M31" s="369" t="s">
        <v>496</v>
      </c>
      <c r="N31" s="370">
        <v>0.2</v>
      </c>
      <c r="O31" s="369">
        <v>65</v>
      </c>
      <c r="P31" s="371">
        <v>0.13</v>
      </c>
    </row>
    <row r="32" spans="1:99" s="203" customFormat="1" x14ac:dyDescent="0.35">
      <c r="A32" s="151" t="s">
        <v>443</v>
      </c>
      <c r="B32" s="151">
        <v>1</v>
      </c>
      <c r="C32" s="266" t="s">
        <v>429</v>
      </c>
      <c r="D32" s="266" t="s">
        <v>160</v>
      </c>
      <c r="E32" s="151" t="s">
        <v>507</v>
      </c>
      <c r="F32" s="151" t="s">
        <v>170</v>
      </c>
      <c r="G32" s="266">
        <v>20</v>
      </c>
      <c r="H32" s="266">
        <v>8</v>
      </c>
      <c r="I32" s="151">
        <f t="shared" si="2"/>
        <v>50.265482457440001</v>
      </c>
      <c r="J32" s="266" t="s">
        <v>434</v>
      </c>
      <c r="K32" s="151" t="s">
        <v>487</v>
      </c>
      <c r="L32" s="151" t="s">
        <v>492</v>
      </c>
      <c r="M32" s="151" t="s">
        <v>497</v>
      </c>
      <c r="N32" s="71">
        <v>0.35</v>
      </c>
      <c r="O32" s="151">
        <v>70</v>
      </c>
      <c r="P32" s="40">
        <v>0.35</v>
      </c>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c r="BM32" s="151"/>
      <c r="BN32" s="151"/>
      <c r="BO32" s="151"/>
      <c r="BP32" s="151"/>
      <c r="BQ32" s="151"/>
      <c r="BR32" s="151"/>
      <c r="BS32" s="151"/>
      <c r="BT32" s="151"/>
      <c r="BU32" s="151"/>
      <c r="BV32" s="151"/>
      <c r="BW32" s="151"/>
      <c r="BX32" s="151"/>
      <c r="BY32" s="151"/>
      <c r="BZ32" s="151"/>
      <c r="CA32" s="151"/>
      <c r="CB32" s="151"/>
      <c r="CC32" s="151"/>
      <c r="CD32" s="151"/>
      <c r="CE32" s="151"/>
      <c r="CF32" s="151"/>
      <c r="CG32" s="151"/>
      <c r="CH32" s="151"/>
      <c r="CI32" s="151"/>
      <c r="CJ32" s="151"/>
      <c r="CK32" s="151"/>
      <c r="CL32" s="151"/>
      <c r="CM32" s="151"/>
      <c r="CN32" s="151"/>
      <c r="CO32" s="151"/>
      <c r="CP32" s="151"/>
      <c r="CQ32" s="151"/>
      <c r="CR32" s="151"/>
      <c r="CS32" s="151"/>
      <c r="CT32" s="151"/>
      <c r="CU32" s="151"/>
    </row>
    <row r="33" spans="1:99" x14ac:dyDescent="0.35">
      <c r="A33" s="151" t="s">
        <v>457</v>
      </c>
      <c r="B33" s="151">
        <v>1</v>
      </c>
      <c r="C33" s="266" t="s">
        <v>458</v>
      </c>
      <c r="D33" s="266" t="s">
        <v>308</v>
      </c>
      <c r="E33" s="151" t="s">
        <v>507</v>
      </c>
      <c r="F33" s="266" t="s">
        <v>309</v>
      </c>
      <c r="G33" s="266">
        <v>20</v>
      </c>
      <c r="H33" s="266">
        <v>6</v>
      </c>
      <c r="I33" s="151">
        <f t="shared" si="2"/>
        <v>28.27433388231</v>
      </c>
      <c r="J33" s="266" t="s">
        <v>434</v>
      </c>
      <c r="K33" s="151" t="s">
        <v>487</v>
      </c>
      <c r="L33" s="151" t="s">
        <v>492</v>
      </c>
      <c r="M33" s="151" t="s">
        <v>497</v>
      </c>
      <c r="N33" s="71">
        <v>0.23</v>
      </c>
      <c r="O33" s="266">
        <v>100</v>
      </c>
      <c r="P33" s="40">
        <v>0.28000000000000003</v>
      </c>
      <c r="Q33" s="203"/>
      <c r="R33" s="203"/>
      <c r="S33" s="203"/>
      <c r="T33" s="203"/>
      <c r="U33" s="203"/>
      <c r="V33" s="203"/>
      <c r="W33" s="203"/>
      <c r="X33" s="203"/>
      <c r="Y33" s="203"/>
      <c r="Z33" s="203"/>
      <c r="AA33" s="203"/>
      <c r="AB33" s="203"/>
      <c r="AC33" s="203"/>
      <c r="AD33" s="203"/>
      <c r="AE33" s="203"/>
      <c r="AF33" s="203"/>
      <c r="AG33" s="203"/>
      <c r="AH33" s="203"/>
      <c r="AI33" s="203"/>
      <c r="AJ33" s="203"/>
      <c r="AK33" s="203"/>
      <c r="AL33" s="203"/>
      <c r="AM33" s="203"/>
      <c r="AN33" s="203"/>
      <c r="AO33" s="203"/>
      <c r="AP33" s="203"/>
      <c r="AQ33" s="203"/>
      <c r="AR33" s="203"/>
      <c r="AS33" s="203"/>
      <c r="AT33" s="203"/>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3"/>
      <c r="CE33" s="203"/>
      <c r="CF33" s="203"/>
      <c r="CG33" s="203"/>
      <c r="CH33" s="203"/>
      <c r="CI33" s="203"/>
      <c r="CJ33" s="203"/>
      <c r="CK33" s="203"/>
      <c r="CL33" s="203"/>
      <c r="CM33" s="203"/>
      <c r="CN33" s="203"/>
      <c r="CO33" s="203"/>
      <c r="CP33" s="203"/>
      <c r="CQ33" s="203"/>
      <c r="CR33" s="203"/>
      <c r="CS33" s="203"/>
      <c r="CT33" s="203"/>
      <c r="CU33" s="203"/>
    </row>
    <row r="34" spans="1:99" x14ac:dyDescent="0.35">
      <c r="A34" s="151">
        <v>20</v>
      </c>
      <c r="B34" s="151">
        <v>1</v>
      </c>
      <c r="C34" s="151" t="s">
        <v>444</v>
      </c>
      <c r="D34" s="151" t="s">
        <v>308</v>
      </c>
      <c r="E34" s="151" t="s">
        <v>507</v>
      </c>
      <c r="F34" s="151" t="s">
        <v>448</v>
      </c>
      <c r="G34" s="151">
        <v>30.5</v>
      </c>
      <c r="H34" s="151">
        <v>3.8</v>
      </c>
      <c r="I34" s="151">
        <f t="shared" si="2"/>
        <v>11.341149479459899</v>
      </c>
      <c r="J34" s="151" t="s">
        <v>434</v>
      </c>
      <c r="K34" s="151" t="s">
        <v>487</v>
      </c>
      <c r="L34" s="151" t="s">
        <v>492</v>
      </c>
      <c r="M34" s="151" t="s">
        <v>497</v>
      </c>
      <c r="N34" s="71">
        <v>0.23</v>
      </c>
      <c r="O34" s="151">
        <v>200</v>
      </c>
      <c r="P34" s="40">
        <v>0.23</v>
      </c>
    </row>
    <row r="35" spans="1:99" s="372" customFormat="1" ht="15" thickBot="1" x14ac:dyDescent="0.4">
      <c r="A35" s="368">
        <v>26</v>
      </c>
      <c r="B35" s="368">
        <v>2</v>
      </c>
      <c r="C35" s="368" t="s">
        <v>238</v>
      </c>
      <c r="D35" s="368" t="s">
        <v>160</v>
      </c>
      <c r="E35" s="368" t="s">
        <v>507</v>
      </c>
      <c r="F35" s="368" t="s">
        <v>186</v>
      </c>
      <c r="G35" s="368">
        <v>10.3</v>
      </c>
      <c r="H35" s="368">
        <v>5</v>
      </c>
      <c r="I35" s="368">
        <f t="shared" si="2"/>
        <v>19.634954084937501</v>
      </c>
      <c r="J35" s="368" t="s">
        <v>434</v>
      </c>
      <c r="K35" s="369" t="s">
        <v>487</v>
      </c>
      <c r="L35" s="369" t="s">
        <v>492</v>
      </c>
      <c r="M35" s="369" t="s">
        <v>497</v>
      </c>
      <c r="N35" s="370">
        <v>0.32</v>
      </c>
      <c r="O35" s="368">
        <v>203</v>
      </c>
      <c r="P35" s="371">
        <v>0.4</v>
      </c>
    </row>
    <row r="36" spans="1:99" ht="22" customHeight="1" x14ac:dyDescent="0.35">
      <c r="A36" s="151">
        <v>18</v>
      </c>
      <c r="B36" s="151">
        <v>1</v>
      </c>
      <c r="C36" s="151" t="s">
        <v>368</v>
      </c>
      <c r="D36" s="151" t="s">
        <v>96</v>
      </c>
      <c r="E36" s="151" t="s">
        <v>509</v>
      </c>
      <c r="F36" s="151" t="s">
        <v>372</v>
      </c>
      <c r="G36" s="151">
        <v>7</v>
      </c>
      <c r="H36" s="151" t="s">
        <v>73</v>
      </c>
      <c r="I36" s="151">
        <v>30</v>
      </c>
      <c r="J36" s="151" t="s">
        <v>350</v>
      </c>
      <c r="K36" s="151" t="s">
        <v>483</v>
      </c>
      <c r="L36" s="151" t="s">
        <v>490</v>
      </c>
      <c r="M36" s="151" t="s">
        <v>496</v>
      </c>
      <c r="N36" s="71">
        <v>0.11</v>
      </c>
      <c r="O36" s="151">
        <v>23</v>
      </c>
      <c r="P36" s="40">
        <v>7.0000000000000007E-2</v>
      </c>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3"/>
      <c r="CE36" s="203"/>
      <c r="CF36" s="203"/>
      <c r="CG36" s="203"/>
      <c r="CH36" s="203"/>
      <c r="CI36" s="203"/>
      <c r="CJ36" s="203"/>
      <c r="CK36" s="203"/>
      <c r="CL36" s="203"/>
      <c r="CM36" s="203"/>
      <c r="CN36" s="203"/>
      <c r="CO36" s="203"/>
      <c r="CP36" s="203"/>
      <c r="CQ36" s="203"/>
      <c r="CR36" s="203"/>
      <c r="CS36" s="203"/>
      <c r="CT36" s="203"/>
      <c r="CU36" s="203"/>
    </row>
    <row r="37" spans="1:99" x14ac:dyDescent="0.35">
      <c r="A37" s="151">
        <v>24</v>
      </c>
      <c r="B37" s="151">
        <v>1</v>
      </c>
      <c r="C37" s="151" t="s">
        <v>92</v>
      </c>
      <c r="D37" s="151" t="s">
        <v>96</v>
      </c>
      <c r="E37" s="151" t="s">
        <v>509</v>
      </c>
      <c r="F37" s="151" t="s">
        <v>355</v>
      </c>
      <c r="G37" s="151">
        <v>5</v>
      </c>
      <c r="H37" s="151">
        <v>3.75</v>
      </c>
      <c r="I37" s="151">
        <f>((H37/2)^2)*3.14159265359</f>
        <v>11.044661672777345</v>
      </c>
      <c r="J37" s="151" t="s">
        <v>350</v>
      </c>
      <c r="K37" s="151" t="s">
        <v>483</v>
      </c>
      <c r="L37" s="151" t="s">
        <v>490</v>
      </c>
      <c r="M37" s="151" t="s">
        <v>496</v>
      </c>
      <c r="N37" s="71">
        <v>0.1</v>
      </c>
      <c r="O37" s="151">
        <v>40</v>
      </c>
      <c r="P37" s="40">
        <v>0.04</v>
      </c>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3"/>
      <c r="CE37" s="203"/>
      <c r="CF37" s="203"/>
      <c r="CG37" s="203"/>
      <c r="CH37" s="203"/>
      <c r="CI37" s="203"/>
      <c r="CJ37" s="203"/>
      <c r="CK37" s="203"/>
      <c r="CL37" s="203"/>
      <c r="CM37" s="203"/>
      <c r="CN37" s="203"/>
      <c r="CO37" s="203"/>
      <c r="CP37" s="203"/>
      <c r="CQ37" s="203"/>
      <c r="CR37" s="203"/>
      <c r="CS37" s="203"/>
      <c r="CT37" s="203"/>
      <c r="CU37" s="203"/>
    </row>
    <row r="38" spans="1:99" s="203" customFormat="1" x14ac:dyDescent="0.35">
      <c r="A38" s="151">
        <v>25</v>
      </c>
      <c r="B38" s="151">
        <v>1</v>
      </c>
      <c r="C38" s="151" t="s">
        <v>92</v>
      </c>
      <c r="D38" s="151" t="s">
        <v>96</v>
      </c>
      <c r="E38" s="151" t="s">
        <v>509</v>
      </c>
      <c r="F38" s="151" t="s">
        <v>510</v>
      </c>
      <c r="G38" s="151">
        <v>23</v>
      </c>
      <c r="H38" s="151">
        <v>11.5</v>
      </c>
      <c r="I38" s="151">
        <f>((H38/2)^2)*3.14159265359</f>
        <v>103.86890710931938</v>
      </c>
      <c r="J38" s="151" t="s">
        <v>350</v>
      </c>
      <c r="K38" s="151" t="s">
        <v>483</v>
      </c>
      <c r="L38" s="151" t="s">
        <v>490</v>
      </c>
      <c r="M38" s="151" t="s">
        <v>496</v>
      </c>
      <c r="N38" s="71">
        <v>7.0000000000000007E-2</v>
      </c>
      <c r="O38" s="151">
        <v>13</v>
      </c>
      <c r="P38" s="40">
        <v>0.14000000000000001</v>
      </c>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row>
    <row r="39" spans="1:99" s="368" customFormat="1" ht="23.5" customHeight="1" thickBot="1" x14ac:dyDescent="0.4">
      <c r="A39" s="372" t="s">
        <v>379</v>
      </c>
      <c r="B39" s="372">
        <v>1</v>
      </c>
      <c r="C39" s="376" t="s">
        <v>253</v>
      </c>
      <c r="D39" s="376" t="s">
        <v>121</v>
      </c>
      <c r="E39" s="372" t="s">
        <v>509</v>
      </c>
      <c r="F39" s="372" t="s">
        <v>380</v>
      </c>
      <c r="G39" s="372">
        <v>23</v>
      </c>
      <c r="H39" s="372">
        <v>5</v>
      </c>
      <c r="I39" s="372">
        <f>((H39/2)^2)*3.14159265359</f>
        <v>19.634954084937501</v>
      </c>
      <c r="J39" s="372" t="s">
        <v>350</v>
      </c>
      <c r="K39" s="372" t="s">
        <v>483</v>
      </c>
      <c r="L39" s="372" t="s">
        <v>490</v>
      </c>
      <c r="M39" s="372" t="s">
        <v>496</v>
      </c>
      <c r="N39" s="373">
        <v>0.1</v>
      </c>
      <c r="O39" s="372">
        <v>70</v>
      </c>
      <c r="P39" s="374">
        <v>0.14000000000000001</v>
      </c>
      <c r="Q39" s="376"/>
      <c r="R39" s="376"/>
      <c r="S39" s="376"/>
      <c r="T39" s="376"/>
      <c r="U39" s="376"/>
      <c r="V39" s="376"/>
      <c r="W39" s="376"/>
      <c r="X39" s="376"/>
      <c r="Y39" s="376"/>
      <c r="Z39" s="376"/>
      <c r="AA39" s="376"/>
      <c r="AB39" s="376"/>
      <c r="AC39" s="376"/>
      <c r="AD39" s="376"/>
      <c r="AE39" s="376"/>
      <c r="AF39" s="376"/>
      <c r="AG39" s="376"/>
      <c r="AH39" s="376"/>
      <c r="AI39" s="376"/>
      <c r="AJ39" s="376"/>
      <c r="AK39" s="376"/>
      <c r="AL39" s="376"/>
      <c r="AM39" s="376"/>
      <c r="AN39" s="376"/>
      <c r="AO39" s="376"/>
      <c r="AP39" s="376"/>
      <c r="AQ39" s="376"/>
      <c r="AR39" s="376"/>
      <c r="AS39" s="376"/>
      <c r="AT39" s="376"/>
      <c r="AU39" s="376"/>
      <c r="AV39" s="376"/>
      <c r="AW39" s="376"/>
      <c r="AX39" s="376"/>
      <c r="AY39" s="376"/>
      <c r="AZ39" s="376"/>
      <c r="BA39" s="376"/>
      <c r="BB39" s="376"/>
      <c r="BC39" s="376"/>
      <c r="BD39" s="376"/>
      <c r="BE39" s="376"/>
      <c r="BF39" s="376"/>
      <c r="BG39" s="376"/>
      <c r="BH39" s="376"/>
      <c r="BI39" s="376"/>
      <c r="BJ39" s="376"/>
      <c r="BK39" s="376"/>
      <c r="BL39" s="376"/>
      <c r="BM39" s="376"/>
      <c r="BN39" s="376"/>
      <c r="BO39" s="376"/>
      <c r="BP39" s="376"/>
      <c r="BQ39" s="376"/>
      <c r="BR39" s="376"/>
      <c r="BS39" s="376"/>
      <c r="BT39" s="376"/>
      <c r="BU39" s="376"/>
      <c r="BV39" s="376"/>
      <c r="BW39" s="376"/>
      <c r="BX39" s="376"/>
      <c r="BY39" s="376"/>
      <c r="BZ39" s="376"/>
      <c r="CA39" s="376"/>
      <c r="CB39" s="376"/>
      <c r="CC39" s="376"/>
      <c r="CD39" s="376"/>
      <c r="CE39" s="376"/>
      <c r="CF39" s="376"/>
      <c r="CG39" s="376"/>
      <c r="CH39" s="376"/>
      <c r="CI39" s="376"/>
      <c r="CJ39" s="376"/>
      <c r="CK39" s="376"/>
      <c r="CL39" s="376"/>
      <c r="CM39" s="376"/>
      <c r="CN39" s="376"/>
      <c r="CO39" s="376"/>
      <c r="CP39" s="376"/>
      <c r="CQ39" s="376"/>
      <c r="CR39" s="376"/>
      <c r="CS39" s="376"/>
      <c r="CT39" s="376"/>
      <c r="CU39" s="376"/>
    </row>
    <row r="40" spans="1:99" s="203" customFormat="1" x14ac:dyDescent="0.35">
      <c r="A40" s="151">
        <v>12</v>
      </c>
      <c r="B40" s="151">
        <v>1</v>
      </c>
      <c r="C40" s="151" t="s">
        <v>381</v>
      </c>
      <c r="D40" s="151" t="s">
        <v>96</v>
      </c>
      <c r="E40" s="151" t="s">
        <v>55</v>
      </c>
      <c r="F40" s="151" t="s">
        <v>385</v>
      </c>
      <c r="G40" s="151" t="s">
        <v>73</v>
      </c>
      <c r="H40" s="151" t="s">
        <v>73</v>
      </c>
      <c r="I40" s="151" t="e">
        <f>((H40/2)^2)*3.14159265359</f>
        <v>#VALUE!</v>
      </c>
      <c r="J40" s="151" t="s">
        <v>350</v>
      </c>
      <c r="K40" s="151" t="s">
        <v>484</v>
      </c>
      <c r="L40" s="151" t="s">
        <v>491</v>
      </c>
      <c r="M40" s="151" t="s">
        <v>496</v>
      </c>
      <c r="N40" s="71">
        <v>0.1</v>
      </c>
      <c r="O40" s="151">
        <v>10</v>
      </c>
      <c r="P40" s="40">
        <v>7.0000000000000007E-2</v>
      </c>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c r="BR40" s="151"/>
      <c r="BS40" s="151"/>
      <c r="BT40" s="151"/>
      <c r="BU40" s="151"/>
      <c r="BV40" s="151"/>
      <c r="BW40" s="151"/>
      <c r="BX40" s="151"/>
      <c r="BY40" s="151"/>
      <c r="BZ40" s="151"/>
      <c r="CA40" s="151"/>
      <c r="CB40" s="151"/>
      <c r="CC40" s="151"/>
      <c r="CD40" s="151"/>
      <c r="CE40" s="151"/>
      <c r="CF40" s="151"/>
      <c r="CG40" s="151"/>
      <c r="CH40" s="151"/>
      <c r="CI40" s="151"/>
      <c r="CJ40" s="151"/>
      <c r="CK40" s="151"/>
      <c r="CL40" s="151"/>
      <c r="CM40" s="151"/>
      <c r="CN40" s="151"/>
      <c r="CO40" s="151"/>
      <c r="CP40" s="151"/>
      <c r="CQ40" s="151"/>
      <c r="CR40" s="151"/>
      <c r="CS40" s="151"/>
      <c r="CT40" s="151"/>
      <c r="CU40" s="151"/>
    </row>
    <row r="41" spans="1:99" x14ac:dyDescent="0.35">
      <c r="A41" s="151">
        <v>13</v>
      </c>
      <c r="B41" s="151">
        <v>1</v>
      </c>
      <c r="C41" s="151" t="s">
        <v>391</v>
      </c>
      <c r="D41" s="151" t="s">
        <v>121</v>
      </c>
      <c r="E41" s="151" t="s">
        <v>55</v>
      </c>
      <c r="F41" s="151" t="s">
        <v>385</v>
      </c>
      <c r="G41" s="151" t="s">
        <v>73</v>
      </c>
      <c r="H41" s="151" t="s">
        <v>73</v>
      </c>
      <c r="I41" s="151" t="e">
        <f>#REF!</f>
        <v>#REF!</v>
      </c>
      <c r="J41" s="151" t="s">
        <v>350</v>
      </c>
      <c r="K41" s="151" t="s">
        <v>484</v>
      </c>
      <c r="L41" s="151" t="s">
        <v>491</v>
      </c>
      <c r="M41" s="151" t="s">
        <v>496</v>
      </c>
      <c r="N41" s="71">
        <v>0.8</v>
      </c>
      <c r="O41" s="151">
        <v>121</v>
      </c>
      <c r="P41" s="40">
        <v>0.8</v>
      </c>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3"/>
      <c r="CE41" s="203"/>
      <c r="CF41" s="203"/>
      <c r="CG41" s="203"/>
      <c r="CH41" s="203"/>
      <c r="CI41" s="203"/>
      <c r="CJ41" s="203"/>
      <c r="CK41" s="203"/>
      <c r="CL41" s="203"/>
      <c r="CM41" s="203"/>
      <c r="CN41" s="203"/>
      <c r="CO41" s="203"/>
      <c r="CP41" s="203"/>
      <c r="CQ41" s="203"/>
      <c r="CR41" s="203"/>
      <c r="CS41" s="203"/>
      <c r="CT41" s="203"/>
      <c r="CU41" s="203"/>
    </row>
    <row r="42" spans="1:99" s="294" customFormat="1" x14ac:dyDescent="0.35">
      <c r="A42" s="294">
        <v>14</v>
      </c>
      <c r="B42" s="294">
        <v>2</v>
      </c>
      <c r="C42" s="294" t="s">
        <v>50</v>
      </c>
      <c r="D42" s="294" t="s">
        <v>303</v>
      </c>
      <c r="E42" s="294" t="s">
        <v>55</v>
      </c>
      <c r="F42" s="294" t="s">
        <v>56</v>
      </c>
      <c r="G42" s="294">
        <v>18</v>
      </c>
      <c r="H42" s="294">
        <v>2.2999999999999998</v>
      </c>
      <c r="I42" s="294">
        <v>4.5</v>
      </c>
      <c r="J42" s="294" t="s">
        <v>350</v>
      </c>
      <c r="K42" s="294" t="s">
        <v>484</v>
      </c>
      <c r="L42" s="294" t="s">
        <v>491</v>
      </c>
      <c r="M42" s="294" t="s">
        <v>496</v>
      </c>
      <c r="N42" s="71">
        <v>0.32</v>
      </c>
      <c r="O42" s="294">
        <v>711</v>
      </c>
      <c r="P42" s="40">
        <v>0.32</v>
      </c>
    </row>
    <row r="43" spans="1:99" s="294" customFormat="1" x14ac:dyDescent="0.35">
      <c r="A43" s="294">
        <v>8</v>
      </c>
      <c r="B43" s="294">
        <v>2</v>
      </c>
      <c r="C43" s="294" t="s">
        <v>76</v>
      </c>
      <c r="D43" s="294" t="s">
        <v>303</v>
      </c>
      <c r="E43" s="294" t="s">
        <v>55</v>
      </c>
      <c r="F43" s="294" t="s">
        <v>80</v>
      </c>
      <c r="G43" s="294">
        <v>20</v>
      </c>
      <c r="H43" s="294">
        <v>7.6</v>
      </c>
      <c r="I43" s="294">
        <f t="shared" ref="I43:I56" si="3">((H43/2)^2)*3.14159265359</f>
        <v>45.364597917839596</v>
      </c>
      <c r="J43" s="294" t="s">
        <v>350</v>
      </c>
      <c r="K43" s="294" t="s">
        <v>484</v>
      </c>
      <c r="L43" s="294" t="s">
        <v>491</v>
      </c>
      <c r="M43" s="294" t="s">
        <v>496</v>
      </c>
      <c r="N43" s="71">
        <v>0.42</v>
      </c>
      <c r="O43" s="266">
        <v>88</v>
      </c>
      <c r="P43" s="32">
        <v>0.4</v>
      </c>
    </row>
    <row r="44" spans="1:99" x14ac:dyDescent="0.35">
      <c r="A44" s="203">
        <v>23</v>
      </c>
      <c r="B44" s="203">
        <v>2</v>
      </c>
      <c r="C44" s="203" t="s">
        <v>92</v>
      </c>
      <c r="D44" s="203" t="s">
        <v>96</v>
      </c>
      <c r="E44" s="203" t="s">
        <v>55</v>
      </c>
      <c r="F44" s="203" t="s">
        <v>97</v>
      </c>
      <c r="G44" s="203">
        <v>23</v>
      </c>
      <c r="H44" s="203">
        <v>6.9</v>
      </c>
      <c r="I44" s="203">
        <f t="shared" si="3"/>
        <v>37.39280655935498</v>
      </c>
      <c r="J44" s="203" t="s">
        <v>350</v>
      </c>
      <c r="K44" s="203" t="s">
        <v>484</v>
      </c>
      <c r="L44" s="203" t="s">
        <v>491</v>
      </c>
      <c r="M44" s="151" t="s">
        <v>496</v>
      </c>
      <c r="N44" s="238">
        <v>0.13</v>
      </c>
      <c r="O44" s="203" t="s">
        <v>73</v>
      </c>
      <c r="P44" s="32">
        <v>0.04</v>
      </c>
    </row>
    <row r="45" spans="1:99" x14ac:dyDescent="0.35">
      <c r="A45" s="203">
        <v>21</v>
      </c>
      <c r="B45" s="203">
        <v>2</v>
      </c>
      <c r="C45" s="203" t="s">
        <v>117</v>
      </c>
      <c r="D45" s="203" t="s">
        <v>121</v>
      </c>
      <c r="E45" s="203" t="s">
        <v>55</v>
      </c>
      <c r="F45" s="203" t="s">
        <v>122</v>
      </c>
      <c r="G45" s="203" t="s">
        <v>73</v>
      </c>
      <c r="H45" s="203">
        <v>15</v>
      </c>
      <c r="I45" s="203">
        <f t="shared" si="3"/>
        <v>176.71458676443751</v>
      </c>
      <c r="J45" s="203" t="s">
        <v>350</v>
      </c>
      <c r="K45" s="203" t="s">
        <v>484</v>
      </c>
      <c r="L45" s="203" t="s">
        <v>491</v>
      </c>
      <c r="M45" s="151" t="s">
        <v>496</v>
      </c>
      <c r="N45" s="238">
        <v>0.75</v>
      </c>
      <c r="O45" s="366">
        <v>42</v>
      </c>
      <c r="P45" s="241">
        <v>0.75</v>
      </c>
    </row>
    <row r="46" spans="1:99" s="372" customFormat="1" ht="15" thickBot="1" x14ac:dyDescent="0.4">
      <c r="A46" s="368">
        <v>19</v>
      </c>
      <c r="B46" s="368">
        <v>2</v>
      </c>
      <c r="C46" s="368" t="s">
        <v>135</v>
      </c>
      <c r="D46" s="368" t="s">
        <v>121</v>
      </c>
      <c r="E46" s="368" t="s">
        <v>55</v>
      </c>
      <c r="F46" s="368" t="s">
        <v>138</v>
      </c>
      <c r="G46" s="368"/>
      <c r="H46" s="368"/>
      <c r="I46" s="368">
        <f t="shared" si="3"/>
        <v>0</v>
      </c>
      <c r="J46" s="368" t="s">
        <v>350</v>
      </c>
      <c r="K46" s="368" t="s">
        <v>484</v>
      </c>
      <c r="L46" s="368" t="s">
        <v>491</v>
      </c>
      <c r="M46" s="372" t="s">
        <v>496</v>
      </c>
      <c r="N46" s="370">
        <v>0.62</v>
      </c>
      <c r="O46" s="368">
        <v>166</v>
      </c>
      <c r="P46" s="371">
        <v>0.62</v>
      </c>
    </row>
    <row r="47" spans="1:99" ht="18" customHeight="1" x14ac:dyDescent="0.35">
      <c r="A47" s="151" t="s">
        <v>416</v>
      </c>
      <c r="B47" s="151">
        <v>1</v>
      </c>
      <c r="C47" s="266" t="s">
        <v>417</v>
      </c>
      <c r="D47" s="266" t="s">
        <v>303</v>
      </c>
      <c r="E47" s="151" t="s">
        <v>511</v>
      </c>
      <c r="F47" s="362" t="s">
        <v>418</v>
      </c>
      <c r="G47" s="151">
        <v>22</v>
      </c>
      <c r="H47" s="151">
        <v>12</v>
      </c>
      <c r="I47" s="151">
        <f t="shared" si="3"/>
        <v>113.09733552924</v>
      </c>
      <c r="J47" s="151" t="s">
        <v>350</v>
      </c>
      <c r="K47" s="151" t="s">
        <v>485</v>
      </c>
      <c r="L47" s="151" t="s">
        <v>491</v>
      </c>
      <c r="M47" s="151" t="s">
        <v>497</v>
      </c>
      <c r="N47" s="71">
        <v>0.2</v>
      </c>
      <c r="O47" s="151">
        <v>15</v>
      </c>
      <c r="P47" s="40">
        <v>0.17</v>
      </c>
    </row>
    <row r="48" spans="1:99" s="203" customFormat="1" x14ac:dyDescent="0.35">
      <c r="A48" s="151" t="s">
        <v>414</v>
      </c>
      <c r="B48" s="151">
        <v>1</v>
      </c>
      <c r="C48" s="266" t="s">
        <v>253</v>
      </c>
      <c r="D48" s="266" t="s">
        <v>121</v>
      </c>
      <c r="E48" s="151" t="s">
        <v>511</v>
      </c>
      <c r="F48" s="151" t="s">
        <v>415</v>
      </c>
      <c r="G48" s="151">
        <v>22</v>
      </c>
      <c r="H48" s="151">
        <v>10</v>
      </c>
      <c r="I48" s="151">
        <f t="shared" si="3"/>
        <v>78.539816339750004</v>
      </c>
      <c r="J48" s="151" t="s">
        <v>350</v>
      </c>
      <c r="K48" s="151" t="s">
        <v>485</v>
      </c>
      <c r="L48" s="151" t="s">
        <v>491</v>
      </c>
      <c r="M48" s="151" t="s">
        <v>497</v>
      </c>
      <c r="N48" s="71">
        <v>0.21</v>
      </c>
      <c r="O48" s="151">
        <v>20</v>
      </c>
      <c r="P48" s="40">
        <v>0.16</v>
      </c>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c r="CA48" s="151"/>
      <c r="CB48" s="151"/>
      <c r="CC48" s="151"/>
      <c r="CD48" s="151"/>
      <c r="CE48" s="151"/>
      <c r="CF48" s="151"/>
      <c r="CG48" s="151"/>
      <c r="CH48" s="151"/>
      <c r="CI48" s="151"/>
      <c r="CJ48" s="151"/>
      <c r="CK48" s="151"/>
      <c r="CL48" s="151"/>
      <c r="CM48" s="151"/>
      <c r="CN48" s="151"/>
      <c r="CO48" s="151"/>
      <c r="CP48" s="151"/>
      <c r="CQ48" s="151"/>
      <c r="CR48" s="151"/>
      <c r="CS48" s="151"/>
      <c r="CT48" s="151"/>
      <c r="CU48" s="151"/>
    </row>
    <row r="49" spans="1:99" s="372" customFormat="1" ht="15" thickBot="1" x14ac:dyDescent="0.4">
      <c r="A49" s="372">
        <v>6</v>
      </c>
      <c r="B49" s="372">
        <v>1</v>
      </c>
      <c r="C49" s="372" t="s">
        <v>403</v>
      </c>
      <c r="D49" s="372" t="s">
        <v>121</v>
      </c>
      <c r="E49" s="372" t="s">
        <v>511</v>
      </c>
      <c r="F49" s="372" t="s">
        <v>146</v>
      </c>
      <c r="G49" s="372" t="s">
        <v>73</v>
      </c>
      <c r="H49" s="372" t="s">
        <v>73</v>
      </c>
      <c r="I49" s="372" t="e">
        <f t="shared" si="3"/>
        <v>#VALUE!</v>
      </c>
      <c r="J49" s="372" t="s">
        <v>350</v>
      </c>
      <c r="K49" s="372" t="s">
        <v>485</v>
      </c>
      <c r="L49" s="372" t="s">
        <v>491</v>
      </c>
      <c r="M49" s="372" t="s">
        <v>497</v>
      </c>
      <c r="N49" s="373">
        <v>0.5</v>
      </c>
      <c r="O49" s="378">
        <v>37</v>
      </c>
      <c r="P49" s="374">
        <v>0.5</v>
      </c>
    </row>
    <row r="50" spans="1:99" ht="17.5" customHeight="1" x14ac:dyDescent="0.35">
      <c r="A50" s="151">
        <v>9</v>
      </c>
      <c r="B50" s="151">
        <v>1</v>
      </c>
      <c r="C50" s="151" t="s">
        <v>419</v>
      </c>
      <c r="D50" s="151" t="s">
        <v>160</v>
      </c>
      <c r="E50" s="151" t="s">
        <v>161</v>
      </c>
      <c r="F50" s="151" t="s">
        <v>170</v>
      </c>
      <c r="G50" s="151" t="s">
        <v>73</v>
      </c>
      <c r="H50" s="151">
        <v>9.5</v>
      </c>
      <c r="I50" s="151">
        <f t="shared" si="3"/>
        <v>70.882184246624377</v>
      </c>
      <c r="J50" s="151" t="s">
        <v>350</v>
      </c>
      <c r="K50" s="151" t="s">
        <v>486</v>
      </c>
      <c r="L50" s="151" t="s">
        <v>492</v>
      </c>
      <c r="M50" s="151" t="s">
        <v>496</v>
      </c>
      <c r="N50" s="71">
        <v>0.5</v>
      </c>
      <c r="O50" s="151">
        <v>71</v>
      </c>
      <c r="P50" s="40">
        <v>0.5</v>
      </c>
      <c r="Q50" s="266"/>
      <c r="R50" s="266"/>
      <c r="S50" s="266"/>
      <c r="T50" s="266"/>
      <c r="U50" s="266"/>
      <c r="V50" s="266"/>
      <c r="W50" s="266"/>
      <c r="X50" s="266"/>
      <c r="Y50" s="266"/>
      <c r="Z50" s="266"/>
      <c r="AA50" s="266"/>
      <c r="AB50" s="266"/>
      <c r="AC50" s="266"/>
      <c r="AD50" s="266"/>
      <c r="AE50" s="266"/>
      <c r="AF50" s="266"/>
      <c r="AG50" s="266"/>
      <c r="AH50" s="266"/>
      <c r="AI50" s="266"/>
      <c r="AJ50" s="266"/>
      <c r="AK50" s="266"/>
      <c r="AL50" s="266"/>
      <c r="AM50" s="266"/>
      <c r="AN50" s="266"/>
      <c r="AO50" s="266"/>
      <c r="AP50" s="266"/>
      <c r="AQ50" s="266"/>
      <c r="AR50" s="266"/>
      <c r="AS50" s="266"/>
      <c r="AT50" s="266"/>
      <c r="AU50" s="266"/>
      <c r="AV50" s="266"/>
      <c r="AW50" s="266"/>
      <c r="AX50" s="266"/>
      <c r="AY50" s="266"/>
      <c r="AZ50" s="266"/>
      <c r="BA50" s="266"/>
      <c r="BB50" s="266"/>
      <c r="BC50" s="266"/>
      <c r="BD50" s="266"/>
      <c r="BE50" s="266"/>
      <c r="BF50" s="266"/>
      <c r="BG50" s="266"/>
      <c r="BH50" s="266"/>
      <c r="BI50" s="266"/>
      <c r="BJ50" s="266"/>
      <c r="BK50" s="266"/>
      <c r="BL50" s="266"/>
      <c r="BM50" s="266"/>
      <c r="BN50" s="266"/>
      <c r="BO50" s="266"/>
      <c r="BP50" s="266"/>
      <c r="BQ50" s="266"/>
      <c r="BR50" s="266"/>
      <c r="BS50" s="266"/>
      <c r="BT50" s="266"/>
      <c r="BU50" s="266"/>
      <c r="BV50" s="266"/>
      <c r="BW50" s="266"/>
      <c r="BX50" s="266"/>
      <c r="BY50" s="266"/>
      <c r="BZ50" s="266"/>
      <c r="CA50" s="266"/>
      <c r="CB50" s="266"/>
      <c r="CC50" s="266"/>
      <c r="CD50" s="266"/>
      <c r="CE50" s="266"/>
      <c r="CF50" s="266"/>
      <c r="CG50" s="266"/>
      <c r="CH50" s="266"/>
      <c r="CI50" s="266"/>
      <c r="CJ50" s="266"/>
      <c r="CK50" s="266"/>
      <c r="CL50" s="266"/>
      <c r="CM50" s="266"/>
      <c r="CN50" s="266"/>
      <c r="CO50" s="266"/>
      <c r="CP50" s="266"/>
      <c r="CQ50" s="266"/>
      <c r="CR50" s="266"/>
      <c r="CS50" s="266"/>
      <c r="CT50" s="266"/>
      <c r="CU50" s="266"/>
    </row>
    <row r="51" spans="1:99" x14ac:dyDescent="0.35">
      <c r="A51" s="151" t="s">
        <v>428</v>
      </c>
      <c r="B51" s="151">
        <v>1</v>
      </c>
      <c r="C51" s="266" t="s">
        <v>429</v>
      </c>
      <c r="D51" s="151" t="s">
        <v>160</v>
      </c>
      <c r="E51" s="151" t="s">
        <v>161</v>
      </c>
      <c r="F51" s="151" t="s">
        <v>170</v>
      </c>
      <c r="G51" s="266">
        <v>20</v>
      </c>
      <c r="H51" s="266">
        <v>9</v>
      </c>
      <c r="I51" s="151">
        <f t="shared" si="3"/>
        <v>63.6172512351975</v>
      </c>
      <c r="J51" s="266" t="s">
        <v>350</v>
      </c>
      <c r="K51" s="151" t="s">
        <v>486</v>
      </c>
      <c r="L51" s="151" t="s">
        <v>492</v>
      </c>
      <c r="M51" s="151" t="s">
        <v>496</v>
      </c>
      <c r="N51" s="71">
        <v>0.5</v>
      </c>
      <c r="O51" s="151">
        <v>75</v>
      </c>
      <c r="P51" s="40">
        <v>0.48</v>
      </c>
      <c r="Q51" s="203"/>
      <c r="R51" s="203"/>
      <c r="S51" s="203"/>
      <c r="T51" s="203"/>
      <c r="U51" s="203"/>
      <c r="V51" s="203"/>
      <c r="W51" s="203"/>
      <c r="X51" s="203"/>
      <c r="Y51" s="203"/>
      <c r="Z51" s="203"/>
      <c r="AA51" s="203"/>
      <c r="AB51" s="203"/>
      <c r="AC51" s="203"/>
      <c r="AD51" s="203"/>
      <c r="AE51" s="203"/>
      <c r="AF51" s="203"/>
      <c r="AG51" s="203"/>
      <c r="AH51" s="203"/>
      <c r="AI51" s="203"/>
      <c r="AJ51" s="203"/>
      <c r="AK51" s="203"/>
      <c r="AL51" s="203"/>
      <c r="AM51" s="203"/>
      <c r="AN51" s="203"/>
      <c r="AO51" s="203"/>
      <c r="AP51" s="203"/>
      <c r="AQ51" s="203"/>
      <c r="AR51" s="203"/>
      <c r="AS51" s="203"/>
      <c r="AT51" s="203"/>
      <c r="AU51" s="203"/>
      <c r="AV51" s="203"/>
      <c r="AW51" s="203"/>
      <c r="AX51" s="203"/>
      <c r="AY51" s="203"/>
      <c r="AZ51" s="203"/>
      <c r="BA51" s="203"/>
      <c r="BB51" s="203"/>
      <c r="BC51" s="203"/>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3"/>
      <c r="CE51" s="203"/>
      <c r="CF51" s="203"/>
      <c r="CG51" s="203"/>
      <c r="CH51" s="203"/>
      <c r="CI51" s="203"/>
      <c r="CJ51" s="203"/>
      <c r="CK51" s="203"/>
      <c r="CL51" s="203"/>
      <c r="CM51" s="203"/>
      <c r="CN51" s="203"/>
      <c r="CO51" s="203"/>
      <c r="CP51" s="203"/>
      <c r="CQ51" s="203"/>
      <c r="CR51" s="203"/>
      <c r="CS51" s="203"/>
      <c r="CT51" s="203"/>
      <c r="CU51" s="203"/>
    </row>
    <row r="52" spans="1:99" s="372" customFormat="1" ht="15" thickBot="1" x14ac:dyDescent="0.4">
      <c r="A52" s="372" t="s">
        <v>431</v>
      </c>
      <c r="B52" s="372">
        <v>1</v>
      </c>
      <c r="C52" s="376" t="s">
        <v>253</v>
      </c>
      <c r="D52" s="376" t="s">
        <v>121</v>
      </c>
      <c r="E52" s="372" t="s">
        <v>161</v>
      </c>
      <c r="F52" s="376" t="s">
        <v>180</v>
      </c>
      <c r="G52" s="376">
        <v>22</v>
      </c>
      <c r="H52" s="376">
        <v>4</v>
      </c>
      <c r="I52" s="372">
        <f t="shared" si="3"/>
        <v>12.56637061436</v>
      </c>
      <c r="J52" s="376" t="s">
        <v>350</v>
      </c>
      <c r="K52" s="372" t="s">
        <v>486</v>
      </c>
      <c r="L52" s="372" t="s">
        <v>492</v>
      </c>
      <c r="M52" s="372" t="s">
        <v>496</v>
      </c>
      <c r="N52" s="373">
        <v>0.3</v>
      </c>
      <c r="O52" s="372">
        <v>220</v>
      </c>
      <c r="P52" s="374">
        <v>0.28000000000000003</v>
      </c>
    </row>
    <row r="53" spans="1:99" s="203" customFormat="1" x14ac:dyDescent="0.35">
      <c r="A53" s="151">
        <v>28</v>
      </c>
      <c r="B53" s="151">
        <v>1</v>
      </c>
      <c r="C53" s="151" t="s">
        <v>504</v>
      </c>
      <c r="D53" s="151" t="s">
        <v>160</v>
      </c>
      <c r="E53" s="151" t="s">
        <v>507</v>
      </c>
      <c r="F53" s="151" t="s">
        <v>222</v>
      </c>
      <c r="G53" s="151">
        <v>12.5</v>
      </c>
      <c r="H53" s="151">
        <v>6.5</v>
      </c>
      <c r="I53" s="151">
        <f t="shared" si="3"/>
        <v>33.183072403544372</v>
      </c>
      <c r="J53" s="151" t="s">
        <v>350</v>
      </c>
      <c r="K53" s="151" t="s">
        <v>487</v>
      </c>
      <c r="L53" s="151" t="s">
        <v>492</v>
      </c>
      <c r="M53" s="151" t="s">
        <v>497</v>
      </c>
      <c r="N53" s="71">
        <v>0.35</v>
      </c>
      <c r="O53" s="151">
        <v>54</v>
      </c>
      <c r="P53" s="40">
        <v>0.18</v>
      </c>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151"/>
      <c r="AY53" s="151"/>
      <c r="AZ53" s="151"/>
      <c r="BA53" s="151"/>
      <c r="BB53" s="151"/>
      <c r="BC53" s="151"/>
      <c r="BD53" s="151"/>
      <c r="BE53" s="151"/>
      <c r="BF53" s="151"/>
      <c r="BG53" s="151"/>
      <c r="BH53" s="151"/>
      <c r="BI53" s="151"/>
      <c r="BJ53" s="151"/>
      <c r="BK53" s="151"/>
      <c r="BL53" s="151"/>
      <c r="BM53" s="151"/>
      <c r="BN53" s="151"/>
      <c r="BO53" s="151"/>
      <c r="BP53" s="151"/>
      <c r="BQ53" s="151"/>
      <c r="BR53" s="151"/>
      <c r="BS53" s="151"/>
      <c r="BT53" s="151"/>
      <c r="BU53" s="151"/>
      <c r="BV53" s="151"/>
      <c r="BW53" s="151"/>
      <c r="BX53" s="151"/>
      <c r="BY53" s="151"/>
      <c r="BZ53" s="151"/>
      <c r="CA53" s="151"/>
      <c r="CB53" s="151"/>
      <c r="CC53" s="151"/>
      <c r="CD53" s="151"/>
      <c r="CE53" s="151"/>
      <c r="CF53" s="151"/>
      <c r="CG53" s="151"/>
      <c r="CH53" s="151"/>
      <c r="CI53" s="151"/>
      <c r="CJ53" s="151"/>
      <c r="CK53" s="151"/>
      <c r="CL53" s="151"/>
      <c r="CM53" s="151"/>
      <c r="CN53" s="151"/>
      <c r="CO53" s="151"/>
      <c r="CP53" s="151"/>
      <c r="CQ53" s="151"/>
      <c r="CR53" s="151"/>
      <c r="CS53" s="151"/>
      <c r="CT53" s="151"/>
      <c r="CU53" s="151"/>
    </row>
    <row r="54" spans="1:99" ht="18.649999999999999" customHeight="1" x14ac:dyDescent="0.35">
      <c r="A54" s="151" t="s">
        <v>433</v>
      </c>
      <c r="B54" s="151">
        <v>1</v>
      </c>
      <c r="C54" s="266" t="s">
        <v>179</v>
      </c>
      <c r="D54" s="266" t="s">
        <v>121</v>
      </c>
      <c r="E54" s="151" t="s">
        <v>507</v>
      </c>
      <c r="F54" s="266" t="s">
        <v>180</v>
      </c>
      <c r="G54" s="266">
        <v>18</v>
      </c>
      <c r="H54" s="266">
        <v>6</v>
      </c>
      <c r="I54" s="151">
        <f t="shared" si="3"/>
        <v>28.27433388231</v>
      </c>
      <c r="J54" s="266" t="s">
        <v>350</v>
      </c>
      <c r="K54" s="151" t="s">
        <v>487</v>
      </c>
      <c r="L54" s="151" t="s">
        <v>492</v>
      </c>
      <c r="M54" s="151" t="s">
        <v>497</v>
      </c>
      <c r="N54" s="71">
        <v>0.32</v>
      </c>
      <c r="O54" s="151">
        <v>80</v>
      </c>
      <c r="P54" s="40">
        <v>0.23</v>
      </c>
    </row>
    <row r="55" spans="1:99" x14ac:dyDescent="0.35">
      <c r="A55" s="203">
        <v>16</v>
      </c>
      <c r="B55" s="203">
        <v>2</v>
      </c>
      <c r="C55" s="203" t="s">
        <v>182</v>
      </c>
      <c r="D55" s="203" t="s">
        <v>160</v>
      </c>
      <c r="E55" s="203" t="s">
        <v>507</v>
      </c>
      <c r="F55" s="203" t="s">
        <v>170</v>
      </c>
      <c r="G55" s="203" t="s">
        <v>73</v>
      </c>
      <c r="H55" s="203">
        <v>10</v>
      </c>
      <c r="I55" s="203">
        <f t="shared" si="3"/>
        <v>78.539816339750004</v>
      </c>
      <c r="J55" s="203" t="s">
        <v>350</v>
      </c>
      <c r="K55" s="311" t="s">
        <v>487</v>
      </c>
      <c r="L55" s="311" t="s">
        <v>492</v>
      </c>
      <c r="M55" s="311" t="s">
        <v>497</v>
      </c>
      <c r="N55" s="238">
        <v>0.35</v>
      </c>
      <c r="O55" s="203">
        <v>45</v>
      </c>
      <c r="P55" s="241">
        <v>0.35</v>
      </c>
    </row>
    <row r="56" spans="1:99" x14ac:dyDescent="0.35">
      <c r="A56" s="203">
        <v>31</v>
      </c>
      <c r="B56" s="203">
        <v>2</v>
      </c>
      <c r="C56" s="203" t="s">
        <v>199</v>
      </c>
      <c r="D56" s="203" t="s">
        <v>160</v>
      </c>
      <c r="E56" s="203" t="s">
        <v>507</v>
      </c>
      <c r="F56" s="203" t="s">
        <v>202</v>
      </c>
      <c r="G56" s="203">
        <v>10.1</v>
      </c>
      <c r="H56" s="203">
        <v>3</v>
      </c>
      <c r="I56" s="203">
        <f t="shared" si="3"/>
        <v>7.0685834705774999</v>
      </c>
      <c r="J56" s="203" t="s">
        <v>350</v>
      </c>
      <c r="K56" s="311" t="s">
        <v>487</v>
      </c>
      <c r="L56" s="311" t="s">
        <v>492</v>
      </c>
      <c r="M56" s="311" t="s">
        <v>497</v>
      </c>
      <c r="N56" s="238">
        <v>0.05</v>
      </c>
      <c r="O56" s="203">
        <v>70</v>
      </c>
      <c r="P56" s="241">
        <v>0.05</v>
      </c>
    </row>
    <row r="57" spans="1:99" x14ac:dyDescent="0.35">
      <c r="C57" s="40"/>
      <c r="O57" s="367"/>
    </row>
  </sheetData>
  <conditionalFormatting sqref="N1:N1048576 P1:P1048576">
    <cfRule type="cellIs" dxfId="5" priority="3" operator="greaterThan">
      <formula>1</formula>
    </cfRule>
  </conditionalFormatting>
  <pageMargins left="0.7" right="0.7" top="0.75" bottom="0.75" header="0.3" footer="0.3"/>
  <pageSetup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2032B-3651-4698-8C8F-7F8088B23CE1}">
  <dimension ref="A1:DR59"/>
  <sheetViews>
    <sheetView zoomScale="80" zoomScaleNormal="80" workbookViewId="0">
      <pane xSplit="6" ySplit="1" topLeftCell="J19" activePane="bottomRight" state="frozen"/>
      <selection pane="topRight" activeCell="J1" sqref="J1"/>
      <selection pane="bottomLeft" activeCell="A2" sqref="A2"/>
      <selection pane="bottomRight" activeCell="D1" sqref="D1"/>
    </sheetView>
  </sheetViews>
  <sheetFormatPr defaultColWidth="9.1796875" defaultRowHeight="14.5" x14ac:dyDescent="0.35"/>
  <cols>
    <col min="1" max="2" width="5" style="151" customWidth="1"/>
    <col min="3" max="3" width="12.1796875" style="151" customWidth="1"/>
    <col min="4" max="4" width="5.7265625" style="151" customWidth="1"/>
    <col min="5" max="5" width="27" style="151" hidden="1" customWidth="1"/>
    <col min="6" max="6" width="8.7265625" style="151" hidden="1" customWidth="1"/>
    <col min="7" max="7" width="12.1796875" style="151" hidden="1" customWidth="1"/>
    <col min="8" max="8" width="11.54296875" style="151" hidden="1" customWidth="1"/>
    <col min="9" max="9" width="14.7265625" style="151" hidden="1" customWidth="1"/>
    <col min="10" max="10" width="7.1796875" style="151" customWidth="1"/>
    <col min="11" max="11" width="7.1796875" style="151" hidden="1" customWidth="1"/>
    <col min="12" max="12" width="7.1796875" style="151" customWidth="1"/>
    <col min="13" max="13" width="7.1796875" style="151" hidden="1" customWidth="1"/>
    <col min="14" max="14" width="11.1796875" style="71" customWidth="1"/>
    <col min="15" max="15" width="15.26953125" style="151" hidden="1" customWidth="1"/>
    <col min="16" max="16" width="9.1796875" style="40"/>
    <col min="17" max="16384" width="9.1796875" style="151"/>
  </cols>
  <sheetData>
    <row r="1" spans="1:122" ht="407" x14ac:dyDescent="0.45">
      <c r="A1" s="151" t="s">
        <v>0</v>
      </c>
      <c r="B1" s="151" t="s">
        <v>478</v>
      </c>
      <c r="C1" s="151" t="s">
        <v>1</v>
      </c>
      <c r="D1" s="151" t="s">
        <v>503</v>
      </c>
      <c r="E1" s="403" t="s">
        <v>505</v>
      </c>
      <c r="F1" s="403" t="s">
        <v>506</v>
      </c>
      <c r="G1" s="151" t="s">
        <v>20</v>
      </c>
      <c r="H1" s="151" t="s">
        <v>22</v>
      </c>
      <c r="I1" s="151" t="s">
        <v>24</v>
      </c>
      <c r="J1" s="151" t="s">
        <v>25</v>
      </c>
      <c r="K1" s="151" t="s">
        <v>471</v>
      </c>
      <c r="L1" s="151" t="s">
        <v>489</v>
      </c>
      <c r="M1" s="151" t="s">
        <v>495</v>
      </c>
      <c r="N1" s="364" t="s">
        <v>480</v>
      </c>
      <c r="O1" s="151" t="s">
        <v>481</v>
      </c>
      <c r="P1" s="365" t="s">
        <v>482</v>
      </c>
    </row>
    <row r="2" spans="1:122" s="203" customFormat="1" x14ac:dyDescent="0.35">
      <c r="A2" s="151">
        <v>18</v>
      </c>
      <c r="B2" s="151">
        <v>1</v>
      </c>
      <c r="C2" s="151" t="s">
        <v>368</v>
      </c>
      <c r="D2" s="151" t="s">
        <v>96</v>
      </c>
      <c r="E2" s="151" t="s">
        <v>509</v>
      </c>
      <c r="F2" s="151" t="s">
        <v>372</v>
      </c>
      <c r="G2" s="151">
        <v>7</v>
      </c>
      <c r="H2" s="151" t="s">
        <v>73</v>
      </c>
      <c r="I2" s="151">
        <v>30</v>
      </c>
      <c r="J2" s="151" t="s">
        <v>350</v>
      </c>
      <c r="K2" s="151" t="s">
        <v>483</v>
      </c>
      <c r="L2" s="151" t="s">
        <v>490</v>
      </c>
      <c r="M2" s="151" t="s">
        <v>496</v>
      </c>
      <c r="N2" s="71">
        <v>0.11</v>
      </c>
      <c r="O2" s="151">
        <v>23</v>
      </c>
      <c r="P2" s="40">
        <v>7.0000000000000007E-2</v>
      </c>
    </row>
    <row r="3" spans="1:122" s="203" customFormat="1" x14ac:dyDescent="0.35">
      <c r="A3" s="151">
        <v>24</v>
      </c>
      <c r="B3" s="151">
        <v>1</v>
      </c>
      <c r="C3" s="151" t="s">
        <v>92</v>
      </c>
      <c r="D3" s="151" t="s">
        <v>96</v>
      </c>
      <c r="E3" s="151" t="s">
        <v>509</v>
      </c>
      <c r="F3" s="151" t="s">
        <v>355</v>
      </c>
      <c r="G3" s="151">
        <v>5</v>
      </c>
      <c r="H3" s="151">
        <v>3.75</v>
      </c>
      <c r="I3" s="151">
        <f>((H3/2)^2)*3.14159265359</f>
        <v>11.044661672777345</v>
      </c>
      <c r="J3" s="151" t="s">
        <v>350</v>
      </c>
      <c r="K3" s="151" t="s">
        <v>483</v>
      </c>
      <c r="L3" s="151" t="s">
        <v>490</v>
      </c>
      <c r="M3" s="151" t="s">
        <v>496</v>
      </c>
      <c r="N3" s="71">
        <v>0.1</v>
      </c>
      <c r="O3" s="151">
        <v>40</v>
      </c>
      <c r="P3" s="40">
        <v>0.04</v>
      </c>
    </row>
    <row r="4" spans="1:122" x14ac:dyDescent="0.35">
      <c r="A4" s="151">
        <v>25</v>
      </c>
      <c r="B4" s="151">
        <v>1</v>
      </c>
      <c r="C4" s="151" t="s">
        <v>92</v>
      </c>
      <c r="D4" s="151" t="s">
        <v>96</v>
      </c>
      <c r="E4" s="151" t="s">
        <v>509</v>
      </c>
      <c r="F4" s="151" t="s">
        <v>510</v>
      </c>
      <c r="G4" s="151">
        <v>23</v>
      </c>
      <c r="H4" s="151">
        <v>11.5</v>
      </c>
      <c r="I4" s="151">
        <f>((H4/2)^2)*3.14159265359</f>
        <v>103.86890710931938</v>
      </c>
      <c r="J4" s="151" t="s">
        <v>350</v>
      </c>
      <c r="K4" s="151" t="s">
        <v>483</v>
      </c>
      <c r="L4" s="151" t="s">
        <v>490</v>
      </c>
      <c r="M4" s="151" t="s">
        <v>496</v>
      </c>
      <c r="N4" s="71">
        <v>7.0000000000000007E-2</v>
      </c>
      <c r="O4" s="151">
        <v>13</v>
      </c>
      <c r="P4" s="40">
        <v>0.14000000000000001</v>
      </c>
    </row>
    <row r="5" spans="1:122" s="266" customFormat="1" ht="15.75" customHeight="1" x14ac:dyDescent="0.35">
      <c r="A5" s="151" t="s">
        <v>379</v>
      </c>
      <c r="B5" s="151">
        <v>1</v>
      </c>
      <c r="C5" s="266" t="s">
        <v>253</v>
      </c>
      <c r="D5" s="266" t="s">
        <v>121</v>
      </c>
      <c r="E5" s="151" t="s">
        <v>509</v>
      </c>
      <c r="F5" s="151" t="s">
        <v>380</v>
      </c>
      <c r="G5" s="151">
        <v>23</v>
      </c>
      <c r="H5" s="151">
        <v>5</v>
      </c>
      <c r="I5" s="151">
        <f>((H5/2)^2)*3.14159265359</f>
        <v>19.634954084937501</v>
      </c>
      <c r="J5" s="151" t="s">
        <v>350</v>
      </c>
      <c r="K5" s="151" t="s">
        <v>483</v>
      </c>
      <c r="L5" s="151" t="s">
        <v>490</v>
      </c>
      <c r="M5" s="151" t="s">
        <v>496</v>
      </c>
      <c r="N5" s="71">
        <v>0.1</v>
      </c>
      <c r="O5" s="151">
        <v>70</v>
      </c>
      <c r="P5" s="40">
        <v>0.14000000000000001</v>
      </c>
    </row>
    <row r="6" spans="1:122" x14ac:dyDescent="0.35">
      <c r="A6" s="151">
        <v>14</v>
      </c>
      <c r="B6" s="151">
        <v>1</v>
      </c>
      <c r="C6" s="151" t="s">
        <v>50</v>
      </c>
      <c r="D6" s="151" t="s">
        <v>303</v>
      </c>
      <c r="E6" s="151" t="s">
        <v>55</v>
      </c>
      <c r="F6" s="151" t="s">
        <v>56</v>
      </c>
      <c r="G6" s="151">
        <v>18</v>
      </c>
      <c r="H6" s="151">
        <v>2.25</v>
      </c>
      <c r="I6" s="151">
        <v>4.2</v>
      </c>
      <c r="J6" s="151" t="s">
        <v>72</v>
      </c>
      <c r="K6" s="151" t="s">
        <v>484</v>
      </c>
      <c r="L6" s="151" t="s">
        <v>491</v>
      </c>
      <c r="M6" s="151" t="s">
        <v>496</v>
      </c>
      <c r="N6" s="71">
        <v>0.25</v>
      </c>
      <c r="O6" s="151">
        <v>772</v>
      </c>
      <c r="P6" s="40">
        <v>0.32</v>
      </c>
    </row>
    <row r="7" spans="1:122" x14ac:dyDescent="0.35">
      <c r="A7" s="151">
        <v>8</v>
      </c>
      <c r="B7" s="151">
        <v>1</v>
      </c>
      <c r="C7" s="151" t="s">
        <v>76</v>
      </c>
      <c r="D7" s="151" t="s">
        <v>303</v>
      </c>
      <c r="E7" s="151" t="s">
        <v>55</v>
      </c>
      <c r="F7" s="151" t="s">
        <v>80</v>
      </c>
      <c r="G7" s="151">
        <v>20</v>
      </c>
      <c r="H7" s="151">
        <v>7.6</v>
      </c>
      <c r="I7" s="151">
        <f t="shared" ref="I7:I15" si="0">((H7/2)^2)*3.14159265359</f>
        <v>45.364597917839596</v>
      </c>
      <c r="J7" s="151" t="s">
        <v>72</v>
      </c>
      <c r="K7" s="151" t="s">
        <v>484</v>
      </c>
      <c r="L7" s="151" t="s">
        <v>491</v>
      </c>
      <c r="M7" s="151" t="s">
        <v>496</v>
      </c>
      <c r="N7" s="71">
        <v>0.4</v>
      </c>
      <c r="O7" s="266">
        <v>88</v>
      </c>
      <c r="P7" s="32">
        <v>0.4</v>
      </c>
    </row>
    <row r="8" spans="1:122" x14ac:dyDescent="0.35">
      <c r="A8" s="151">
        <v>23</v>
      </c>
      <c r="B8" s="151">
        <v>1</v>
      </c>
      <c r="C8" s="151" t="s">
        <v>92</v>
      </c>
      <c r="D8" s="151" t="s">
        <v>96</v>
      </c>
      <c r="E8" s="151" t="s">
        <v>55</v>
      </c>
      <c r="F8" s="151" t="s">
        <v>97</v>
      </c>
      <c r="G8" s="151">
        <v>23</v>
      </c>
      <c r="H8" s="151">
        <v>6.9</v>
      </c>
      <c r="I8" s="151">
        <f t="shared" si="0"/>
        <v>37.39280655935498</v>
      </c>
      <c r="J8" s="151" t="s">
        <v>72</v>
      </c>
      <c r="K8" s="151" t="s">
        <v>484</v>
      </c>
      <c r="L8" s="151" t="s">
        <v>491</v>
      </c>
      <c r="M8" s="151" t="s">
        <v>496</v>
      </c>
      <c r="N8" s="71">
        <v>0.13</v>
      </c>
      <c r="O8" s="266" t="s">
        <v>73</v>
      </c>
      <c r="P8" s="32">
        <v>0.04</v>
      </c>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03"/>
      <c r="BB8" s="203"/>
      <c r="BC8" s="203"/>
      <c r="BD8" s="203"/>
      <c r="BE8" s="203"/>
      <c r="BF8" s="203"/>
      <c r="BG8" s="203"/>
      <c r="BH8" s="203"/>
      <c r="BI8" s="203"/>
      <c r="BJ8" s="203"/>
      <c r="BK8" s="203"/>
      <c r="BL8" s="203"/>
      <c r="BM8" s="203"/>
      <c r="BN8" s="203"/>
      <c r="BO8" s="203"/>
      <c r="BP8" s="203"/>
      <c r="BQ8" s="203"/>
      <c r="BR8" s="203"/>
      <c r="BS8" s="203"/>
      <c r="BT8" s="203"/>
      <c r="BU8" s="203"/>
      <c r="BV8" s="203"/>
      <c r="BW8" s="203"/>
      <c r="BX8" s="203"/>
      <c r="BY8" s="203"/>
      <c r="BZ8" s="203"/>
      <c r="CA8" s="203"/>
      <c r="CB8" s="203"/>
      <c r="CC8" s="203"/>
      <c r="CD8" s="203"/>
      <c r="CE8" s="203"/>
      <c r="CF8" s="203"/>
      <c r="CG8" s="203"/>
      <c r="CH8" s="203"/>
      <c r="CI8" s="203"/>
      <c r="CJ8" s="203"/>
      <c r="CK8" s="203"/>
      <c r="CL8" s="203"/>
      <c r="CM8" s="203"/>
      <c r="CN8" s="203"/>
      <c r="CO8" s="203"/>
      <c r="CP8" s="203"/>
      <c r="CQ8" s="203"/>
      <c r="CR8" s="203"/>
      <c r="CS8" s="203"/>
      <c r="CT8" s="203"/>
      <c r="CU8" s="203"/>
      <c r="CV8" s="203"/>
      <c r="CW8" s="203"/>
      <c r="CX8" s="203"/>
      <c r="CY8" s="203"/>
      <c r="CZ8" s="203"/>
      <c r="DA8" s="203"/>
      <c r="DB8" s="203"/>
      <c r="DC8" s="203"/>
      <c r="DD8" s="203"/>
      <c r="DE8" s="203"/>
      <c r="DF8" s="203"/>
      <c r="DG8" s="203"/>
      <c r="DH8" s="203"/>
      <c r="DI8" s="203"/>
      <c r="DJ8" s="203"/>
      <c r="DK8" s="203"/>
      <c r="DL8" s="203"/>
      <c r="DM8" s="203"/>
      <c r="DN8" s="203"/>
      <c r="DO8" s="203"/>
      <c r="DP8" s="203"/>
      <c r="DQ8" s="203"/>
      <c r="DR8" s="203"/>
    </row>
    <row r="9" spans="1:122" x14ac:dyDescent="0.35">
      <c r="A9" s="266" t="s">
        <v>113</v>
      </c>
      <c r="B9" s="266">
        <v>1</v>
      </c>
      <c r="C9" s="266" t="s">
        <v>114</v>
      </c>
      <c r="D9" s="266" t="s">
        <v>96</v>
      </c>
      <c r="E9" s="266" t="s">
        <v>55</v>
      </c>
      <c r="F9" s="266" t="s">
        <v>116</v>
      </c>
      <c r="G9" s="266">
        <v>20</v>
      </c>
      <c r="H9" s="266">
        <v>5</v>
      </c>
      <c r="I9" s="151">
        <f t="shared" si="0"/>
        <v>19.634954084937501</v>
      </c>
      <c r="J9" s="151" t="s">
        <v>72</v>
      </c>
      <c r="K9" s="151" t="s">
        <v>484</v>
      </c>
      <c r="L9" s="151" t="s">
        <v>491</v>
      </c>
      <c r="M9" s="151" t="s">
        <v>496</v>
      </c>
      <c r="N9" s="71">
        <v>0.1</v>
      </c>
      <c r="O9" s="151">
        <v>60</v>
      </c>
      <c r="P9" s="40">
        <v>0.12</v>
      </c>
      <c r="Q9" s="311"/>
      <c r="R9" s="311"/>
      <c r="S9" s="311"/>
      <c r="T9" s="311"/>
      <c r="U9" s="311"/>
      <c r="V9" s="311"/>
      <c r="W9" s="311"/>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1"/>
      <c r="BE9" s="311"/>
      <c r="BF9" s="311"/>
      <c r="BG9" s="311"/>
      <c r="BH9" s="311"/>
      <c r="BI9" s="311"/>
      <c r="BJ9" s="311"/>
      <c r="BK9" s="311"/>
      <c r="BL9" s="311"/>
      <c r="BM9" s="311"/>
      <c r="BN9" s="311"/>
      <c r="BO9" s="311"/>
      <c r="BP9" s="311"/>
      <c r="BQ9" s="311"/>
      <c r="BR9" s="311"/>
      <c r="BS9" s="311"/>
      <c r="BT9" s="311"/>
      <c r="BU9" s="311"/>
      <c r="BV9" s="311"/>
      <c r="BW9" s="311"/>
      <c r="BX9" s="311"/>
      <c r="BY9" s="311"/>
      <c r="BZ9" s="311"/>
      <c r="CA9" s="311"/>
      <c r="CB9" s="311"/>
      <c r="CC9" s="311"/>
      <c r="CD9" s="311"/>
      <c r="CE9" s="311"/>
      <c r="CF9" s="311"/>
      <c r="CG9" s="311"/>
      <c r="CH9" s="311"/>
      <c r="CI9" s="311"/>
      <c r="CJ9" s="311"/>
      <c r="CK9" s="311"/>
      <c r="CL9" s="311"/>
      <c r="CM9" s="311"/>
      <c r="CN9" s="311"/>
      <c r="CO9" s="311"/>
      <c r="CP9" s="311"/>
      <c r="CQ9" s="311"/>
      <c r="CR9" s="311"/>
      <c r="CS9" s="311"/>
      <c r="CT9" s="311"/>
      <c r="CU9" s="311"/>
      <c r="CV9" s="311"/>
      <c r="CW9" s="311"/>
      <c r="CX9" s="311"/>
      <c r="CY9" s="311"/>
      <c r="CZ9" s="311"/>
      <c r="DA9" s="311"/>
      <c r="DB9" s="311"/>
      <c r="DC9" s="311"/>
      <c r="DD9" s="311"/>
      <c r="DE9" s="311"/>
      <c r="DF9" s="311"/>
      <c r="DG9" s="311"/>
      <c r="DH9" s="311"/>
      <c r="DI9" s="311"/>
      <c r="DJ9" s="311"/>
      <c r="DK9" s="311"/>
      <c r="DL9" s="311"/>
      <c r="DM9" s="311"/>
      <c r="DN9" s="311"/>
      <c r="DO9" s="311"/>
      <c r="DP9" s="311"/>
      <c r="DQ9" s="311"/>
      <c r="DR9" s="311"/>
    </row>
    <row r="10" spans="1:122" s="203" customFormat="1" x14ac:dyDescent="0.35">
      <c r="A10" s="151">
        <v>22</v>
      </c>
      <c r="B10" s="151">
        <v>1</v>
      </c>
      <c r="C10" s="151" t="s">
        <v>143</v>
      </c>
      <c r="D10" s="151" t="s">
        <v>121</v>
      </c>
      <c r="E10" s="151" t="s">
        <v>55</v>
      </c>
      <c r="F10" s="151" t="s">
        <v>146</v>
      </c>
      <c r="G10" s="151" t="s">
        <v>73</v>
      </c>
      <c r="H10" s="151">
        <v>11.5</v>
      </c>
      <c r="I10" s="151">
        <f t="shared" si="0"/>
        <v>103.86890710931938</v>
      </c>
      <c r="J10" s="151" t="s">
        <v>72</v>
      </c>
      <c r="K10" s="151" t="s">
        <v>484</v>
      </c>
      <c r="L10" s="151" t="s">
        <v>491</v>
      </c>
      <c r="M10" s="151" t="s">
        <v>496</v>
      </c>
      <c r="N10" s="71">
        <v>0.26</v>
      </c>
      <c r="O10" s="363">
        <v>37</v>
      </c>
      <c r="P10" s="71">
        <v>0.38</v>
      </c>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c r="BG10" s="151"/>
      <c r="BH10" s="151"/>
      <c r="BI10" s="151"/>
      <c r="BJ10" s="151"/>
      <c r="BK10" s="151"/>
      <c r="BL10" s="151"/>
      <c r="BM10" s="151"/>
      <c r="BN10" s="151"/>
      <c r="BO10" s="151"/>
      <c r="BP10" s="151"/>
      <c r="BQ10" s="151"/>
      <c r="BR10" s="151"/>
      <c r="BS10" s="151"/>
      <c r="BT10" s="151"/>
      <c r="BU10" s="151"/>
      <c r="BV10" s="151"/>
      <c r="BW10" s="151"/>
      <c r="BX10" s="151"/>
      <c r="BY10" s="151"/>
      <c r="BZ10" s="151"/>
      <c r="CA10" s="151"/>
      <c r="CB10" s="151"/>
      <c r="CC10" s="151"/>
      <c r="CD10" s="151"/>
      <c r="CE10" s="151"/>
      <c r="CF10" s="151"/>
      <c r="CG10" s="151"/>
      <c r="CH10" s="151"/>
      <c r="CI10" s="151"/>
      <c r="CJ10" s="151"/>
      <c r="CK10" s="151"/>
      <c r="CL10" s="151"/>
      <c r="CM10" s="151"/>
      <c r="CN10" s="151"/>
      <c r="CO10" s="151"/>
      <c r="CP10" s="151"/>
      <c r="CQ10" s="151"/>
      <c r="CR10" s="151"/>
      <c r="CS10" s="151"/>
      <c r="CT10" s="151"/>
      <c r="CU10" s="151"/>
      <c r="CV10" s="151"/>
      <c r="CW10" s="151"/>
      <c r="CX10" s="151"/>
      <c r="CY10" s="151"/>
      <c r="CZ10" s="151"/>
      <c r="DA10" s="151"/>
      <c r="DB10" s="151"/>
      <c r="DC10" s="151"/>
      <c r="DD10" s="151"/>
      <c r="DE10" s="151"/>
      <c r="DF10" s="151"/>
      <c r="DG10" s="151"/>
      <c r="DH10" s="151"/>
      <c r="DI10" s="151"/>
      <c r="DJ10" s="151"/>
      <c r="DK10" s="151"/>
      <c r="DL10" s="151"/>
      <c r="DM10" s="151"/>
      <c r="DN10" s="151"/>
      <c r="DO10" s="151"/>
      <c r="DP10" s="151"/>
      <c r="DQ10" s="151"/>
      <c r="DR10" s="151"/>
    </row>
    <row r="11" spans="1:122" s="311" customFormat="1" x14ac:dyDescent="0.35">
      <c r="A11" s="151">
        <v>21</v>
      </c>
      <c r="B11" s="151">
        <v>1</v>
      </c>
      <c r="C11" s="151" t="s">
        <v>117</v>
      </c>
      <c r="D11" s="151" t="s">
        <v>121</v>
      </c>
      <c r="E11" s="151" t="s">
        <v>55</v>
      </c>
      <c r="F11" s="151" t="s">
        <v>122</v>
      </c>
      <c r="G11" s="151" t="s">
        <v>73</v>
      </c>
      <c r="H11" s="151">
        <v>15</v>
      </c>
      <c r="I11" s="151">
        <f t="shared" si="0"/>
        <v>176.71458676443751</v>
      </c>
      <c r="J11" s="151" t="s">
        <v>72</v>
      </c>
      <c r="K11" s="151" t="s">
        <v>484</v>
      </c>
      <c r="L11" s="151" t="s">
        <v>491</v>
      </c>
      <c r="M11" s="151" t="s">
        <v>496</v>
      </c>
      <c r="N11" s="71">
        <v>0.75</v>
      </c>
      <c r="O11" s="363">
        <v>42</v>
      </c>
      <c r="P11" s="40">
        <v>0.75</v>
      </c>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c r="BD11" s="151"/>
      <c r="BE11" s="151"/>
      <c r="BF11" s="151"/>
      <c r="BG11" s="151"/>
      <c r="BH11" s="151"/>
      <c r="BI11" s="151"/>
      <c r="BJ11" s="151"/>
      <c r="BK11" s="151"/>
      <c r="BL11" s="151"/>
      <c r="BM11" s="151"/>
      <c r="BN11" s="151"/>
      <c r="BO11" s="151"/>
      <c r="BP11" s="151"/>
      <c r="BQ11" s="151"/>
      <c r="BR11" s="151"/>
      <c r="BS11" s="151"/>
      <c r="BT11" s="151"/>
      <c r="BU11" s="151"/>
      <c r="BV11" s="151"/>
      <c r="BW11" s="151"/>
      <c r="BX11" s="151"/>
      <c r="BY11" s="151"/>
      <c r="BZ11" s="151"/>
      <c r="CA11" s="151"/>
      <c r="CB11" s="151"/>
      <c r="CC11" s="151"/>
      <c r="CD11" s="151"/>
      <c r="CE11" s="151"/>
      <c r="CF11" s="151"/>
      <c r="CG11" s="151"/>
      <c r="CH11" s="151"/>
      <c r="CI11" s="151"/>
      <c r="CJ11" s="151"/>
      <c r="CK11" s="151"/>
      <c r="CL11" s="151"/>
      <c r="CM11" s="151"/>
      <c r="CN11" s="151"/>
      <c r="CO11" s="151"/>
      <c r="CP11" s="151"/>
      <c r="CQ11" s="151"/>
      <c r="CR11" s="151"/>
      <c r="CS11" s="151"/>
      <c r="CT11" s="151"/>
      <c r="CU11" s="151"/>
      <c r="CV11" s="151"/>
      <c r="CW11" s="151"/>
      <c r="CX11" s="151"/>
      <c r="CY11" s="151"/>
      <c r="CZ11" s="151"/>
      <c r="DA11" s="151"/>
      <c r="DB11" s="151"/>
      <c r="DC11" s="151"/>
      <c r="DD11" s="151"/>
      <c r="DE11" s="151"/>
      <c r="DF11" s="151"/>
      <c r="DG11" s="151"/>
      <c r="DH11" s="151"/>
      <c r="DI11" s="151"/>
      <c r="DJ11" s="151"/>
      <c r="DK11" s="151"/>
      <c r="DL11" s="151"/>
      <c r="DM11" s="151"/>
      <c r="DN11" s="151"/>
      <c r="DO11" s="151"/>
      <c r="DP11" s="151"/>
      <c r="DQ11" s="151"/>
      <c r="DR11" s="151"/>
    </row>
    <row r="12" spans="1:122" x14ac:dyDescent="0.35">
      <c r="A12" s="151">
        <v>19</v>
      </c>
      <c r="B12" s="151">
        <v>1</v>
      </c>
      <c r="C12" s="151" t="s">
        <v>135</v>
      </c>
      <c r="D12" s="151" t="s">
        <v>121</v>
      </c>
      <c r="E12" s="151" t="s">
        <v>55</v>
      </c>
      <c r="F12" s="151" t="s">
        <v>138</v>
      </c>
      <c r="H12" s="151">
        <v>6.9</v>
      </c>
      <c r="I12" s="151">
        <f t="shared" si="0"/>
        <v>37.39280655935498</v>
      </c>
      <c r="J12" s="151" t="s">
        <v>72</v>
      </c>
      <c r="K12" s="151" t="s">
        <v>484</v>
      </c>
      <c r="L12" s="151" t="s">
        <v>491</v>
      </c>
      <c r="M12" s="151" t="s">
        <v>496</v>
      </c>
      <c r="N12" s="71">
        <v>0.62</v>
      </c>
      <c r="O12" s="151">
        <v>166</v>
      </c>
      <c r="P12" s="40">
        <v>0.62</v>
      </c>
    </row>
    <row r="13" spans="1:122" x14ac:dyDescent="0.35">
      <c r="A13" s="151" t="s">
        <v>437</v>
      </c>
      <c r="B13" s="151">
        <v>1</v>
      </c>
      <c r="C13" s="266" t="s">
        <v>438</v>
      </c>
      <c r="D13" s="266" t="s">
        <v>303</v>
      </c>
      <c r="E13" s="151" t="s">
        <v>55</v>
      </c>
      <c r="F13" s="151" t="s">
        <v>439</v>
      </c>
      <c r="G13" s="151">
        <v>12</v>
      </c>
      <c r="H13" s="151">
        <v>3</v>
      </c>
      <c r="I13" s="151">
        <f t="shared" si="0"/>
        <v>7.0685834705774999</v>
      </c>
      <c r="J13" s="151" t="s">
        <v>434</v>
      </c>
      <c r="K13" s="151" t="s">
        <v>484</v>
      </c>
      <c r="L13" s="151" t="s">
        <v>491</v>
      </c>
      <c r="M13" s="151" t="s">
        <v>496</v>
      </c>
      <c r="N13" s="71">
        <v>0.18</v>
      </c>
      <c r="O13" s="151">
        <v>280</v>
      </c>
      <c r="P13" s="40">
        <v>0.2</v>
      </c>
    </row>
    <row r="14" spans="1:122" x14ac:dyDescent="0.35">
      <c r="A14" s="151" t="s">
        <v>435</v>
      </c>
      <c r="B14" s="151">
        <v>1</v>
      </c>
      <c r="C14" s="266" t="s">
        <v>436</v>
      </c>
      <c r="D14" s="266" t="s">
        <v>121</v>
      </c>
      <c r="E14" s="151" t="s">
        <v>55</v>
      </c>
      <c r="F14" s="151" t="s">
        <v>508</v>
      </c>
      <c r="G14" s="151">
        <v>15</v>
      </c>
      <c r="H14" s="151">
        <v>5</v>
      </c>
      <c r="I14" s="151">
        <f t="shared" si="0"/>
        <v>19.634954084937501</v>
      </c>
      <c r="J14" s="151" t="s">
        <v>434</v>
      </c>
      <c r="K14" s="151" t="s">
        <v>484</v>
      </c>
      <c r="L14" s="151" t="s">
        <v>491</v>
      </c>
      <c r="M14" s="151" t="s">
        <v>496</v>
      </c>
      <c r="N14" s="71">
        <v>0.23</v>
      </c>
      <c r="O14" s="151">
        <v>100</v>
      </c>
      <c r="P14" s="40">
        <v>0.2</v>
      </c>
      <c r="Q14" s="266"/>
      <c r="R14" s="266"/>
      <c r="S14" s="266"/>
      <c r="T14" s="266"/>
      <c r="U14" s="266"/>
      <c r="V14" s="266"/>
      <c r="W14" s="266"/>
      <c r="X14" s="266"/>
      <c r="Y14" s="266"/>
      <c r="Z14" s="266"/>
      <c r="AA14" s="266"/>
      <c r="AB14" s="266"/>
      <c r="AC14" s="266"/>
      <c r="AD14" s="266"/>
      <c r="AE14" s="266"/>
      <c r="AF14" s="266"/>
      <c r="AG14" s="266"/>
      <c r="AH14" s="266"/>
      <c r="AI14" s="266"/>
      <c r="AJ14" s="266"/>
      <c r="AK14" s="266"/>
      <c r="AL14" s="266"/>
      <c r="AM14" s="266"/>
      <c r="AN14" s="266"/>
      <c r="AO14" s="266"/>
      <c r="AP14" s="266"/>
      <c r="AQ14" s="266"/>
      <c r="AR14" s="266"/>
      <c r="AS14" s="266"/>
      <c r="AT14" s="266"/>
      <c r="AU14" s="266"/>
      <c r="AV14" s="266"/>
      <c r="AW14" s="266"/>
      <c r="AX14" s="266"/>
      <c r="AY14" s="266"/>
      <c r="AZ14" s="266"/>
      <c r="BA14" s="266"/>
      <c r="BB14" s="266"/>
      <c r="BC14" s="266"/>
      <c r="BD14" s="266"/>
      <c r="BE14" s="266"/>
      <c r="BF14" s="266"/>
      <c r="BG14" s="266"/>
      <c r="BH14" s="266"/>
      <c r="BI14" s="266"/>
      <c r="BJ14" s="266"/>
      <c r="BK14" s="266"/>
      <c r="BL14" s="266"/>
      <c r="BM14" s="266"/>
      <c r="BN14" s="266"/>
      <c r="BO14" s="266"/>
      <c r="BP14" s="266"/>
      <c r="BQ14" s="266"/>
      <c r="BR14" s="266"/>
      <c r="BS14" s="266"/>
      <c r="BT14" s="266"/>
      <c r="BU14" s="266"/>
      <c r="BV14" s="266"/>
      <c r="BW14" s="266"/>
      <c r="BX14" s="266"/>
      <c r="BY14" s="266"/>
      <c r="BZ14" s="266"/>
      <c r="CA14" s="266"/>
      <c r="CB14" s="266"/>
      <c r="CC14" s="266"/>
      <c r="CD14" s="266"/>
      <c r="CE14" s="266"/>
      <c r="CF14" s="266"/>
      <c r="CG14" s="266"/>
      <c r="CH14" s="266"/>
      <c r="CI14" s="266"/>
      <c r="CJ14" s="266"/>
      <c r="CK14" s="266"/>
      <c r="CL14" s="266"/>
      <c r="CM14" s="266"/>
      <c r="CN14" s="266"/>
      <c r="CO14" s="266"/>
      <c r="CP14" s="266"/>
      <c r="CQ14" s="266"/>
      <c r="CR14" s="266"/>
      <c r="CS14" s="266"/>
      <c r="CT14" s="266"/>
      <c r="CU14" s="266"/>
      <c r="CV14" s="266"/>
      <c r="CW14" s="266"/>
      <c r="CX14" s="266"/>
      <c r="CY14" s="266"/>
      <c r="CZ14" s="266"/>
      <c r="DA14" s="266"/>
      <c r="DB14" s="266"/>
      <c r="DC14" s="266"/>
      <c r="DD14" s="266"/>
      <c r="DE14" s="266"/>
      <c r="DF14" s="266"/>
      <c r="DG14" s="266"/>
      <c r="DH14" s="266"/>
      <c r="DI14" s="266"/>
      <c r="DJ14" s="266"/>
      <c r="DK14" s="266"/>
      <c r="DL14" s="266"/>
      <c r="DM14" s="266"/>
      <c r="DN14" s="266"/>
      <c r="DO14" s="266"/>
      <c r="DP14" s="266"/>
      <c r="DQ14" s="266"/>
      <c r="DR14" s="266"/>
    </row>
    <row r="15" spans="1:122" s="203" customFormat="1" x14ac:dyDescent="0.35">
      <c r="A15" s="151">
        <v>12</v>
      </c>
      <c r="B15" s="151">
        <v>1</v>
      </c>
      <c r="C15" s="151" t="s">
        <v>381</v>
      </c>
      <c r="D15" s="151" t="s">
        <v>96</v>
      </c>
      <c r="E15" s="151" t="s">
        <v>55</v>
      </c>
      <c r="F15" s="151" t="s">
        <v>385</v>
      </c>
      <c r="G15" s="151" t="s">
        <v>73</v>
      </c>
      <c r="H15" s="151" t="s">
        <v>73</v>
      </c>
      <c r="I15" s="151" t="e">
        <f t="shared" si="0"/>
        <v>#VALUE!</v>
      </c>
      <c r="J15" s="151" t="s">
        <v>350</v>
      </c>
      <c r="K15" s="151" t="s">
        <v>484</v>
      </c>
      <c r="L15" s="151" t="s">
        <v>491</v>
      </c>
      <c r="M15" s="151" t="s">
        <v>496</v>
      </c>
      <c r="N15" s="71">
        <v>0.1</v>
      </c>
      <c r="O15" s="151">
        <v>10</v>
      </c>
      <c r="P15" s="40">
        <v>7.0000000000000007E-2</v>
      </c>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c r="CG15" s="151"/>
      <c r="CH15" s="151"/>
      <c r="CI15" s="151"/>
      <c r="CJ15" s="151"/>
      <c r="CK15" s="151"/>
      <c r="CL15" s="151"/>
      <c r="CM15" s="151"/>
      <c r="CN15" s="151"/>
      <c r="CO15" s="151"/>
      <c r="CP15" s="151"/>
      <c r="CQ15" s="151"/>
      <c r="CR15" s="151"/>
      <c r="CS15" s="151"/>
      <c r="CT15" s="151"/>
      <c r="CU15" s="151"/>
      <c r="CV15" s="151"/>
      <c r="CW15" s="151"/>
      <c r="CX15" s="151"/>
      <c r="CY15" s="151"/>
      <c r="CZ15" s="151"/>
      <c r="DA15" s="151"/>
      <c r="DB15" s="151"/>
      <c r="DC15" s="151"/>
      <c r="DD15" s="151"/>
      <c r="DE15" s="151"/>
      <c r="DF15" s="151"/>
      <c r="DG15" s="151"/>
      <c r="DH15" s="151"/>
      <c r="DI15" s="151"/>
      <c r="DJ15" s="151"/>
      <c r="DK15" s="151"/>
      <c r="DL15" s="151"/>
      <c r="DM15" s="151"/>
      <c r="DN15" s="151"/>
      <c r="DO15" s="151"/>
      <c r="DP15" s="151"/>
      <c r="DQ15" s="151"/>
      <c r="DR15" s="151"/>
    </row>
    <row r="16" spans="1:122" s="266" customFormat="1" x14ac:dyDescent="0.35">
      <c r="A16" s="151">
        <v>13</v>
      </c>
      <c r="B16" s="151">
        <v>1</v>
      </c>
      <c r="C16" s="151" t="s">
        <v>391</v>
      </c>
      <c r="D16" s="151" t="s">
        <v>121</v>
      </c>
      <c r="E16" s="151" t="s">
        <v>55</v>
      </c>
      <c r="F16" s="151" t="s">
        <v>385</v>
      </c>
      <c r="G16" s="151" t="s">
        <v>73</v>
      </c>
      <c r="H16" s="151" t="s">
        <v>73</v>
      </c>
      <c r="I16" s="151" t="e">
        <f>#REF!</f>
        <v>#REF!</v>
      </c>
      <c r="J16" s="151" t="s">
        <v>350</v>
      </c>
      <c r="K16" s="151" t="s">
        <v>484</v>
      </c>
      <c r="L16" s="151" t="s">
        <v>491</v>
      </c>
      <c r="M16" s="151" t="s">
        <v>496</v>
      </c>
      <c r="N16" s="71">
        <v>0.8</v>
      </c>
      <c r="O16" s="151">
        <v>121</v>
      </c>
      <c r="P16" s="40">
        <v>0.8</v>
      </c>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c r="BF16" s="203"/>
      <c r="BG16" s="203"/>
      <c r="BH16" s="203"/>
      <c r="BI16" s="203"/>
      <c r="BJ16" s="203"/>
      <c r="BK16" s="203"/>
      <c r="BL16" s="203"/>
      <c r="BM16" s="203"/>
      <c r="BN16" s="203"/>
      <c r="BO16" s="203"/>
      <c r="BP16" s="203"/>
      <c r="BQ16" s="203"/>
      <c r="BR16" s="203"/>
      <c r="BS16" s="203"/>
      <c r="BT16" s="203"/>
      <c r="BU16" s="203"/>
      <c r="BV16" s="203"/>
      <c r="BW16" s="203"/>
      <c r="BX16" s="203"/>
      <c r="BY16" s="203"/>
      <c r="BZ16" s="203"/>
      <c r="CA16" s="203"/>
      <c r="CB16" s="203"/>
      <c r="CC16" s="203"/>
      <c r="CD16" s="203"/>
      <c r="CE16" s="203"/>
      <c r="CF16" s="203"/>
      <c r="CG16" s="203"/>
      <c r="CH16" s="203"/>
      <c r="CI16" s="203"/>
      <c r="CJ16" s="203"/>
      <c r="CK16" s="203"/>
      <c r="CL16" s="203"/>
      <c r="CM16" s="203"/>
      <c r="CN16" s="203"/>
      <c r="CO16" s="203"/>
      <c r="CP16" s="203"/>
      <c r="CQ16" s="203"/>
      <c r="CR16" s="203"/>
      <c r="CS16" s="203"/>
      <c r="CT16" s="203"/>
      <c r="CU16" s="203"/>
      <c r="CV16" s="203"/>
      <c r="CW16" s="203"/>
      <c r="CX16" s="203"/>
      <c r="CY16" s="203"/>
      <c r="CZ16" s="203"/>
      <c r="DA16" s="203"/>
      <c r="DB16" s="203"/>
      <c r="DC16" s="203"/>
      <c r="DD16" s="203"/>
      <c r="DE16" s="203"/>
      <c r="DF16" s="203"/>
      <c r="DG16" s="203"/>
      <c r="DH16" s="203"/>
      <c r="DI16" s="203"/>
      <c r="DJ16" s="203"/>
      <c r="DK16" s="203"/>
      <c r="DL16" s="203"/>
      <c r="DM16" s="203"/>
      <c r="DN16" s="203"/>
      <c r="DO16" s="203"/>
      <c r="DP16" s="203"/>
      <c r="DQ16" s="203"/>
      <c r="DR16" s="203"/>
    </row>
    <row r="17" spans="1:122" ht="15.65" customHeight="1" x14ac:dyDescent="0.35">
      <c r="A17" s="151" t="s">
        <v>416</v>
      </c>
      <c r="B17" s="151">
        <v>1</v>
      </c>
      <c r="C17" s="266" t="s">
        <v>417</v>
      </c>
      <c r="D17" s="266" t="s">
        <v>303</v>
      </c>
      <c r="E17" s="151" t="s">
        <v>511</v>
      </c>
      <c r="F17" s="362" t="s">
        <v>418</v>
      </c>
      <c r="G17" s="151">
        <v>22</v>
      </c>
      <c r="H17" s="151">
        <v>12</v>
      </c>
      <c r="I17" s="151">
        <f t="shared" ref="I17:I43" si="1">((H17/2)^2)*3.14159265359</f>
        <v>113.09733552924</v>
      </c>
      <c r="J17" s="151" t="s">
        <v>350</v>
      </c>
      <c r="K17" s="151" t="s">
        <v>485</v>
      </c>
      <c r="L17" s="151" t="s">
        <v>491</v>
      </c>
      <c r="M17" s="151" t="s">
        <v>497</v>
      </c>
      <c r="N17" s="71">
        <v>0.2</v>
      </c>
      <c r="O17" s="151">
        <v>15</v>
      </c>
      <c r="P17" s="40">
        <v>0.17</v>
      </c>
    </row>
    <row r="18" spans="1:122" x14ac:dyDescent="0.35">
      <c r="A18" s="151" t="s">
        <v>414</v>
      </c>
      <c r="B18" s="151">
        <v>1</v>
      </c>
      <c r="C18" s="266" t="s">
        <v>253</v>
      </c>
      <c r="D18" s="266" t="s">
        <v>121</v>
      </c>
      <c r="E18" s="151" t="s">
        <v>511</v>
      </c>
      <c r="F18" s="151" t="s">
        <v>415</v>
      </c>
      <c r="G18" s="151">
        <v>22</v>
      </c>
      <c r="H18" s="151">
        <v>10</v>
      </c>
      <c r="I18" s="151">
        <f t="shared" si="1"/>
        <v>78.539816339750004</v>
      </c>
      <c r="J18" s="151" t="s">
        <v>350</v>
      </c>
      <c r="K18" s="151" t="s">
        <v>485</v>
      </c>
      <c r="L18" s="151" t="s">
        <v>491</v>
      </c>
      <c r="M18" s="151" t="s">
        <v>497</v>
      </c>
      <c r="N18" s="71">
        <v>0.21</v>
      </c>
      <c r="O18" s="151">
        <v>20</v>
      </c>
      <c r="P18" s="40">
        <v>0.16</v>
      </c>
    </row>
    <row r="19" spans="1:122" x14ac:dyDescent="0.35">
      <c r="A19" s="151">
        <v>6</v>
      </c>
      <c r="B19" s="151">
        <v>1</v>
      </c>
      <c r="C19" s="151" t="s">
        <v>403</v>
      </c>
      <c r="D19" s="151" t="s">
        <v>121</v>
      </c>
      <c r="E19" s="151" t="s">
        <v>511</v>
      </c>
      <c r="F19" s="151" t="s">
        <v>146</v>
      </c>
      <c r="G19" s="151" t="s">
        <v>73</v>
      </c>
      <c r="H19" s="151" t="s">
        <v>73</v>
      </c>
      <c r="I19" s="151" t="e">
        <f t="shared" si="1"/>
        <v>#VALUE!</v>
      </c>
      <c r="J19" s="151" t="s">
        <v>350</v>
      </c>
      <c r="K19" s="151" t="s">
        <v>485</v>
      </c>
      <c r="L19" s="151" t="s">
        <v>491</v>
      </c>
      <c r="M19" s="151" t="s">
        <v>497</v>
      </c>
      <c r="N19" s="71">
        <v>0.5</v>
      </c>
      <c r="O19" s="363">
        <v>37</v>
      </c>
      <c r="P19" s="40">
        <v>0.5</v>
      </c>
    </row>
    <row r="20" spans="1:122" s="266" customFormat="1" x14ac:dyDescent="0.35">
      <c r="A20" s="151">
        <v>4</v>
      </c>
      <c r="B20" s="151">
        <v>1</v>
      </c>
      <c r="C20" s="151" t="s">
        <v>166</v>
      </c>
      <c r="D20" s="151" t="s">
        <v>160</v>
      </c>
      <c r="E20" s="151" t="s">
        <v>161</v>
      </c>
      <c r="F20" s="151" t="s">
        <v>170</v>
      </c>
      <c r="G20" s="151">
        <v>23</v>
      </c>
      <c r="H20" s="151">
        <v>11.5</v>
      </c>
      <c r="I20" s="151">
        <f t="shared" si="1"/>
        <v>103.86890710931938</v>
      </c>
      <c r="J20" s="151" t="s">
        <v>72</v>
      </c>
      <c r="K20" s="151" t="s">
        <v>486</v>
      </c>
      <c r="L20" s="151" t="s">
        <v>492</v>
      </c>
      <c r="M20" s="151" t="s">
        <v>496</v>
      </c>
      <c r="N20" s="71">
        <v>1</v>
      </c>
      <c r="O20" s="151">
        <v>96</v>
      </c>
      <c r="P20" s="40">
        <v>1</v>
      </c>
      <c r="Q20" s="311"/>
      <c r="R20" s="311"/>
      <c r="S20" s="311"/>
      <c r="T20" s="311"/>
      <c r="U20" s="311"/>
      <c r="V20" s="311"/>
      <c r="W20" s="311"/>
      <c r="X20" s="311"/>
      <c r="Y20" s="311"/>
      <c r="Z20" s="311"/>
      <c r="AA20" s="311"/>
      <c r="AB20" s="311"/>
      <c r="AC20" s="311"/>
      <c r="AD20" s="311"/>
      <c r="AE20" s="311"/>
      <c r="AF20" s="311"/>
      <c r="AG20" s="311"/>
      <c r="AH20" s="311"/>
      <c r="AI20" s="311"/>
      <c r="AJ20" s="311"/>
      <c r="AK20" s="311"/>
      <c r="AL20" s="311"/>
      <c r="AM20" s="311"/>
      <c r="AN20" s="311"/>
      <c r="AO20" s="311"/>
      <c r="AP20" s="311"/>
      <c r="AQ20" s="311"/>
      <c r="AR20" s="311"/>
      <c r="AS20" s="311"/>
      <c r="AT20" s="311"/>
      <c r="AU20" s="311"/>
      <c r="AV20" s="311"/>
      <c r="AW20" s="311"/>
      <c r="AX20" s="311"/>
      <c r="AY20" s="311"/>
      <c r="AZ20" s="311"/>
      <c r="BA20" s="311"/>
      <c r="BB20" s="311"/>
      <c r="BC20" s="311"/>
      <c r="BD20" s="311"/>
      <c r="BE20" s="311"/>
      <c r="BF20" s="311"/>
      <c r="BG20" s="311"/>
      <c r="BH20" s="311"/>
      <c r="BI20" s="311"/>
      <c r="BJ20" s="311"/>
      <c r="BK20" s="311"/>
      <c r="BL20" s="311"/>
      <c r="BM20" s="311"/>
      <c r="BN20" s="311"/>
      <c r="BO20" s="311"/>
      <c r="BP20" s="311"/>
      <c r="BQ20" s="311"/>
      <c r="BR20" s="311"/>
      <c r="BS20" s="311"/>
      <c r="BT20" s="311"/>
      <c r="BU20" s="311"/>
      <c r="BV20" s="311"/>
      <c r="BW20" s="311"/>
      <c r="BX20" s="311"/>
      <c r="BY20" s="311"/>
      <c r="BZ20" s="311"/>
      <c r="CA20" s="311"/>
      <c r="CB20" s="311"/>
      <c r="CC20" s="311"/>
      <c r="CD20" s="311"/>
      <c r="CE20" s="311"/>
      <c r="CF20" s="311"/>
      <c r="CG20" s="311"/>
      <c r="CH20" s="311"/>
      <c r="CI20" s="311"/>
      <c r="CJ20" s="311"/>
      <c r="CK20" s="311"/>
      <c r="CL20" s="311"/>
      <c r="CM20" s="311"/>
      <c r="CN20" s="311"/>
      <c r="CO20" s="311"/>
      <c r="CP20" s="311"/>
      <c r="CQ20" s="311"/>
      <c r="CR20" s="311"/>
      <c r="CS20" s="311"/>
      <c r="CT20" s="311"/>
      <c r="CU20" s="311"/>
      <c r="CV20" s="311"/>
      <c r="CW20" s="311"/>
      <c r="CX20" s="311"/>
      <c r="CY20" s="311"/>
      <c r="CZ20" s="311"/>
      <c r="DA20" s="311"/>
      <c r="DB20" s="311"/>
      <c r="DC20" s="311"/>
      <c r="DD20" s="311"/>
      <c r="DE20" s="311"/>
      <c r="DF20" s="311"/>
      <c r="DG20" s="311"/>
      <c r="DH20" s="311"/>
      <c r="DI20" s="311"/>
      <c r="DJ20" s="311"/>
      <c r="DK20" s="311"/>
      <c r="DL20" s="311"/>
      <c r="DM20" s="311"/>
      <c r="DN20" s="311"/>
      <c r="DO20" s="311"/>
      <c r="DP20" s="311"/>
      <c r="DQ20" s="311"/>
      <c r="DR20" s="311"/>
    </row>
    <row r="21" spans="1:122" s="311" customFormat="1" x14ac:dyDescent="0.35">
      <c r="A21" s="151">
        <v>29</v>
      </c>
      <c r="B21" s="151">
        <v>1</v>
      </c>
      <c r="C21" s="151" t="s">
        <v>158</v>
      </c>
      <c r="D21" s="151" t="s">
        <v>160</v>
      </c>
      <c r="E21" s="151" t="s">
        <v>161</v>
      </c>
      <c r="F21" s="151" t="s">
        <v>162</v>
      </c>
      <c r="G21" s="151" t="s">
        <v>73</v>
      </c>
      <c r="H21" s="151">
        <v>9.1999999999999993</v>
      </c>
      <c r="I21" s="151">
        <f t="shared" si="1"/>
        <v>66.476100549964386</v>
      </c>
      <c r="J21" s="151" t="s">
        <v>72</v>
      </c>
      <c r="K21" s="151" t="s">
        <v>486</v>
      </c>
      <c r="L21" s="151" t="s">
        <v>492</v>
      </c>
      <c r="M21" s="151" t="s">
        <v>496</v>
      </c>
      <c r="N21" s="71">
        <v>1</v>
      </c>
      <c r="O21" s="151">
        <v>150</v>
      </c>
      <c r="P21" s="40">
        <v>1</v>
      </c>
    </row>
    <row r="22" spans="1:122" s="311" customFormat="1" x14ac:dyDescent="0.35">
      <c r="A22" s="151">
        <v>9</v>
      </c>
      <c r="B22" s="151">
        <v>1</v>
      </c>
      <c r="C22" s="151" t="s">
        <v>419</v>
      </c>
      <c r="D22" s="151" t="s">
        <v>160</v>
      </c>
      <c r="E22" s="151" t="s">
        <v>161</v>
      </c>
      <c r="F22" s="151" t="s">
        <v>170</v>
      </c>
      <c r="G22" s="151" t="s">
        <v>73</v>
      </c>
      <c r="H22" s="151">
        <v>9.5</v>
      </c>
      <c r="I22" s="151">
        <f t="shared" si="1"/>
        <v>70.882184246624377</v>
      </c>
      <c r="J22" s="151" t="s">
        <v>350</v>
      </c>
      <c r="K22" s="151" t="s">
        <v>486</v>
      </c>
      <c r="L22" s="151" t="s">
        <v>492</v>
      </c>
      <c r="M22" s="151" t="s">
        <v>496</v>
      </c>
      <c r="N22" s="71">
        <v>0.5</v>
      </c>
      <c r="O22" s="151">
        <v>71</v>
      </c>
      <c r="P22" s="40">
        <v>0.5</v>
      </c>
      <c r="Q22" s="266"/>
      <c r="R22" s="266"/>
      <c r="S22" s="266"/>
      <c r="T22" s="266"/>
      <c r="U22" s="266"/>
      <c r="V22" s="266"/>
      <c r="W22" s="266"/>
      <c r="X22" s="266"/>
      <c r="Y22" s="266"/>
      <c r="Z22" s="266"/>
      <c r="AA22" s="266"/>
      <c r="AB22" s="266"/>
      <c r="AC22" s="266"/>
      <c r="AD22" s="266"/>
      <c r="AE22" s="266"/>
      <c r="AF22" s="266"/>
      <c r="AG22" s="266"/>
      <c r="AH22" s="266"/>
      <c r="AI22" s="266"/>
      <c r="AJ22" s="266"/>
      <c r="AK22" s="266"/>
      <c r="AL22" s="266"/>
      <c r="AM22" s="266"/>
      <c r="AN22" s="266"/>
      <c r="AO22" s="266"/>
      <c r="AP22" s="266"/>
      <c r="AQ22" s="266"/>
      <c r="AR22" s="266"/>
      <c r="AS22" s="266"/>
      <c r="AT22" s="266"/>
      <c r="AU22" s="266"/>
      <c r="AV22" s="266"/>
      <c r="AW22" s="266"/>
      <c r="AX22" s="266"/>
      <c r="AY22" s="266"/>
      <c r="AZ22" s="266"/>
      <c r="BA22" s="266"/>
      <c r="BB22" s="266"/>
      <c r="BC22" s="266"/>
      <c r="BD22" s="266"/>
      <c r="BE22" s="266"/>
      <c r="BF22" s="266"/>
      <c r="BG22" s="266"/>
      <c r="BH22" s="266"/>
      <c r="BI22" s="266"/>
      <c r="BJ22" s="266"/>
      <c r="BK22" s="266"/>
      <c r="BL22" s="266"/>
      <c r="BM22" s="266"/>
      <c r="BN22" s="266"/>
      <c r="BO22" s="266"/>
      <c r="BP22" s="266"/>
      <c r="BQ22" s="266"/>
      <c r="BR22" s="266"/>
      <c r="BS22" s="266"/>
      <c r="BT22" s="266"/>
      <c r="BU22" s="266"/>
      <c r="BV22" s="266"/>
      <c r="BW22" s="266"/>
      <c r="BX22" s="266"/>
      <c r="BY22" s="266"/>
      <c r="BZ22" s="266"/>
      <c r="CA22" s="266"/>
      <c r="CB22" s="266"/>
      <c r="CC22" s="266"/>
      <c r="CD22" s="266"/>
      <c r="CE22" s="266"/>
      <c r="CF22" s="266"/>
      <c r="CG22" s="266"/>
      <c r="CH22" s="266"/>
      <c r="CI22" s="266"/>
      <c r="CJ22" s="266"/>
      <c r="CK22" s="266"/>
      <c r="CL22" s="266"/>
      <c r="CM22" s="266"/>
      <c r="CN22" s="266"/>
      <c r="CO22" s="266"/>
      <c r="CP22" s="266"/>
      <c r="CQ22" s="266"/>
      <c r="CR22" s="266"/>
      <c r="CS22" s="266"/>
      <c r="CT22" s="266"/>
      <c r="CU22" s="266"/>
      <c r="CV22" s="266"/>
      <c r="CW22" s="266"/>
      <c r="CX22" s="266"/>
      <c r="CY22" s="266"/>
      <c r="CZ22" s="266"/>
      <c r="DA22" s="266"/>
      <c r="DB22" s="266"/>
      <c r="DC22" s="266"/>
      <c r="DD22" s="266"/>
      <c r="DE22" s="266"/>
      <c r="DF22" s="266"/>
      <c r="DG22" s="266"/>
      <c r="DH22" s="266"/>
      <c r="DI22" s="266"/>
      <c r="DJ22" s="266"/>
      <c r="DK22" s="266"/>
      <c r="DL22" s="266"/>
      <c r="DM22" s="266"/>
      <c r="DN22" s="266"/>
      <c r="DO22" s="266"/>
      <c r="DP22" s="266"/>
      <c r="DQ22" s="266"/>
      <c r="DR22" s="266"/>
    </row>
    <row r="23" spans="1:122" s="203" customFormat="1" x14ac:dyDescent="0.35">
      <c r="A23" s="151" t="s">
        <v>428</v>
      </c>
      <c r="B23" s="151">
        <v>1</v>
      </c>
      <c r="C23" s="266" t="s">
        <v>429</v>
      </c>
      <c r="D23" s="151" t="s">
        <v>160</v>
      </c>
      <c r="E23" s="151" t="s">
        <v>161</v>
      </c>
      <c r="F23" s="151" t="s">
        <v>170</v>
      </c>
      <c r="G23" s="266">
        <v>20</v>
      </c>
      <c r="H23" s="266">
        <v>9</v>
      </c>
      <c r="I23" s="151">
        <f t="shared" si="1"/>
        <v>63.6172512351975</v>
      </c>
      <c r="J23" s="266" t="s">
        <v>350</v>
      </c>
      <c r="K23" s="151" t="s">
        <v>486</v>
      </c>
      <c r="L23" s="151" t="s">
        <v>492</v>
      </c>
      <c r="M23" s="151" t="s">
        <v>496</v>
      </c>
      <c r="N23" s="71">
        <v>0.5</v>
      </c>
      <c r="O23" s="151">
        <v>75</v>
      </c>
      <c r="P23" s="40">
        <v>0.48</v>
      </c>
    </row>
    <row r="24" spans="1:122" x14ac:dyDescent="0.35">
      <c r="A24" s="151" t="s">
        <v>431</v>
      </c>
      <c r="B24" s="151">
        <v>1</v>
      </c>
      <c r="C24" s="266" t="s">
        <v>253</v>
      </c>
      <c r="D24" s="266" t="s">
        <v>121</v>
      </c>
      <c r="E24" s="151" t="s">
        <v>161</v>
      </c>
      <c r="F24" s="266" t="s">
        <v>180</v>
      </c>
      <c r="G24" s="266">
        <v>22</v>
      </c>
      <c r="H24" s="266">
        <v>4</v>
      </c>
      <c r="I24" s="151">
        <f t="shared" si="1"/>
        <v>12.56637061436</v>
      </c>
      <c r="J24" s="266" t="s">
        <v>350</v>
      </c>
      <c r="K24" s="151" t="s">
        <v>486</v>
      </c>
      <c r="L24" s="151" t="s">
        <v>492</v>
      </c>
      <c r="M24" s="151" t="s">
        <v>496</v>
      </c>
      <c r="N24" s="71">
        <v>0.3</v>
      </c>
      <c r="O24" s="151">
        <v>220</v>
      </c>
      <c r="P24" s="40">
        <v>0.28000000000000003</v>
      </c>
    </row>
    <row r="25" spans="1:122" ht="19.5" customHeight="1" x14ac:dyDescent="0.35">
      <c r="A25" s="151">
        <v>28</v>
      </c>
      <c r="B25" s="151">
        <v>1</v>
      </c>
      <c r="C25" s="151" t="s">
        <v>504</v>
      </c>
      <c r="D25" s="151" t="s">
        <v>160</v>
      </c>
      <c r="E25" s="151" t="s">
        <v>507</v>
      </c>
      <c r="F25" s="151" t="s">
        <v>222</v>
      </c>
      <c r="G25" s="151">
        <v>12.5</v>
      </c>
      <c r="H25" s="151">
        <v>6.5</v>
      </c>
      <c r="I25" s="151">
        <f t="shared" si="1"/>
        <v>33.183072403544372</v>
      </c>
      <c r="J25" s="151" t="s">
        <v>72</v>
      </c>
      <c r="K25" s="151" t="s">
        <v>487</v>
      </c>
      <c r="L25" s="151" t="s">
        <v>492</v>
      </c>
      <c r="M25" s="151" t="s">
        <v>497</v>
      </c>
      <c r="N25" s="71">
        <v>0.4</v>
      </c>
      <c r="O25" s="151">
        <v>60</v>
      </c>
      <c r="P25" s="40">
        <v>0.2</v>
      </c>
    </row>
    <row r="26" spans="1:122" x14ac:dyDescent="0.35">
      <c r="A26" s="151">
        <v>26</v>
      </c>
      <c r="B26" s="151">
        <v>1</v>
      </c>
      <c r="C26" s="151" t="s">
        <v>238</v>
      </c>
      <c r="D26" s="151" t="s">
        <v>160</v>
      </c>
      <c r="E26" s="151" t="s">
        <v>507</v>
      </c>
      <c r="F26" s="151" t="s">
        <v>186</v>
      </c>
      <c r="G26" s="151">
        <v>6.5</v>
      </c>
      <c r="H26" s="151">
        <v>4.5999999999999996</v>
      </c>
      <c r="I26" s="151">
        <f t="shared" si="1"/>
        <v>16.619025137491096</v>
      </c>
      <c r="J26" s="151" t="s">
        <v>72</v>
      </c>
      <c r="K26" s="151" t="s">
        <v>487</v>
      </c>
      <c r="L26" s="151" t="s">
        <v>492</v>
      </c>
      <c r="M26" s="151" t="s">
        <v>497</v>
      </c>
      <c r="N26" s="71">
        <v>0.32</v>
      </c>
      <c r="O26" s="151">
        <v>240</v>
      </c>
      <c r="P26" s="40">
        <v>0.4</v>
      </c>
    </row>
    <row r="27" spans="1:122" x14ac:dyDescent="0.35">
      <c r="A27" s="151">
        <v>16</v>
      </c>
      <c r="B27" s="151">
        <v>1</v>
      </c>
      <c r="C27" s="151" t="s">
        <v>182</v>
      </c>
      <c r="D27" s="151" t="s">
        <v>160</v>
      </c>
      <c r="E27" s="151" t="s">
        <v>507</v>
      </c>
      <c r="F27" s="151" t="s">
        <v>170</v>
      </c>
      <c r="G27" s="151" t="s">
        <v>73</v>
      </c>
      <c r="H27" s="151">
        <v>10</v>
      </c>
      <c r="I27" s="151">
        <f t="shared" si="1"/>
        <v>78.539816339750004</v>
      </c>
      <c r="J27" s="151" t="s">
        <v>72</v>
      </c>
      <c r="K27" s="151" t="s">
        <v>487</v>
      </c>
      <c r="L27" s="151" t="s">
        <v>492</v>
      </c>
      <c r="M27" s="151" t="s">
        <v>497</v>
      </c>
      <c r="N27" s="71">
        <v>0.35299999999999998</v>
      </c>
      <c r="O27" s="151">
        <v>45</v>
      </c>
      <c r="P27" s="40">
        <v>0.35</v>
      </c>
    </row>
    <row r="28" spans="1:122" x14ac:dyDescent="0.35">
      <c r="A28" s="151">
        <v>31</v>
      </c>
      <c r="B28" s="151">
        <v>1</v>
      </c>
      <c r="C28" s="151" t="s">
        <v>199</v>
      </c>
      <c r="D28" s="151" t="s">
        <v>160</v>
      </c>
      <c r="E28" s="151" t="s">
        <v>507</v>
      </c>
      <c r="F28" s="151" t="s">
        <v>202</v>
      </c>
      <c r="G28" s="151">
        <v>10</v>
      </c>
      <c r="H28" s="151">
        <v>4.5</v>
      </c>
      <c r="I28" s="151">
        <f t="shared" si="1"/>
        <v>15.904312808799375</v>
      </c>
      <c r="J28" s="151" t="s">
        <v>72</v>
      </c>
      <c r="K28" s="151" t="s">
        <v>487</v>
      </c>
      <c r="L28" s="151" t="s">
        <v>492</v>
      </c>
      <c r="M28" s="151" t="s">
        <v>497</v>
      </c>
      <c r="N28" s="71">
        <v>0.05</v>
      </c>
      <c r="O28" s="151">
        <v>31</v>
      </c>
      <c r="P28" s="40">
        <v>0.05</v>
      </c>
    </row>
    <row r="29" spans="1:122" x14ac:dyDescent="0.35">
      <c r="A29" s="151" t="s">
        <v>443</v>
      </c>
      <c r="B29" s="151">
        <v>1</v>
      </c>
      <c r="C29" s="266" t="s">
        <v>429</v>
      </c>
      <c r="D29" s="266" t="s">
        <v>160</v>
      </c>
      <c r="E29" s="151" t="s">
        <v>507</v>
      </c>
      <c r="F29" s="151" t="s">
        <v>170</v>
      </c>
      <c r="G29" s="266">
        <v>20</v>
      </c>
      <c r="H29" s="266">
        <v>8</v>
      </c>
      <c r="I29" s="151">
        <f t="shared" si="1"/>
        <v>50.265482457440001</v>
      </c>
      <c r="J29" s="266" t="s">
        <v>434</v>
      </c>
      <c r="K29" s="151" t="s">
        <v>487</v>
      </c>
      <c r="L29" s="151" t="s">
        <v>492</v>
      </c>
      <c r="M29" s="151" t="s">
        <v>497</v>
      </c>
      <c r="N29" s="71">
        <v>0.35</v>
      </c>
      <c r="O29" s="151">
        <v>70</v>
      </c>
      <c r="P29" s="40">
        <v>0.35</v>
      </c>
    </row>
    <row r="30" spans="1:122" x14ac:dyDescent="0.35">
      <c r="A30" s="151" t="s">
        <v>457</v>
      </c>
      <c r="B30" s="151">
        <v>1</v>
      </c>
      <c r="C30" s="266" t="s">
        <v>458</v>
      </c>
      <c r="D30" s="266" t="s">
        <v>308</v>
      </c>
      <c r="E30" s="151" t="s">
        <v>507</v>
      </c>
      <c r="F30" s="266" t="s">
        <v>309</v>
      </c>
      <c r="G30" s="266">
        <v>20</v>
      </c>
      <c r="H30" s="266">
        <v>6</v>
      </c>
      <c r="I30" s="151">
        <f t="shared" si="1"/>
        <v>28.27433388231</v>
      </c>
      <c r="J30" s="266" t="s">
        <v>434</v>
      </c>
      <c r="K30" s="151" t="s">
        <v>487</v>
      </c>
      <c r="L30" s="151" t="s">
        <v>492</v>
      </c>
      <c r="M30" s="151" t="s">
        <v>497</v>
      </c>
      <c r="N30" s="71">
        <v>0.23</v>
      </c>
      <c r="O30" s="266">
        <v>100</v>
      </c>
      <c r="P30" s="40">
        <v>0.28000000000000003</v>
      </c>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c r="BB30" s="203"/>
      <c r="BC30" s="203"/>
      <c r="BD30" s="203"/>
      <c r="BE30" s="203"/>
      <c r="BF30" s="203"/>
      <c r="BG30" s="203"/>
      <c r="BH30" s="203"/>
      <c r="BI30" s="203"/>
      <c r="BJ30" s="203"/>
      <c r="BK30" s="203"/>
      <c r="BL30" s="203"/>
      <c r="BM30" s="203"/>
      <c r="BN30" s="203"/>
      <c r="BO30" s="203"/>
      <c r="BP30" s="203"/>
      <c r="BQ30" s="203"/>
      <c r="BR30" s="203"/>
      <c r="BS30" s="203"/>
      <c r="BT30" s="203"/>
      <c r="BU30" s="203"/>
      <c r="BV30" s="203"/>
      <c r="BW30" s="203"/>
      <c r="BX30" s="203"/>
      <c r="BY30" s="203"/>
      <c r="BZ30" s="203"/>
      <c r="CA30" s="203"/>
      <c r="CB30" s="203"/>
      <c r="CC30" s="203"/>
      <c r="CD30" s="203"/>
      <c r="CE30" s="203"/>
      <c r="CF30" s="203"/>
      <c r="CG30" s="203"/>
      <c r="CH30" s="203"/>
      <c r="CI30" s="203"/>
      <c r="CJ30" s="203"/>
      <c r="CK30" s="203"/>
      <c r="CL30" s="203"/>
      <c r="CM30" s="203"/>
      <c r="CN30" s="203"/>
      <c r="CO30" s="203"/>
      <c r="CP30" s="203"/>
      <c r="CQ30" s="203"/>
      <c r="CR30" s="203"/>
      <c r="CS30" s="203"/>
      <c r="CT30" s="203"/>
      <c r="CU30" s="203"/>
      <c r="CV30" s="203"/>
      <c r="CW30" s="203"/>
      <c r="CX30" s="203"/>
      <c r="CY30" s="203"/>
      <c r="CZ30" s="203"/>
      <c r="DA30" s="203"/>
      <c r="DB30" s="203"/>
      <c r="DC30" s="203"/>
      <c r="DD30" s="203"/>
      <c r="DE30" s="203"/>
      <c r="DF30" s="203"/>
      <c r="DG30" s="203"/>
      <c r="DH30" s="203"/>
      <c r="DI30" s="203"/>
      <c r="DJ30" s="203"/>
      <c r="DK30" s="203"/>
      <c r="DL30" s="203"/>
      <c r="DM30" s="203"/>
      <c r="DN30" s="203"/>
      <c r="DO30" s="203"/>
      <c r="DP30" s="203"/>
      <c r="DQ30" s="203"/>
      <c r="DR30" s="203"/>
    </row>
    <row r="31" spans="1:122" x14ac:dyDescent="0.35">
      <c r="A31" s="151">
        <v>20</v>
      </c>
      <c r="B31" s="151">
        <v>1</v>
      </c>
      <c r="C31" s="151" t="s">
        <v>444</v>
      </c>
      <c r="D31" s="151" t="s">
        <v>308</v>
      </c>
      <c r="E31" s="151" t="s">
        <v>507</v>
      </c>
      <c r="F31" s="151" t="s">
        <v>448</v>
      </c>
      <c r="G31" s="151">
        <v>30.5</v>
      </c>
      <c r="H31" s="151">
        <v>3.8</v>
      </c>
      <c r="I31" s="151">
        <f t="shared" si="1"/>
        <v>11.341149479459899</v>
      </c>
      <c r="J31" s="151" t="s">
        <v>434</v>
      </c>
      <c r="K31" s="151" t="s">
        <v>487</v>
      </c>
      <c r="L31" s="151" t="s">
        <v>492</v>
      </c>
      <c r="M31" s="151" t="s">
        <v>497</v>
      </c>
      <c r="N31" s="71">
        <v>0.23</v>
      </c>
      <c r="O31" s="151">
        <v>200</v>
      </c>
      <c r="P31" s="40">
        <v>0.23</v>
      </c>
    </row>
    <row r="32" spans="1:122" s="203" customFormat="1" x14ac:dyDescent="0.35">
      <c r="A32" s="151">
        <v>28</v>
      </c>
      <c r="B32" s="151">
        <v>1</v>
      </c>
      <c r="C32" s="151" t="s">
        <v>504</v>
      </c>
      <c r="D32" s="151" t="s">
        <v>160</v>
      </c>
      <c r="E32" s="151" t="s">
        <v>507</v>
      </c>
      <c r="F32" s="151" t="s">
        <v>222</v>
      </c>
      <c r="G32" s="151">
        <v>12.5</v>
      </c>
      <c r="H32" s="151">
        <v>6.5</v>
      </c>
      <c r="I32" s="151">
        <f t="shared" si="1"/>
        <v>33.183072403544372</v>
      </c>
      <c r="J32" s="151" t="s">
        <v>350</v>
      </c>
      <c r="K32" s="151" t="s">
        <v>487</v>
      </c>
      <c r="L32" s="151" t="s">
        <v>492</v>
      </c>
      <c r="M32" s="151" t="s">
        <v>497</v>
      </c>
      <c r="N32" s="71">
        <v>0.35</v>
      </c>
      <c r="O32" s="151">
        <v>54</v>
      </c>
      <c r="P32" s="40">
        <v>0.18</v>
      </c>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c r="BM32" s="151"/>
      <c r="BN32" s="151"/>
      <c r="BO32" s="151"/>
      <c r="BP32" s="151"/>
      <c r="BQ32" s="151"/>
      <c r="BR32" s="151"/>
      <c r="BS32" s="151"/>
      <c r="BT32" s="151"/>
      <c r="BU32" s="151"/>
      <c r="BV32" s="151"/>
      <c r="BW32" s="151"/>
      <c r="BX32" s="151"/>
      <c r="BY32" s="151"/>
      <c r="BZ32" s="151"/>
      <c r="CA32" s="151"/>
      <c r="CB32" s="151"/>
      <c r="CC32" s="151"/>
      <c r="CD32" s="151"/>
      <c r="CE32" s="151"/>
      <c r="CF32" s="151"/>
      <c r="CG32" s="151"/>
      <c r="CH32" s="151"/>
      <c r="CI32" s="151"/>
      <c r="CJ32" s="151"/>
      <c r="CK32" s="151"/>
      <c r="CL32" s="151"/>
      <c r="CM32" s="151"/>
      <c r="CN32" s="151"/>
      <c r="CO32" s="151"/>
      <c r="CP32" s="151"/>
      <c r="CQ32" s="151"/>
      <c r="CR32" s="151"/>
      <c r="CS32" s="151"/>
      <c r="CT32" s="151"/>
      <c r="CU32" s="151"/>
      <c r="CV32" s="151"/>
      <c r="CW32" s="151"/>
      <c r="CX32" s="151"/>
      <c r="CY32" s="151"/>
      <c r="CZ32" s="151"/>
      <c r="DA32" s="151"/>
      <c r="DB32" s="151"/>
      <c r="DC32" s="151"/>
      <c r="DD32" s="151"/>
      <c r="DE32" s="151"/>
      <c r="DF32" s="151"/>
      <c r="DG32" s="151"/>
      <c r="DH32" s="151"/>
      <c r="DI32" s="151"/>
      <c r="DJ32" s="151"/>
      <c r="DK32" s="151"/>
      <c r="DL32" s="151"/>
      <c r="DM32" s="151"/>
      <c r="DN32" s="151"/>
      <c r="DO32" s="151"/>
      <c r="DP32" s="151"/>
      <c r="DQ32" s="151"/>
      <c r="DR32" s="151"/>
    </row>
    <row r="33" spans="1:122" x14ac:dyDescent="0.35">
      <c r="A33" s="151" t="s">
        <v>433</v>
      </c>
      <c r="B33" s="151">
        <v>1</v>
      </c>
      <c r="C33" s="266" t="s">
        <v>179</v>
      </c>
      <c r="D33" s="266" t="s">
        <v>121</v>
      </c>
      <c r="E33" s="151" t="s">
        <v>507</v>
      </c>
      <c r="F33" s="266" t="s">
        <v>180</v>
      </c>
      <c r="G33" s="266">
        <v>18</v>
      </c>
      <c r="H33" s="266">
        <v>6</v>
      </c>
      <c r="I33" s="151">
        <f t="shared" si="1"/>
        <v>28.27433388231</v>
      </c>
      <c r="J33" s="266" t="s">
        <v>350</v>
      </c>
      <c r="K33" s="151" t="s">
        <v>487</v>
      </c>
      <c r="L33" s="151" t="s">
        <v>492</v>
      </c>
      <c r="M33" s="151" t="s">
        <v>497</v>
      </c>
      <c r="N33" s="71">
        <v>0.32</v>
      </c>
      <c r="O33" s="151">
        <v>80</v>
      </c>
      <c r="P33" s="40">
        <v>0.23</v>
      </c>
    </row>
    <row r="34" spans="1:122" x14ac:dyDescent="0.35">
      <c r="A34" s="151">
        <v>27</v>
      </c>
      <c r="B34" s="151">
        <v>1</v>
      </c>
      <c r="C34" s="151" t="s">
        <v>310</v>
      </c>
      <c r="D34" s="151" t="s">
        <v>160</v>
      </c>
      <c r="E34" s="151" t="s">
        <v>259</v>
      </c>
      <c r="F34" s="151" t="s">
        <v>313</v>
      </c>
      <c r="G34" s="151" t="s">
        <v>73</v>
      </c>
      <c r="H34" s="151">
        <v>4.2</v>
      </c>
      <c r="I34" s="151">
        <f t="shared" si="1"/>
        <v>13.854423602331901</v>
      </c>
      <c r="J34" s="151" t="s">
        <v>72</v>
      </c>
      <c r="K34" s="151" t="s">
        <v>488</v>
      </c>
      <c r="L34" s="151" t="s">
        <v>492</v>
      </c>
      <c r="M34" s="151" t="s">
        <v>496</v>
      </c>
      <c r="N34" s="71">
        <v>0.23</v>
      </c>
      <c r="O34" s="151">
        <v>50</v>
      </c>
      <c r="P34" s="40">
        <v>7.0000000000000007E-2</v>
      </c>
    </row>
    <row r="35" spans="1:122" x14ac:dyDescent="0.35">
      <c r="A35" s="151">
        <v>5</v>
      </c>
      <c r="B35" s="151">
        <v>1</v>
      </c>
      <c r="C35" s="151" t="s">
        <v>323</v>
      </c>
      <c r="D35" s="151" t="s">
        <v>160</v>
      </c>
      <c r="E35" s="151" t="s">
        <v>259</v>
      </c>
      <c r="F35" s="151" t="s">
        <v>326</v>
      </c>
      <c r="G35" s="151">
        <v>17</v>
      </c>
      <c r="H35" s="151">
        <v>6</v>
      </c>
      <c r="I35" s="151">
        <f t="shared" si="1"/>
        <v>28.27433388231</v>
      </c>
      <c r="J35" s="151" t="s">
        <v>72</v>
      </c>
      <c r="K35" s="151" t="s">
        <v>488</v>
      </c>
      <c r="L35" s="151" t="s">
        <v>492</v>
      </c>
      <c r="M35" s="151" t="s">
        <v>496</v>
      </c>
      <c r="N35" s="71">
        <v>0.3</v>
      </c>
      <c r="O35" s="151">
        <v>70</v>
      </c>
      <c r="P35" s="40">
        <v>0.2</v>
      </c>
    </row>
    <row r="36" spans="1:122" x14ac:dyDescent="0.35">
      <c r="A36" s="151">
        <v>30</v>
      </c>
      <c r="B36" s="151">
        <v>1</v>
      </c>
      <c r="C36" s="363" t="s">
        <v>271</v>
      </c>
      <c r="D36" s="151" t="s">
        <v>160</v>
      </c>
      <c r="E36" s="151" t="s">
        <v>259</v>
      </c>
      <c r="F36" s="151" t="s">
        <v>274</v>
      </c>
      <c r="G36" s="151">
        <v>18</v>
      </c>
      <c r="H36" s="151">
        <v>4.5</v>
      </c>
      <c r="I36" s="151">
        <f t="shared" si="1"/>
        <v>15.904312808799375</v>
      </c>
      <c r="J36" s="151" t="s">
        <v>72</v>
      </c>
      <c r="K36" s="151" t="s">
        <v>488</v>
      </c>
      <c r="L36" s="151" t="s">
        <v>492</v>
      </c>
      <c r="M36" s="151" t="s">
        <v>496</v>
      </c>
      <c r="N36" s="71">
        <v>0.25</v>
      </c>
      <c r="O36" s="363">
        <v>157</v>
      </c>
      <c r="P36" s="40">
        <v>0.25</v>
      </c>
    </row>
    <row r="37" spans="1:122" x14ac:dyDescent="0.35">
      <c r="A37" s="266" t="s">
        <v>301</v>
      </c>
      <c r="B37" s="266">
        <v>1</v>
      </c>
      <c r="C37" s="266" t="s">
        <v>302</v>
      </c>
      <c r="D37" s="266" t="s">
        <v>303</v>
      </c>
      <c r="E37" s="266" t="s">
        <v>259</v>
      </c>
      <c r="F37" s="266" t="s">
        <v>304</v>
      </c>
      <c r="G37" s="266">
        <v>17</v>
      </c>
      <c r="H37" s="266">
        <v>6</v>
      </c>
      <c r="I37" s="151">
        <f t="shared" si="1"/>
        <v>28.27433388231</v>
      </c>
      <c r="J37" s="266" t="s">
        <v>72</v>
      </c>
      <c r="K37" s="151" t="s">
        <v>488</v>
      </c>
      <c r="L37" s="151" t="s">
        <v>492</v>
      </c>
      <c r="M37" s="151" t="s">
        <v>496</v>
      </c>
      <c r="N37" s="71">
        <v>0.26</v>
      </c>
      <c r="O37" s="266">
        <v>75</v>
      </c>
      <c r="P37" s="40">
        <v>0.21</v>
      </c>
    </row>
    <row r="38" spans="1:122" ht="22" customHeight="1" x14ac:dyDescent="0.35">
      <c r="A38" s="151">
        <v>10</v>
      </c>
      <c r="B38" s="151">
        <v>1</v>
      </c>
      <c r="C38" s="151" t="s">
        <v>281</v>
      </c>
      <c r="D38" s="151" t="s">
        <v>121</v>
      </c>
      <c r="E38" s="151" t="s">
        <v>259</v>
      </c>
      <c r="F38" s="151" t="s">
        <v>285</v>
      </c>
      <c r="G38" s="151" t="s">
        <v>73</v>
      </c>
      <c r="H38" s="151" t="s">
        <v>73</v>
      </c>
      <c r="I38" s="151" t="e">
        <f t="shared" si="1"/>
        <v>#VALUE!</v>
      </c>
      <c r="J38" s="151" t="s">
        <v>72</v>
      </c>
      <c r="K38" s="151" t="s">
        <v>488</v>
      </c>
      <c r="L38" s="151" t="s">
        <v>492</v>
      </c>
      <c r="M38" s="151" t="s">
        <v>496</v>
      </c>
      <c r="N38" s="71">
        <v>0.3</v>
      </c>
      <c r="O38" s="363">
        <v>46</v>
      </c>
      <c r="P38" s="40">
        <v>0.3</v>
      </c>
    </row>
    <row r="39" spans="1:122" x14ac:dyDescent="0.35">
      <c r="A39" s="266" t="s">
        <v>299</v>
      </c>
      <c r="B39" s="266">
        <v>1</v>
      </c>
      <c r="C39" s="266" t="s">
        <v>253</v>
      </c>
      <c r="D39" s="266" t="s">
        <v>121</v>
      </c>
      <c r="E39" s="266" t="s">
        <v>259</v>
      </c>
      <c r="F39" s="266" t="s">
        <v>300</v>
      </c>
      <c r="G39" s="266">
        <v>20</v>
      </c>
      <c r="H39" s="266">
        <v>5</v>
      </c>
      <c r="I39" s="151">
        <f t="shared" si="1"/>
        <v>19.634954084937501</v>
      </c>
      <c r="J39" s="266" t="s">
        <v>72</v>
      </c>
      <c r="K39" s="151" t="s">
        <v>488</v>
      </c>
      <c r="L39" s="151" t="s">
        <v>492</v>
      </c>
      <c r="M39" s="151" t="s">
        <v>496</v>
      </c>
      <c r="N39" s="71">
        <v>0.23</v>
      </c>
      <c r="O39" s="266">
        <v>100</v>
      </c>
      <c r="P39" s="40">
        <v>0.2</v>
      </c>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3"/>
      <c r="BM39" s="203"/>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c r="CW39" s="203"/>
      <c r="CX39" s="203"/>
      <c r="CY39" s="203"/>
      <c r="CZ39" s="203"/>
      <c r="DA39" s="203"/>
      <c r="DB39" s="203"/>
      <c r="DC39" s="203"/>
      <c r="DD39" s="203"/>
      <c r="DE39" s="203"/>
      <c r="DF39" s="203"/>
      <c r="DG39" s="203"/>
      <c r="DH39" s="203"/>
      <c r="DI39" s="203"/>
      <c r="DJ39" s="203"/>
      <c r="DK39" s="203"/>
      <c r="DL39" s="203"/>
      <c r="DM39" s="203"/>
      <c r="DN39" s="203"/>
      <c r="DO39" s="203"/>
      <c r="DP39" s="203"/>
      <c r="DQ39" s="203"/>
      <c r="DR39" s="203"/>
    </row>
    <row r="40" spans="1:122" s="203" customFormat="1" x14ac:dyDescent="0.35">
      <c r="A40" s="266" t="s">
        <v>306</v>
      </c>
      <c r="B40" s="266">
        <v>1</v>
      </c>
      <c r="C40" s="266" t="s">
        <v>307</v>
      </c>
      <c r="D40" s="266" t="s">
        <v>308</v>
      </c>
      <c r="E40" s="266" t="s">
        <v>259</v>
      </c>
      <c r="F40" s="266" t="s">
        <v>309</v>
      </c>
      <c r="G40" s="266">
        <v>20</v>
      </c>
      <c r="H40" s="266">
        <v>8</v>
      </c>
      <c r="I40" s="151">
        <f t="shared" si="1"/>
        <v>50.265482457440001</v>
      </c>
      <c r="J40" s="266" t="s">
        <v>72</v>
      </c>
      <c r="K40" s="151" t="s">
        <v>488</v>
      </c>
      <c r="L40" s="151" t="s">
        <v>492</v>
      </c>
      <c r="M40" s="151" t="s">
        <v>496</v>
      </c>
      <c r="N40" s="71">
        <v>0.21</v>
      </c>
      <c r="O40" s="266">
        <v>40</v>
      </c>
      <c r="P40" s="40">
        <v>0.2</v>
      </c>
    </row>
    <row r="41" spans="1:122" s="203" customFormat="1" ht="23.5" customHeight="1" x14ac:dyDescent="0.35">
      <c r="A41" s="151">
        <v>15</v>
      </c>
      <c r="B41" s="151">
        <v>1</v>
      </c>
      <c r="C41" s="151" t="s">
        <v>255</v>
      </c>
      <c r="D41" s="151" t="s">
        <v>160</v>
      </c>
      <c r="E41" s="151" t="s">
        <v>259</v>
      </c>
      <c r="F41" s="151" t="s">
        <v>260</v>
      </c>
      <c r="G41" s="151">
        <v>12</v>
      </c>
      <c r="H41" s="151">
        <v>5.65</v>
      </c>
      <c r="I41" s="151">
        <f t="shared" si="1"/>
        <v>25.071872871056698</v>
      </c>
      <c r="J41" s="151" t="s">
        <v>434</v>
      </c>
      <c r="K41" s="151" t="s">
        <v>488</v>
      </c>
      <c r="L41" s="151" t="s">
        <v>492</v>
      </c>
      <c r="M41" s="151" t="s">
        <v>496</v>
      </c>
      <c r="N41" s="71">
        <v>0.25</v>
      </c>
      <c r="O41" s="151">
        <v>157</v>
      </c>
      <c r="P41" s="40">
        <v>0.39</v>
      </c>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c r="BN41" s="151"/>
      <c r="BO41" s="151"/>
      <c r="BP41" s="151"/>
      <c r="BQ41" s="151"/>
      <c r="BR41" s="151"/>
      <c r="BS41" s="151"/>
      <c r="BT41" s="151"/>
      <c r="BU41" s="151"/>
      <c r="BV41" s="151"/>
      <c r="BW41" s="151"/>
      <c r="BX41" s="151"/>
      <c r="BY41" s="151"/>
      <c r="BZ41" s="151"/>
      <c r="CA41" s="151"/>
      <c r="CB41" s="151"/>
      <c r="CC41" s="151"/>
      <c r="CD41" s="151"/>
      <c r="CE41" s="151"/>
      <c r="CF41" s="151"/>
      <c r="CG41" s="151"/>
      <c r="CH41" s="151"/>
      <c r="CI41" s="151"/>
      <c r="CJ41" s="151"/>
      <c r="CK41" s="151"/>
      <c r="CL41" s="151"/>
      <c r="CM41" s="151"/>
      <c r="CN41" s="151"/>
      <c r="CO41" s="151"/>
      <c r="CP41" s="151"/>
      <c r="CQ41" s="151"/>
      <c r="CR41" s="151"/>
      <c r="CS41" s="151"/>
      <c r="CT41" s="151"/>
      <c r="CU41" s="151"/>
      <c r="CV41" s="151"/>
      <c r="CW41" s="151"/>
      <c r="CX41" s="151"/>
      <c r="CY41" s="151"/>
      <c r="CZ41" s="151"/>
      <c r="DA41" s="151"/>
      <c r="DB41" s="151"/>
      <c r="DC41" s="151"/>
      <c r="DD41" s="151"/>
      <c r="DE41" s="151"/>
      <c r="DF41" s="151"/>
      <c r="DG41" s="151"/>
      <c r="DH41" s="151"/>
      <c r="DI41" s="151"/>
      <c r="DJ41" s="151"/>
      <c r="DK41" s="151"/>
      <c r="DL41" s="151"/>
      <c r="DM41" s="151"/>
      <c r="DN41" s="151"/>
      <c r="DO41" s="151"/>
      <c r="DP41" s="151"/>
      <c r="DQ41" s="151"/>
      <c r="DR41" s="151"/>
    </row>
    <row r="42" spans="1:122" s="203" customFormat="1" x14ac:dyDescent="0.35">
      <c r="A42" s="151" t="s">
        <v>440</v>
      </c>
      <c r="B42" s="151">
        <v>1</v>
      </c>
      <c r="C42" s="266" t="s">
        <v>441</v>
      </c>
      <c r="D42" s="266" t="s">
        <v>308</v>
      </c>
      <c r="E42" s="151" t="s">
        <v>259</v>
      </c>
      <c r="F42" s="266" t="s">
        <v>309</v>
      </c>
      <c r="G42" s="266">
        <v>20</v>
      </c>
      <c r="H42" s="266">
        <v>5</v>
      </c>
      <c r="I42" s="151">
        <f t="shared" si="1"/>
        <v>19.634954084937501</v>
      </c>
      <c r="J42" s="266" t="s">
        <v>434</v>
      </c>
      <c r="K42" s="151" t="s">
        <v>488</v>
      </c>
      <c r="L42" s="151" t="s">
        <v>492</v>
      </c>
      <c r="M42" s="151" t="s">
        <v>496</v>
      </c>
      <c r="N42" s="71">
        <v>0.17</v>
      </c>
      <c r="O42" s="266">
        <v>85</v>
      </c>
      <c r="P42" s="40">
        <v>0.17</v>
      </c>
    </row>
    <row r="43" spans="1:122" x14ac:dyDescent="0.35">
      <c r="A43" s="151">
        <v>30</v>
      </c>
      <c r="B43" s="151" t="s">
        <v>479</v>
      </c>
      <c r="C43" s="151" t="s">
        <v>271</v>
      </c>
      <c r="D43" s="151" t="s">
        <v>160</v>
      </c>
      <c r="E43" s="151" t="s">
        <v>259</v>
      </c>
      <c r="F43" s="151" t="s">
        <v>274</v>
      </c>
      <c r="G43" s="151">
        <v>18</v>
      </c>
      <c r="H43" s="151">
        <v>4.5</v>
      </c>
      <c r="I43" s="151">
        <f t="shared" si="1"/>
        <v>15.904312808799375</v>
      </c>
      <c r="J43" s="151" t="s">
        <v>434</v>
      </c>
      <c r="K43" s="151" t="s">
        <v>488</v>
      </c>
      <c r="L43" s="151" t="s">
        <v>492</v>
      </c>
      <c r="M43" s="151" t="s">
        <v>496</v>
      </c>
      <c r="N43" s="71">
        <v>0.11</v>
      </c>
      <c r="O43" s="151">
        <v>69</v>
      </c>
      <c r="P43" s="40">
        <v>0.11</v>
      </c>
    </row>
    <row r="44" spans="1:122" s="294" customFormat="1" x14ac:dyDescent="0.35">
      <c r="A44" s="294">
        <v>14</v>
      </c>
      <c r="B44" s="294">
        <v>2</v>
      </c>
      <c r="C44" s="294" t="s">
        <v>50</v>
      </c>
      <c r="D44" s="294" t="s">
        <v>303</v>
      </c>
      <c r="E44" s="294" t="s">
        <v>55</v>
      </c>
      <c r="F44" s="294" t="s">
        <v>56</v>
      </c>
      <c r="G44" s="294">
        <v>18</v>
      </c>
      <c r="H44" s="294">
        <v>2.2999999999999998</v>
      </c>
      <c r="I44" s="294">
        <v>4.5</v>
      </c>
      <c r="J44" s="294" t="s">
        <v>350</v>
      </c>
      <c r="K44" s="294" t="s">
        <v>484</v>
      </c>
      <c r="L44" s="294" t="s">
        <v>491</v>
      </c>
      <c r="M44" s="294" t="s">
        <v>496</v>
      </c>
      <c r="N44" s="71">
        <v>0.32</v>
      </c>
      <c r="O44" s="294">
        <v>711</v>
      </c>
      <c r="P44" s="40">
        <v>0.32</v>
      </c>
      <c r="Q44" s="294" t="s">
        <v>499</v>
      </c>
    </row>
    <row r="45" spans="1:122" s="294" customFormat="1" x14ac:dyDescent="0.35">
      <c r="A45" s="294">
        <v>8</v>
      </c>
      <c r="B45" s="294">
        <v>2</v>
      </c>
      <c r="C45" s="294" t="s">
        <v>76</v>
      </c>
      <c r="D45" s="294" t="s">
        <v>303</v>
      </c>
      <c r="E45" s="294" t="s">
        <v>55</v>
      </c>
      <c r="F45" s="294" t="s">
        <v>80</v>
      </c>
      <c r="G45" s="294">
        <v>20</v>
      </c>
      <c r="H45" s="294">
        <v>7.6</v>
      </c>
      <c r="I45" s="294">
        <f t="shared" ref="I45:I58" si="2">((H45/2)^2)*3.14159265359</f>
        <v>45.364597917839596</v>
      </c>
      <c r="J45" s="294" t="s">
        <v>350</v>
      </c>
      <c r="K45" s="294" t="s">
        <v>484</v>
      </c>
      <c r="L45" s="294" t="s">
        <v>491</v>
      </c>
      <c r="M45" s="294" t="s">
        <v>496</v>
      </c>
      <c r="N45" s="71">
        <v>0.42</v>
      </c>
      <c r="O45" s="266">
        <v>88</v>
      </c>
      <c r="P45" s="32">
        <v>0.4</v>
      </c>
      <c r="Q45" s="294" t="s">
        <v>499</v>
      </c>
    </row>
    <row r="46" spans="1:122" x14ac:dyDescent="0.35">
      <c r="A46" s="203">
        <v>23</v>
      </c>
      <c r="B46" s="203">
        <v>2</v>
      </c>
      <c r="C46" s="203" t="s">
        <v>92</v>
      </c>
      <c r="D46" s="203" t="s">
        <v>96</v>
      </c>
      <c r="E46" s="203" t="s">
        <v>55</v>
      </c>
      <c r="F46" s="203" t="s">
        <v>97</v>
      </c>
      <c r="G46" s="203">
        <v>23</v>
      </c>
      <c r="H46" s="203">
        <v>6.9</v>
      </c>
      <c r="I46" s="203">
        <f t="shared" si="2"/>
        <v>37.39280655935498</v>
      </c>
      <c r="J46" s="203" t="s">
        <v>350</v>
      </c>
      <c r="K46" s="203" t="s">
        <v>484</v>
      </c>
      <c r="L46" s="203" t="s">
        <v>491</v>
      </c>
      <c r="M46" s="151" t="s">
        <v>496</v>
      </c>
      <c r="N46" s="238">
        <v>0.13</v>
      </c>
      <c r="O46" s="203" t="s">
        <v>73</v>
      </c>
      <c r="P46" s="32">
        <v>0.04</v>
      </c>
      <c r="Q46" s="151" t="s">
        <v>498</v>
      </c>
    </row>
    <row r="47" spans="1:122" x14ac:dyDescent="0.35">
      <c r="A47" s="203">
        <v>21</v>
      </c>
      <c r="B47" s="203">
        <v>2</v>
      </c>
      <c r="C47" s="203" t="s">
        <v>117</v>
      </c>
      <c r="D47" s="203" t="s">
        <v>121</v>
      </c>
      <c r="E47" s="203" t="s">
        <v>55</v>
      </c>
      <c r="F47" s="203" t="s">
        <v>122</v>
      </c>
      <c r="G47" s="203" t="s">
        <v>73</v>
      </c>
      <c r="H47" s="203">
        <v>15</v>
      </c>
      <c r="I47" s="203">
        <f t="shared" si="2"/>
        <v>176.71458676443751</v>
      </c>
      <c r="J47" s="203" t="s">
        <v>350</v>
      </c>
      <c r="K47" s="203" t="s">
        <v>484</v>
      </c>
      <c r="L47" s="203" t="s">
        <v>491</v>
      </c>
      <c r="M47" s="151" t="s">
        <v>496</v>
      </c>
      <c r="N47" s="238">
        <v>0.75</v>
      </c>
      <c r="O47" s="366">
        <v>42</v>
      </c>
      <c r="P47" s="241">
        <v>0.75</v>
      </c>
      <c r="Q47" s="151" t="s">
        <v>498</v>
      </c>
    </row>
    <row r="48" spans="1:122" x14ac:dyDescent="0.35">
      <c r="A48" s="203">
        <v>19</v>
      </c>
      <c r="B48" s="203">
        <v>2</v>
      </c>
      <c r="C48" s="203" t="s">
        <v>135</v>
      </c>
      <c r="D48" s="203" t="s">
        <v>121</v>
      </c>
      <c r="E48" s="203" t="s">
        <v>55</v>
      </c>
      <c r="F48" s="203" t="s">
        <v>138</v>
      </c>
      <c r="G48" s="203"/>
      <c r="H48" s="203"/>
      <c r="I48" s="203">
        <f t="shared" si="2"/>
        <v>0</v>
      </c>
      <c r="J48" s="203" t="s">
        <v>350</v>
      </c>
      <c r="K48" s="203" t="s">
        <v>484</v>
      </c>
      <c r="L48" s="203" t="s">
        <v>491</v>
      </c>
      <c r="M48" s="151" t="s">
        <v>496</v>
      </c>
      <c r="N48" s="238">
        <v>0.62</v>
      </c>
      <c r="O48" s="203">
        <v>166</v>
      </c>
      <c r="P48" s="241">
        <v>0.62</v>
      </c>
      <c r="Q48" s="151" t="s">
        <v>498</v>
      </c>
    </row>
    <row r="49" spans="1:17" ht="18" customHeight="1" x14ac:dyDescent="0.35">
      <c r="A49" s="203">
        <v>19</v>
      </c>
      <c r="B49" s="203">
        <v>2</v>
      </c>
      <c r="C49" s="203" t="s">
        <v>135</v>
      </c>
      <c r="D49" s="203" t="s">
        <v>121</v>
      </c>
      <c r="E49" s="203" t="s">
        <v>55</v>
      </c>
      <c r="F49" s="203" t="s">
        <v>138</v>
      </c>
      <c r="G49" s="203"/>
      <c r="H49" s="203"/>
      <c r="I49" s="203">
        <f t="shared" si="2"/>
        <v>0</v>
      </c>
      <c r="J49" s="203" t="s">
        <v>434</v>
      </c>
      <c r="K49" s="203" t="s">
        <v>484</v>
      </c>
      <c r="L49" s="203" t="s">
        <v>491</v>
      </c>
      <c r="M49" s="151" t="s">
        <v>496</v>
      </c>
      <c r="N49" s="238">
        <v>0.62</v>
      </c>
      <c r="O49" s="203">
        <v>166</v>
      </c>
      <c r="P49" s="241">
        <v>0.62</v>
      </c>
      <c r="Q49" s="151" t="s">
        <v>498</v>
      </c>
    </row>
    <row r="50" spans="1:17" s="203" customFormat="1" x14ac:dyDescent="0.35">
      <c r="A50" s="311" t="s">
        <v>178</v>
      </c>
      <c r="B50" s="311">
        <v>2</v>
      </c>
      <c r="C50" s="311" t="s">
        <v>179</v>
      </c>
      <c r="D50" s="311" t="s">
        <v>121</v>
      </c>
      <c r="E50" s="311" t="s">
        <v>161</v>
      </c>
      <c r="F50" s="311" t="s">
        <v>180</v>
      </c>
      <c r="G50" s="311">
        <v>23</v>
      </c>
      <c r="H50" s="311">
        <v>4</v>
      </c>
      <c r="I50" s="203">
        <f t="shared" si="2"/>
        <v>12.56637061436</v>
      </c>
      <c r="J50" s="311" t="s">
        <v>72</v>
      </c>
      <c r="K50" s="311" t="s">
        <v>486</v>
      </c>
      <c r="L50" s="311" t="s">
        <v>492</v>
      </c>
      <c r="M50" s="151" t="s">
        <v>496</v>
      </c>
      <c r="N50" s="238">
        <v>0.3</v>
      </c>
      <c r="O50" s="203">
        <v>225</v>
      </c>
      <c r="P50" s="241">
        <v>0.28000000000000003</v>
      </c>
      <c r="Q50" s="203" t="s">
        <v>500</v>
      </c>
    </row>
    <row r="51" spans="1:17" x14ac:dyDescent="0.35">
      <c r="A51" s="203">
        <v>26</v>
      </c>
      <c r="B51" s="203">
        <v>2</v>
      </c>
      <c r="C51" s="203" t="s">
        <v>238</v>
      </c>
      <c r="D51" s="203" t="s">
        <v>160</v>
      </c>
      <c r="E51" s="203" t="s">
        <v>507</v>
      </c>
      <c r="F51" s="203" t="s">
        <v>186</v>
      </c>
      <c r="G51" s="203">
        <v>10.3</v>
      </c>
      <c r="H51" s="203">
        <v>5</v>
      </c>
      <c r="I51" s="203">
        <f t="shared" si="2"/>
        <v>19.634954084937501</v>
      </c>
      <c r="J51" s="203" t="s">
        <v>434</v>
      </c>
      <c r="K51" s="311" t="s">
        <v>487</v>
      </c>
      <c r="L51" s="311" t="s">
        <v>492</v>
      </c>
      <c r="M51" s="311" t="s">
        <v>497</v>
      </c>
      <c r="N51" s="238">
        <v>0.32</v>
      </c>
      <c r="O51" s="203">
        <v>203</v>
      </c>
      <c r="P51" s="241">
        <v>0.4</v>
      </c>
      <c r="Q51" s="151" t="s">
        <v>498</v>
      </c>
    </row>
    <row r="52" spans="1:17" ht="17.5" customHeight="1" x14ac:dyDescent="0.35">
      <c r="A52" s="203">
        <v>16</v>
      </c>
      <c r="B52" s="203">
        <v>2</v>
      </c>
      <c r="C52" s="203" t="s">
        <v>182</v>
      </c>
      <c r="D52" s="203" t="s">
        <v>160</v>
      </c>
      <c r="E52" s="203" t="s">
        <v>507</v>
      </c>
      <c r="F52" s="203" t="s">
        <v>170</v>
      </c>
      <c r="G52" s="203" t="s">
        <v>73</v>
      </c>
      <c r="H52" s="203">
        <v>10</v>
      </c>
      <c r="I52" s="203">
        <f t="shared" si="2"/>
        <v>78.539816339750004</v>
      </c>
      <c r="J52" s="203" t="s">
        <v>350</v>
      </c>
      <c r="K52" s="311" t="s">
        <v>487</v>
      </c>
      <c r="L52" s="311" t="s">
        <v>492</v>
      </c>
      <c r="M52" s="311" t="s">
        <v>497</v>
      </c>
      <c r="N52" s="238">
        <v>0.35</v>
      </c>
      <c r="O52" s="203">
        <v>45</v>
      </c>
      <c r="P52" s="241">
        <v>0.35</v>
      </c>
      <c r="Q52" s="151" t="s">
        <v>498</v>
      </c>
    </row>
    <row r="53" spans="1:17" x14ac:dyDescent="0.35">
      <c r="A53" s="203">
        <v>31</v>
      </c>
      <c r="B53" s="203">
        <v>2</v>
      </c>
      <c r="C53" s="203" t="s">
        <v>199</v>
      </c>
      <c r="D53" s="203" t="s">
        <v>160</v>
      </c>
      <c r="E53" s="203" t="s">
        <v>507</v>
      </c>
      <c r="F53" s="203" t="s">
        <v>202</v>
      </c>
      <c r="G53" s="203">
        <v>10.1</v>
      </c>
      <c r="H53" s="203">
        <v>3</v>
      </c>
      <c r="I53" s="203">
        <f t="shared" si="2"/>
        <v>7.0685834705774999</v>
      </c>
      <c r="J53" s="203" t="s">
        <v>350</v>
      </c>
      <c r="K53" s="311" t="s">
        <v>487</v>
      </c>
      <c r="L53" s="311" t="s">
        <v>492</v>
      </c>
      <c r="M53" s="311" t="s">
        <v>497</v>
      </c>
      <c r="N53" s="238">
        <v>0.05</v>
      </c>
      <c r="O53" s="203">
        <v>70</v>
      </c>
      <c r="P53" s="241">
        <v>0.05</v>
      </c>
      <c r="Q53" s="151" t="s">
        <v>498</v>
      </c>
    </row>
    <row r="54" spans="1:17" x14ac:dyDescent="0.35">
      <c r="A54" s="311" t="s">
        <v>252</v>
      </c>
      <c r="B54" s="311">
        <v>2</v>
      </c>
      <c r="C54" s="311" t="s">
        <v>253</v>
      </c>
      <c r="D54" s="311" t="s">
        <v>121</v>
      </c>
      <c r="E54" s="311" t="s">
        <v>507</v>
      </c>
      <c r="F54" s="311" t="s">
        <v>254</v>
      </c>
      <c r="G54" s="311">
        <v>13</v>
      </c>
      <c r="H54" s="311">
        <v>4.5999999999999996</v>
      </c>
      <c r="I54" s="203">
        <f t="shared" si="2"/>
        <v>16.619025137491096</v>
      </c>
      <c r="J54" s="311" t="s">
        <v>72</v>
      </c>
      <c r="K54" s="311" t="s">
        <v>487</v>
      </c>
      <c r="L54" s="311" t="s">
        <v>492</v>
      </c>
      <c r="M54" s="311" t="s">
        <v>497</v>
      </c>
      <c r="N54" s="238">
        <v>0.28000000000000003</v>
      </c>
      <c r="O54" s="203">
        <v>150</v>
      </c>
      <c r="P54" s="241">
        <v>0.22</v>
      </c>
      <c r="Q54" s="203" t="s">
        <v>500</v>
      </c>
    </row>
    <row r="55" spans="1:17" s="203" customFormat="1" x14ac:dyDescent="0.35">
      <c r="A55" s="203">
        <v>15</v>
      </c>
      <c r="B55" s="203">
        <v>2</v>
      </c>
      <c r="C55" s="203" t="s">
        <v>255</v>
      </c>
      <c r="D55" s="203" t="s">
        <v>160</v>
      </c>
      <c r="E55" s="203" t="s">
        <v>259</v>
      </c>
      <c r="F55" s="203" t="s">
        <v>260</v>
      </c>
      <c r="G55" s="203">
        <v>12</v>
      </c>
      <c r="H55" s="203">
        <v>5.65</v>
      </c>
      <c r="I55" s="203">
        <f t="shared" si="2"/>
        <v>25.071872871056698</v>
      </c>
      <c r="J55" s="203" t="s">
        <v>72</v>
      </c>
      <c r="K55" s="311" t="s">
        <v>488</v>
      </c>
      <c r="L55" s="311" t="s">
        <v>492</v>
      </c>
      <c r="M55" s="311" t="s">
        <v>496</v>
      </c>
      <c r="N55" s="238">
        <v>0.25</v>
      </c>
      <c r="O55" s="203">
        <v>157</v>
      </c>
      <c r="P55" s="241">
        <v>0.39</v>
      </c>
      <c r="Q55" s="151" t="s">
        <v>498</v>
      </c>
    </row>
    <row r="56" spans="1:17" ht="18.649999999999999" customHeight="1" x14ac:dyDescent="0.35">
      <c r="A56" s="203" t="s">
        <v>442</v>
      </c>
      <c r="B56" s="203">
        <v>2</v>
      </c>
      <c r="C56" s="311" t="s">
        <v>302</v>
      </c>
      <c r="D56" s="311" t="s">
        <v>303</v>
      </c>
      <c r="E56" s="203" t="s">
        <v>259</v>
      </c>
      <c r="F56" s="311" t="s">
        <v>304</v>
      </c>
      <c r="G56" s="311">
        <v>17</v>
      </c>
      <c r="H56" s="311">
        <v>5</v>
      </c>
      <c r="I56" s="203">
        <f t="shared" si="2"/>
        <v>19.634954084937501</v>
      </c>
      <c r="J56" s="311" t="s">
        <v>434</v>
      </c>
      <c r="K56" s="311" t="s">
        <v>488</v>
      </c>
      <c r="L56" s="311" t="s">
        <v>492</v>
      </c>
      <c r="M56" s="311" t="s">
        <v>496</v>
      </c>
      <c r="N56" s="238">
        <v>0.2</v>
      </c>
      <c r="O56" s="311">
        <v>65</v>
      </c>
      <c r="P56" s="241">
        <v>0.13</v>
      </c>
      <c r="Q56" s="203" t="s">
        <v>500</v>
      </c>
    </row>
    <row r="57" spans="1:17" x14ac:dyDescent="0.35">
      <c r="A57" s="203">
        <v>17</v>
      </c>
      <c r="B57" s="203" t="s">
        <v>402</v>
      </c>
      <c r="C57" s="203" t="s">
        <v>336</v>
      </c>
      <c r="D57" s="203" t="s">
        <v>96</v>
      </c>
      <c r="E57" s="203" t="s">
        <v>340</v>
      </c>
      <c r="F57" s="203" t="s">
        <v>341</v>
      </c>
      <c r="G57" s="203">
        <v>12.5</v>
      </c>
      <c r="H57" s="203">
        <v>4.5</v>
      </c>
      <c r="I57" s="203">
        <f t="shared" si="2"/>
        <v>15.904312808799375</v>
      </c>
      <c r="J57" s="203" t="s">
        <v>350</v>
      </c>
      <c r="K57" s="311" t="s">
        <v>493</v>
      </c>
      <c r="L57" s="203" t="s">
        <v>494</v>
      </c>
      <c r="M57" s="203" t="s">
        <v>496</v>
      </c>
      <c r="N57" s="238">
        <v>0.09</v>
      </c>
      <c r="O57" s="203">
        <v>65</v>
      </c>
      <c r="P57" s="241">
        <v>0.1</v>
      </c>
      <c r="Q57" s="151" t="s">
        <v>501</v>
      </c>
    </row>
    <row r="58" spans="1:17" x14ac:dyDescent="0.35">
      <c r="A58" s="203" t="s">
        <v>351</v>
      </c>
      <c r="B58" s="203" t="s">
        <v>402</v>
      </c>
      <c r="C58" s="311" t="s">
        <v>352</v>
      </c>
      <c r="D58" s="311" t="s">
        <v>121</v>
      </c>
      <c r="E58" s="203" t="s">
        <v>340</v>
      </c>
      <c r="F58" s="203" t="s">
        <v>508</v>
      </c>
      <c r="G58" s="203">
        <v>12.5</v>
      </c>
      <c r="H58" s="203">
        <v>4.5</v>
      </c>
      <c r="I58" s="203">
        <f t="shared" si="2"/>
        <v>15.904312808799375</v>
      </c>
      <c r="J58" s="203" t="s">
        <v>350</v>
      </c>
      <c r="K58" s="311" t="s">
        <v>493</v>
      </c>
      <c r="L58" s="203" t="s">
        <v>494</v>
      </c>
      <c r="M58" s="203" t="s">
        <v>496</v>
      </c>
      <c r="N58" s="238">
        <v>0.08</v>
      </c>
      <c r="O58" s="203">
        <v>70</v>
      </c>
      <c r="P58" s="241">
        <v>0.11</v>
      </c>
      <c r="Q58" s="151" t="s">
        <v>501</v>
      </c>
    </row>
    <row r="59" spans="1:17" x14ac:dyDescent="0.35">
      <c r="C59" s="40"/>
      <c r="O59" s="367"/>
    </row>
  </sheetData>
  <sortState xmlns:xlrd2="http://schemas.microsoft.com/office/spreadsheetml/2017/richdata2" ref="A2:DR43">
    <sortCondition ref="E2:E43"/>
    <sortCondition ref="J2:J43"/>
  </sortState>
  <conditionalFormatting sqref="N1:N1048576 P1:P1048576">
    <cfRule type="cellIs" dxfId="4" priority="4" operator="greaterThan">
      <formula>1</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986BE-023D-4954-9D5E-28A14862F3FF}">
  <dimension ref="A1:DT59"/>
  <sheetViews>
    <sheetView zoomScale="80" zoomScaleNormal="80" workbookViewId="0">
      <pane xSplit="10" ySplit="1" topLeftCell="K21" activePane="bottomRight" state="frozen"/>
      <selection pane="topRight" activeCell="J1" sqref="J1"/>
      <selection pane="bottomLeft" activeCell="A2" sqref="A2"/>
      <selection pane="bottomRight" activeCell="H1" sqref="H1"/>
    </sheetView>
  </sheetViews>
  <sheetFormatPr defaultRowHeight="14.5" x14ac:dyDescent="0.35"/>
  <cols>
    <col min="1" max="2" width="5" customWidth="1"/>
    <col min="3" max="3" width="12.1796875" customWidth="1"/>
    <col min="4" max="4" width="5" customWidth="1"/>
    <col min="5" max="5" width="3.81640625" customWidth="1"/>
    <col min="6" max="6" width="0" style="1" hidden="1" customWidth="1"/>
    <col min="7" max="7" width="6.1796875" hidden="1" customWidth="1"/>
    <col min="8" max="8" width="5.7265625" style="1" customWidth="1"/>
    <col min="9" max="9" width="5.453125" style="1" customWidth="1"/>
    <col min="10" max="10" width="8.7265625" style="1" customWidth="1"/>
    <col min="11" max="11" width="7.26953125" style="2" hidden="1" customWidth="1"/>
    <col min="12" max="12" width="8.7265625" style="2" hidden="1" customWidth="1"/>
    <col min="13" max="13" width="8.7265625" hidden="1" customWidth="1"/>
    <col min="14" max="14" width="5.81640625" hidden="1" customWidth="1"/>
    <col min="15" max="15" width="11.7265625" style="2" customWidth="1"/>
    <col min="16" max="20" width="8.7265625" hidden="1" customWidth="1"/>
    <col min="21" max="21" width="8.7265625" style="2" customWidth="1"/>
    <col min="22" max="23" width="8.7265625" style="2" hidden="1" customWidth="1"/>
    <col min="24" max="25" width="8.7265625" hidden="1" customWidth="1"/>
    <col min="26" max="26" width="8.7265625" style="2" hidden="1" customWidth="1"/>
    <col min="27" max="27" width="8.7265625" hidden="1" customWidth="1"/>
    <col min="28" max="28" width="8.7265625" style="2" hidden="1" customWidth="1"/>
    <col min="29" max="29" width="8.7265625" hidden="1" customWidth="1"/>
    <col min="30" max="32" width="8.7265625" style="3" hidden="1" customWidth="1"/>
    <col min="33" max="36" width="8.7265625" style="2" hidden="1" customWidth="1"/>
    <col min="37" max="49" width="8.7265625" hidden="1" customWidth="1"/>
    <col min="50" max="50" width="7.1796875" hidden="1" customWidth="1"/>
    <col min="51" max="51" width="8" hidden="1" customWidth="1"/>
    <col min="52" max="52" width="4.7265625" hidden="1" customWidth="1"/>
    <col min="53" max="53" width="6.54296875" hidden="1" customWidth="1"/>
    <col min="54" max="54" width="6.7265625" hidden="1" customWidth="1"/>
    <col min="55" max="55" width="6.453125" hidden="1" customWidth="1"/>
    <col min="56" max="56" width="5.453125" hidden="1" customWidth="1"/>
    <col min="57" max="76" width="8.7265625" hidden="1" customWidth="1"/>
    <col min="77" max="77" width="8.7265625" style="3" hidden="1" customWidth="1"/>
    <col min="78" max="85" width="8.7265625" hidden="1" customWidth="1"/>
    <col min="86" max="87" width="6.54296875" hidden="1" customWidth="1"/>
    <col min="88" max="88" width="7.1796875" hidden="1" customWidth="1"/>
    <col min="89" max="90" width="6.81640625" hidden="1" customWidth="1"/>
    <col min="91" max="91" width="7.7265625" hidden="1" customWidth="1"/>
    <col min="92" max="92" width="8.1796875" hidden="1" customWidth="1"/>
    <col min="93" max="93" width="7.1796875" style="5" customWidth="1"/>
    <col min="94" max="94" width="5.1796875" style="3" hidden="1" customWidth="1"/>
    <col min="95" max="95" width="9" style="10" hidden="1" customWidth="1"/>
    <col min="96" max="104" width="8.7265625" hidden="1" customWidth="1"/>
    <col min="105" max="105" width="6.54296875" hidden="1" customWidth="1"/>
    <col min="106" max="106" width="8.1796875" hidden="1" customWidth="1"/>
    <col min="107" max="109" width="8.7265625" hidden="1" customWidth="1"/>
    <col min="110" max="110" width="1.81640625" style="7" hidden="1" customWidth="1"/>
    <col min="111" max="111" width="8.7265625" style="3" hidden="1" customWidth="1"/>
    <col min="112" max="112" width="8.7265625" style="10" hidden="1" customWidth="1"/>
    <col min="113" max="113" width="8.7265625" style="7" hidden="1" customWidth="1"/>
    <col min="114" max="115" width="11.1796875" style="7" hidden="1" customWidth="1"/>
    <col min="116" max="116" width="11.1796875" style="139" customWidth="1"/>
    <col min="117" max="117" width="7.54296875" customWidth="1"/>
    <col min="118" max="118" width="9.1796875" style="128"/>
    <col min="119" max="119" width="11.1796875" style="3" hidden="1" customWidth="1"/>
    <col min="120" max="120" width="12" style="126" hidden="1" customWidth="1"/>
    <col min="121" max="121" width="9.1796875" style="126"/>
    <col min="122" max="122" width="8.81640625" hidden="1" customWidth="1"/>
    <col min="123" max="123" width="8.7265625" style="13" hidden="1" customWidth="1"/>
  </cols>
  <sheetData>
    <row r="1" spans="1:124" ht="409.6" thickBot="1" x14ac:dyDescent="0.5">
      <c r="A1" t="s">
        <v>0</v>
      </c>
      <c r="B1" t="s">
        <v>478</v>
      </c>
      <c r="C1" t="s">
        <v>1</v>
      </c>
      <c r="D1" t="s">
        <v>2</v>
      </c>
      <c r="E1" t="s">
        <v>3</v>
      </c>
      <c r="F1" s="1" t="s">
        <v>4</v>
      </c>
      <c r="G1" t="s">
        <v>5</v>
      </c>
      <c r="H1" s="1" t="s">
        <v>503</v>
      </c>
      <c r="I1" s="404" t="s">
        <v>505</v>
      </c>
      <c r="J1" s="404" t="s">
        <v>506</v>
      </c>
      <c r="K1" s="2" t="s">
        <v>6</v>
      </c>
      <c r="L1" s="405" t="s">
        <v>512</v>
      </c>
      <c r="M1" t="s">
        <v>7</v>
      </c>
      <c r="N1" t="s">
        <v>8</v>
      </c>
      <c r="O1" s="405" t="s">
        <v>513</v>
      </c>
      <c r="P1" t="s">
        <v>9</v>
      </c>
      <c r="Q1" t="s">
        <v>10</v>
      </c>
      <c r="R1" t="s">
        <v>11</v>
      </c>
      <c r="S1" s="406" t="s">
        <v>514</v>
      </c>
      <c r="T1" s="406" t="s">
        <v>515</v>
      </c>
      <c r="U1" s="405" t="s">
        <v>516</v>
      </c>
      <c r="V1" s="2" t="s">
        <v>517</v>
      </c>
      <c r="W1" s="405" t="s">
        <v>518</v>
      </c>
      <c r="X1" s="406" t="s">
        <v>519</v>
      </c>
      <c r="Y1" s="406" t="s">
        <v>520</v>
      </c>
      <c r="Z1" s="405" t="s">
        <v>521</v>
      </c>
      <c r="AA1" s="406" t="s">
        <v>522</v>
      </c>
      <c r="AB1" s="405" t="s">
        <v>523</v>
      </c>
      <c r="AC1" t="s">
        <v>12</v>
      </c>
      <c r="AD1" s="407" t="s">
        <v>524</v>
      </c>
      <c r="AE1" s="407" t="s">
        <v>525</v>
      </c>
      <c r="AF1" s="407" t="s">
        <v>526</v>
      </c>
      <c r="AG1" s="405" t="s">
        <v>527</v>
      </c>
      <c r="AH1" s="405" t="s">
        <v>528</v>
      </c>
      <c r="AI1" s="405" t="s">
        <v>529</v>
      </c>
      <c r="AJ1" s="405" t="s">
        <v>530</v>
      </c>
      <c r="AK1" t="s">
        <v>13</v>
      </c>
      <c r="AL1" t="s">
        <v>14</v>
      </c>
      <c r="AM1" s="406" t="s">
        <v>531</v>
      </c>
      <c r="AN1" s="406" t="s">
        <v>532</v>
      </c>
      <c r="AO1" s="406" t="s">
        <v>533</v>
      </c>
      <c r="AP1" t="s">
        <v>534</v>
      </c>
      <c r="AQ1" s="406" t="s">
        <v>535</v>
      </c>
      <c r="AR1" s="406" t="s">
        <v>536</v>
      </c>
      <c r="AS1" s="406" t="s">
        <v>537</v>
      </c>
      <c r="AT1" s="406" t="s">
        <v>538</v>
      </c>
      <c r="AU1" s="406" t="s">
        <v>539</v>
      </c>
      <c r="AV1" s="406" t="s">
        <v>540</v>
      </c>
      <c r="AW1" t="s">
        <v>15</v>
      </c>
      <c r="AX1" s="406" t="s">
        <v>541</v>
      </c>
      <c r="AY1" s="406" t="s">
        <v>542</v>
      </c>
      <c r="AZ1" s="406" t="s">
        <v>543</v>
      </c>
      <c r="BA1" s="406" t="s">
        <v>544</v>
      </c>
      <c r="BB1" s="406" t="s">
        <v>545</v>
      </c>
      <c r="BC1" s="406" t="s">
        <v>546</v>
      </c>
      <c r="BD1" s="406" t="s">
        <v>547</v>
      </c>
      <c r="BE1" t="s">
        <v>16</v>
      </c>
      <c r="BF1" s="406" t="s">
        <v>548</v>
      </c>
      <c r="BG1" s="406" t="s">
        <v>549</v>
      </c>
      <c r="BH1" s="406" t="s">
        <v>550</v>
      </c>
      <c r="BI1" t="s">
        <v>551</v>
      </c>
      <c r="BJ1" s="406" t="s">
        <v>552</v>
      </c>
      <c r="BK1" s="406" t="s">
        <v>553</v>
      </c>
      <c r="BL1" s="406" t="s">
        <v>554</v>
      </c>
      <c r="BM1" s="406" t="s">
        <v>555</v>
      </c>
      <c r="BN1" s="406" t="s">
        <v>556</v>
      </c>
      <c r="BO1" s="406" t="s">
        <v>557</v>
      </c>
      <c r="BP1" t="s">
        <v>17</v>
      </c>
      <c r="BQ1" s="406" t="s">
        <v>558</v>
      </c>
      <c r="BR1" s="406" t="s">
        <v>559</v>
      </c>
      <c r="BS1" s="406" t="s">
        <v>560</v>
      </c>
      <c r="BT1" s="406" t="s">
        <v>561</v>
      </c>
      <c r="BU1" s="406" t="s">
        <v>562</v>
      </c>
      <c r="BV1" s="406" t="s">
        <v>563</v>
      </c>
      <c r="BW1" s="406" t="s">
        <v>564</v>
      </c>
      <c r="BX1" s="406" t="s">
        <v>565</v>
      </c>
      <c r="BY1" s="407" t="s">
        <v>566</v>
      </c>
      <c r="BZ1" s="406" t="s">
        <v>567</v>
      </c>
      <c r="CA1" s="406" t="s">
        <v>568</v>
      </c>
      <c r="CB1" t="s">
        <v>18</v>
      </c>
      <c r="CC1" s="406" t="s">
        <v>569</v>
      </c>
      <c r="CD1" s="406" t="s">
        <v>570</v>
      </c>
      <c r="CE1" s="406" t="s">
        <v>571</v>
      </c>
      <c r="CF1" s="406" t="s">
        <v>572</v>
      </c>
      <c r="CG1" t="s">
        <v>573</v>
      </c>
      <c r="CH1" s="4" t="s">
        <v>19</v>
      </c>
      <c r="CI1" s="2" t="s">
        <v>20</v>
      </c>
      <c r="CJ1" s="4" t="s">
        <v>574</v>
      </c>
      <c r="CK1" s="4" t="s">
        <v>21</v>
      </c>
      <c r="CL1" s="2" t="s">
        <v>22</v>
      </c>
      <c r="CM1" s="4" t="s">
        <v>23</v>
      </c>
      <c r="CN1" s="2" t="s">
        <v>24</v>
      </c>
      <c r="CO1" s="5" t="s">
        <v>25</v>
      </c>
      <c r="CP1" s="3" t="s">
        <v>26</v>
      </c>
      <c r="CQ1" s="6" t="s">
        <v>27</v>
      </c>
      <c r="CR1" s="4" t="s">
        <v>28</v>
      </c>
      <c r="CS1" s="2" t="s">
        <v>29</v>
      </c>
      <c r="CT1" s="7" t="s">
        <v>30</v>
      </c>
      <c r="CU1" s="8" t="s">
        <v>31</v>
      </c>
      <c r="CV1" s="9" t="s">
        <v>32</v>
      </c>
      <c r="CW1" t="s">
        <v>33</v>
      </c>
      <c r="CX1" t="s">
        <v>34</v>
      </c>
      <c r="CY1" s="4" t="s">
        <v>35</v>
      </c>
      <c r="CZ1" s="2" t="s">
        <v>36</v>
      </c>
      <c r="DA1" s="4" t="s">
        <v>37</v>
      </c>
      <c r="DB1" s="2" t="s">
        <v>38</v>
      </c>
      <c r="DC1" t="s">
        <v>575</v>
      </c>
      <c r="DD1" s="10" t="s">
        <v>576</v>
      </c>
      <c r="DE1" s="6" t="s">
        <v>577</v>
      </c>
      <c r="DF1" s="7" t="s">
        <v>39</v>
      </c>
      <c r="DG1" s="4" t="s">
        <v>40</v>
      </c>
      <c r="DH1" s="2" t="s">
        <v>41</v>
      </c>
      <c r="DI1" s="7" t="s">
        <v>42</v>
      </c>
      <c r="DJ1" s="4" t="s">
        <v>43</v>
      </c>
      <c r="DK1" s="11" t="s">
        <v>44</v>
      </c>
      <c r="DL1" s="138" t="s">
        <v>459</v>
      </c>
      <c r="DM1" s="4" t="s">
        <v>45</v>
      </c>
      <c r="DN1" s="128" t="s">
        <v>460</v>
      </c>
      <c r="DO1" s="4" t="s">
        <v>46</v>
      </c>
      <c r="DP1" s="12" t="s">
        <v>47</v>
      </c>
      <c r="DQ1" s="12" t="s">
        <v>461</v>
      </c>
      <c r="DR1" t="s">
        <v>48</v>
      </c>
      <c r="DS1" s="13" t="s">
        <v>49</v>
      </c>
      <c r="DT1" t="s">
        <v>578</v>
      </c>
    </row>
    <row r="2" spans="1:124" s="316" customFormat="1" ht="15" thickBot="1" x14ac:dyDescent="0.4">
      <c r="A2" s="314">
        <v>17</v>
      </c>
      <c r="B2" s="316" t="s">
        <v>402</v>
      </c>
      <c r="C2" s="315" t="s">
        <v>336</v>
      </c>
      <c r="D2" s="316" t="s">
        <v>337</v>
      </c>
      <c r="E2" s="316" t="s">
        <v>338</v>
      </c>
      <c r="F2" s="250" t="s">
        <v>339</v>
      </c>
      <c r="G2" s="316" t="s">
        <v>68</v>
      </c>
      <c r="H2" s="250" t="s">
        <v>96</v>
      </c>
      <c r="I2" s="250" t="s">
        <v>340</v>
      </c>
      <c r="J2" s="250" t="s">
        <v>341</v>
      </c>
      <c r="K2" s="315" t="s">
        <v>579</v>
      </c>
      <c r="L2" s="315" t="s">
        <v>98</v>
      </c>
      <c r="M2" s="316" t="s">
        <v>580</v>
      </c>
      <c r="N2" s="316" t="s">
        <v>58</v>
      </c>
      <c r="O2" s="315" t="s">
        <v>342</v>
      </c>
      <c r="P2" s="316" t="s">
        <v>68</v>
      </c>
      <c r="Q2" s="316" t="s">
        <v>54</v>
      </c>
      <c r="U2" s="315"/>
      <c r="V2" s="315"/>
      <c r="W2" s="315"/>
      <c r="Z2" s="315"/>
      <c r="AB2" s="315"/>
      <c r="AD2" s="317"/>
      <c r="AE2" s="317"/>
      <c r="AF2" s="317"/>
      <c r="AG2" s="318"/>
      <c r="AH2" s="318"/>
      <c r="AI2" s="318"/>
      <c r="AJ2" s="318"/>
      <c r="AK2" s="316" t="s">
        <v>54</v>
      </c>
      <c r="AL2" s="316" t="s">
        <v>68</v>
      </c>
      <c r="AM2" s="316" t="s">
        <v>581</v>
      </c>
      <c r="AO2" s="316" t="s">
        <v>582</v>
      </c>
      <c r="AQ2" s="316" t="s">
        <v>343</v>
      </c>
      <c r="AR2" s="316" t="s">
        <v>583</v>
      </c>
      <c r="AT2" s="316" t="s">
        <v>101</v>
      </c>
      <c r="AU2" s="316" t="s">
        <v>344</v>
      </c>
      <c r="AV2" s="316" t="s">
        <v>63</v>
      </c>
      <c r="AW2" s="316" t="s">
        <v>86</v>
      </c>
      <c r="BC2" s="316" t="s">
        <v>345</v>
      </c>
      <c r="BD2" s="316" t="s">
        <v>346</v>
      </c>
      <c r="BE2" s="316" t="s">
        <v>68</v>
      </c>
      <c r="BH2" s="318"/>
      <c r="BI2" s="318"/>
      <c r="BJ2" s="318"/>
      <c r="BK2" s="318"/>
      <c r="BL2" s="318"/>
      <c r="BM2" s="318"/>
      <c r="BN2" s="318"/>
      <c r="BO2" s="318"/>
      <c r="BP2" s="318"/>
      <c r="BQ2" s="318"/>
      <c r="BR2" s="318"/>
      <c r="BS2" s="318"/>
      <c r="BT2" s="318"/>
      <c r="BU2" s="318"/>
      <c r="BV2" s="318"/>
      <c r="BW2" s="318"/>
      <c r="BX2" s="316" t="s">
        <v>105</v>
      </c>
      <c r="BY2" s="317" t="s">
        <v>347</v>
      </c>
      <c r="BZ2" s="316" t="s">
        <v>348</v>
      </c>
      <c r="CA2" s="316" t="s">
        <v>584</v>
      </c>
      <c r="CB2" s="316" t="s">
        <v>585</v>
      </c>
      <c r="CC2" s="316" t="s">
        <v>68</v>
      </c>
      <c r="CG2" s="316" t="s">
        <v>349</v>
      </c>
      <c r="CH2" s="316">
        <v>13</v>
      </c>
      <c r="CI2" s="316">
        <v>12.5</v>
      </c>
      <c r="CJ2" s="316">
        <v>0.38</v>
      </c>
      <c r="CK2" s="316">
        <f>CH2*CJ2</f>
        <v>4.9400000000000004</v>
      </c>
      <c r="CL2" s="316">
        <v>4.5</v>
      </c>
      <c r="CM2" s="316">
        <f>((CK2/2)^2)*3.14159265359</f>
        <v>19.166542620287235</v>
      </c>
      <c r="CN2" s="201">
        <f>((CL2/2)^2)*3.14159265359</f>
        <v>15.904312808799375</v>
      </c>
      <c r="CO2" s="319" t="s">
        <v>350</v>
      </c>
      <c r="CP2" s="317">
        <f>CK2-(0.2*CK2)</f>
        <v>3.9520000000000004</v>
      </c>
      <c r="CQ2" s="320">
        <v>4</v>
      </c>
      <c r="CR2" s="316">
        <v>3</v>
      </c>
      <c r="CS2" s="207">
        <v>51.5</v>
      </c>
      <c r="CT2" s="205">
        <f t="shared" ref="CT2:CT9" si="0">((CM2/2)*(100/CP2)*4)/10000</f>
        <v>9.699667317959125E-2</v>
      </c>
      <c r="CU2" s="205">
        <f t="shared" ref="CU2:CU9" si="1">CT2*(1/CR2)</f>
        <v>3.2332224393197079E-2</v>
      </c>
      <c r="CV2" s="206">
        <v>0.02</v>
      </c>
      <c r="CW2" s="316">
        <f>CX2</f>
        <v>6.460603731197077</v>
      </c>
      <c r="CX2" s="321">
        <f>SQRT(CY2)</f>
        <v>6.460603731197077</v>
      </c>
      <c r="CY2" s="316">
        <f>800/CM2</f>
        <v>41.739400571557596</v>
      </c>
      <c r="CZ2" s="316">
        <v>49</v>
      </c>
      <c r="DA2" s="316">
        <f>800/CM2</f>
        <v>41.739400571557596</v>
      </c>
      <c r="DB2" s="316">
        <v>49</v>
      </c>
      <c r="DC2" s="316">
        <v>0.08</v>
      </c>
      <c r="DD2" s="209">
        <f t="shared" ref="DD2:DD8" si="2">DC2+CU2</f>
        <v>0.11233222439319708</v>
      </c>
      <c r="DE2" s="209">
        <f>CV2+((CZ2*CN2)/10000)</f>
        <v>9.7931132763116949E-2</v>
      </c>
      <c r="DF2" s="210" t="s">
        <v>75</v>
      </c>
      <c r="DG2" s="211">
        <v>0.8</v>
      </c>
      <c r="DH2" s="212">
        <v>0.8</v>
      </c>
      <c r="DI2" s="213">
        <f t="shared" ref="DI2:DI10" si="3">DD2</f>
        <v>0.11233222439319708</v>
      </c>
      <c r="DJ2" s="214">
        <f t="shared" ref="DJ2:DK7" si="4">(DI2*DG2)+(DD2*(1-DG2))</f>
        <v>0.11233222439319708</v>
      </c>
      <c r="DK2" s="214">
        <f t="shared" si="4"/>
        <v>0.10945200606718106</v>
      </c>
      <c r="DL2" s="325">
        <v>0.09</v>
      </c>
      <c r="DM2" s="316">
        <f>(DO2*10000)/CM2</f>
        <v>41.739400571557596</v>
      </c>
      <c r="DN2" s="326">
        <v>65</v>
      </c>
      <c r="DO2" s="217">
        <v>0.08</v>
      </c>
      <c r="DP2" s="217">
        <f>($DN2*$CN2)/10000</f>
        <v>0.10337803325719594</v>
      </c>
      <c r="DQ2" s="217">
        <v>0.1</v>
      </c>
      <c r="DR2" s="219">
        <f t="shared" ref="DR2:DR26" si="5">($DN2*$CN2)/10000</f>
        <v>0.10337803325719594</v>
      </c>
      <c r="DS2" s="235">
        <f t="shared" ref="DS2:DS16" si="6">(DP2*10000)/CN2</f>
        <v>65</v>
      </c>
      <c r="DT2" s="316" t="s">
        <v>270</v>
      </c>
    </row>
    <row r="3" spans="1:124" s="201" customFormat="1" ht="15" thickBot="1" x14ac:dyDescent="0.4">
      <c r="A3" s="262" t="s">
        <v>351</v>
      </c>
      <c r="B3" s="207" t="s">
        <v>402</v>
      </c>
      <c r="C3" s="236" t="s">
        <v>352</v>
      </c>
      <c r="D3" s="236"/>
      <c r="E3" s="236" t="s">
        <v>115</v>
      </c>
      <c r="F3" s="239"/>
      <c r="G3" s="236"/>
      <c r="H3" s="322" t="s">
        <v>121</v>
      </c>
      <c r="I3" s="197" t="s">
        <v>340</v>
      </c>
      <c r="J3" s="197" t="s">
        <v>508</v>
      </c>
      <c r="K3" s="198"/>
      <c r="L3" s="198"/>
      <c r="M3" s="207"/>
      <c r="N3" s="207"/>
      <c r="O3" s="198"/>
      <c r="P3" s="207"/>
      <c r="Q3" s="207"/>
      <c r="R3" s="207"/>
      <c r="S3" s="207"/>
      <c r="T3" s="207"/>
      <c r="U3" s="198"/>
      <c r="V3" s="198"/>
      <c r="W3" s="198"/>
      <c r="X3" s="207"/>
      <c r="Y3" s="207"/>
      <c r="Z3" s="198"/>
      <c r="AA3" s="207"/>
      <c r="AB3" s="198"/>
      <c r="AC3" s="207"/>
      <c r="AD3" s="199">
        <v>30</v>
      </c>
      <c r="AE3" s="199">
        <v>6</v>
      </c>
      <c r="AF3" s="199">
        <v>6</v>
      </c>
      <c r="AG3" s="200"/>
      <c r="AH3" s="200"/>
      <c r="AI3" s="200"/>
      <c r="AJ3" s="200"/>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0"/>
      <c r="BI3" s="200"/>
      <c r="BJ3" s="200"/>
      <c r="BK3" s="200"/>
      <c r="BL3" s="200"/>
      <c r="BM3" s="200"/>
      <c r="BN3" s="200"/>
      <c r="BO3" s="200"/>
      <c r="BP3" s="200"/>
      <c r="BQ3" s="200"/>
      <c r="BR3" s="200"/>
      <c r="BS3" s="200"/>
      <c r="BT3" s="200"/>
      <c r="BU3" s="200"/>
      <c r="BV3" s="200"/>
      <c r="BW3" s="200"/>
      <c r="BX3" s="207"/>
      <c r="BY3" s="199"/>
      <c r="BZ3" s="207"/>
      <c r="CA3" s="207"/>
      <c r="CB3" s="207"/>
      <c r="CC3" s="207"/>
      <c r="CD3" s="207"/>
      <c r="CE3" s="207"/>
      <c r="CF3" s="207"/>
      <c r="CG3" s="207"/>
      <c r="CH3" s="207">
        <v>12</v>
      </c>
      <c r="CI3" s="207">
        <v>12.5</v>
      </c>
      <c r="CJ3" s="207"/>
      <c r="CK3" s="207">
        <v>4</v>
      </c>
      <c r="CL3" s="207">
        <v>4.5</v>
      </c>
      <c r="CM3" s="207">
        <f>((CK3/2)^2)*3.14159265359</f>
        <v>12.56637061436</v>
      </c>
      <c r="CN3" s="201">
        <f>((CL3/2)^2)*3.14159265359</f>
        <v>15.904312808799375</v>
      </c>
      <c r="CO3" s="202" t="s">
        <v>350</v>
      </c>
      <c r="CP3" s="199">
        <f>CK3-(0.2*CK3)</f>
        <v>3.2</v>
      </c>
      <c r="CQ3" s="203">
        <v>3.5</v>
      </c>
      <c r="CR3" s="207">
        <v>100</v>
      </c>
      <c r="CS3" s="207">
        <v>75</v>
      </c>
      <c r="CT3" s="205">
        <f t="shared" si="0"/>
        <v>7.8539816339750004E-2</v>
      </c>
      <c r="CU3" s="205">
        <f t="shared" si="1"/>
        <v>7.8539816339750004E-4</v>
      </c>
      <c r="CV3" s="241">
        <f>(((CN3/2)*(100/CQ3)*4)/10000)/CS3</f>
        <v>1.2117571663847143E-3</v>
      </c>
      <c r="CW3" s="207">
        <f>100/AD3</f>
        <v>3.3333333333333335</v>
      </c>
      <c r="CX3" s="207">
        <f>100/AE3</f>
        <v>16.666666666666668</v>
      </c>
      <c r="CY3" s="207">
        <f>CW3*CX3</f>
        <v>55.555555555555564</v>
      </c>
      <c r="CZ3" s="207">
        <v>50</v>
      </c>
      <c r="DA3" s="316">
        <f>CY3</f>
        <v>55.555555555555564</v>
      </c>
      <c r="DB3" s="207">
        <f>CZ3</f>
        <v>50</v>
      </c>
      <c r="DC3" s="207">
        <f t="shared" ref="DC3:DC17" si="7">(CY3*CM3)/10000</f>
        <v>6.9813170079777789E-2</v>
      </c>
      <c r="DD3" s="209">
        <f t="shared" si="2"/>
        <v>7.0598568243175286E-2</v>
      </c>
      <c r="DE3" s="209">
        <f>CV3+((CZ3*CN3)/10000)</f>
        <v>8.0733321210381598E-2</v>
      </c>
      <c r="DF3" s="210"/>
      <c r="DG3" s="211">
        <v>0.8</v>
      </c>
      <c r="DH3" s="212">
        <v>0.8</v>
      </c>
      <c r="DI3" s="213">
        <f t="shared" si="3"/>
        <v>7.0598568243175286E-2</v>
      </c>
      <c r="DJ3" s="214">
        <f t="shared" si="4"/>
        <v>7.0598568243175286E-2</v>
      </c>
      <c r="DK3" s="214">
        <f t="shared" si="4"/>
        <v>7.2625518836616554E-2</v>
      </c>
      <c r="DL3" s="327">
        <v>0.08</v>
      </c>
      <c r="DM3" s="207">
        <f>(DO3*10000)/CM3</f>
        <v>87.535218700536674</v>
      </c>
      <c r="DN3" s="328">
        <v>70</v>
      </c>
      <c r="DO3" s="217">
        <v>0.11</v>
      </c>
      <c r="DP3" s="217">
        <f>($DN3*$CN3)/10000</f>
        <v>0.11133018966159561</v>
      </c>
      <c r="DQ3" s="217">
        <v>0.11</v>
      </c>
      <c r="DR3" s="219">
        <f t="shared" si="5"/>
        <v>0.11133018966159561</v>
      </c>
      <c r="DS3" s="235">
        <f t="shared" si="6"/>
        <v>69.999999999999986</v>
      </c>
      <c r="DT3" s="207" t="s">
        <v>181</v>
      </c>
    </row>
    <row r="4" spans="1:124" ht="15" thickBot="1" x14ac:dyDescent="0.4">
      <c r="A4" s="25">
        <v>18</v>
      </c>
      <c r="B4" s="150">
        <v>1</v>
      </c>
      <c r="C4" s="152" t="s">
        <v>368</v>
      </c>
      <c r="D4" s="150" t="s">
        <v>369</v>
      </c>
      <c r="E4" s="150" t="s">
        <v>370</v>
      </c>
      <c r="F4" s="158" t="s">
        <v>371</v>
      </c>
      <c r="G4" s="150" t="s">
        <v>68</v>
      </c>
      <c r="H4" s="158" t="s">
        <v>96</v>
      </c>
      <c r="I4" s="158" t="s">
        <v>509</v>
      </c>
      <c r="J4" s="158" t="s">
        <v>372</v>
      </c>
      <c r="K4" s="152" t="s">
        <v>586</v>
      </c>
      <c r="L4" s="152" t="s">
        <v>163</v>
      </c>
      <c r="M4" s="150" t="s">
        <v>580</v>
      </c>
      <c r="N4" s="150" t="s">
        <v>373</v>
      </c>
      <c r="O4" s="152" t="s">
        <v>374</v>
      </c>
      <c r="P4" s="150" t="s">
        <v>68</v>
      </c>
      <c r="Q4" s="150" t="s">
        <v>54</v>
      </c>
      <c r="R4" s="150"/>
      <c r="S4" s="150"/>
      <c r="T4" s="150"/>
      <c r="U4" s="152"/>
      <c r="V4" s="152"/>
      <c r="W4" s="152"/>
      <c r="X4" s="150"/>
      <c r="Y4" s="150"/>
      <c r="Z4" s="152"/>
      <c r="AA4" s="150"/>
      <c r="AB4" s="152"/>
      <c r="AC4" s="150"/>
      <c r="AD4" s="166"/>
      <c r="AE4" s="166"/>
      <c r="AF4" s="166"/>
      <c r="AG4" s="171"/>
      <c r="AH4" s="171"/>
      <c r="AI4" s="171"/>
      <c r="AJ4" s="171"/>
      <c r="AK4" s="150" t="s">
        <v>54</v>
      </c>
      <c r="AL4" s="150" t="s">
        <v>68</v>
      </c>
      <c r="AM4" s="150" t="s">
        <v>587</v>
      </c>
      <c r="AN4" s="150" t="s">
        <v>588</v>
      </c>
      <c r="AO4" s="150" t="s">
        <v>582</v>
      </c>
      <c r="AP4" s="150"/>
      <c r="AQ4" s="150" t="s">
        <v>375</v>
      </c>
      <c r="AR4" s="150" t="s">
        <v>589</v>
      </c>
      <c r="AS4" s="150" t="s">
        <v>590</v>
      </c>
      <c r="AT4" s="150" t="s">
        <v>101</v>
      </c>
      <c r="AU4" s="150" t="s">
        <v>591</v>
      </c>
      <c r="AV4" s="150" t="s">
        <v>63</v>
      </c>
      <c r="AW4" s="150" t="s">
        <v>64</v>
      </c>
      <c r="AX4" s="150"/>
      <c r="AY4" s="150"/>
      <c r="AZ4" s="150"/>
      <c r="BA4" s="150">
        <f>15+(30-15)/2</f>
        <v>22.5</v>
      </c>
      <c r="BB4" s="150">
        <f>15+(30-15)/2</f>
        <v>22.5</v>
      </c>
      <c r="BC4" s="150"/>
      <c r="BD4" s="150"/>
      <c r="BE4" s="150" t="s">
        <v>68</v>
      </c>
      <c r="BF4" s="150"/>
      <c r="BG4" s="150"/>
      <c r="BH4" s="171"/>
      <c r="BI4" s="171"/>
      <c r="BJ4" s="171"/>
      <c r="BK4" s="171"/>
      <c r="BL4" s="171"/>
      <c r="BM4" s="171"/>
      <c r="BN4" s="171"/>
      <c r="BO4" s="171"/>
      <c r="BP4" s="171"/>
      <c r="BQ4" s="171"/>
      <c r="BR4" s="171"/>
      <c r="BS4" s="171"/>
      <c r="BT4" s="171"/>
      <c r="BU4" s="171"/>
      <c r="BV4" s="171"/>
      <c r="BW4" s="171"/>
      <c r="BX4" s="150" t="s">
        <v>105</v>
      </c>
      <c r="BY4" s="166" t="s">
        <v>376</v>
      </c>
      <c r="BZ4" s="150" t="s">
        <v>377</v>
      </c>
      <c r="CA4" s="150" t="s">
        <v>592</v>
      </c>
      <c r="CB4" s="150" t="s">
        <v>378</v>
      </c>
      <c r="CC4" s="150" t="s">
        <v>68</v>
      </c>
      <c r="CD4" s="150"/>
      <c r="CE4" s="150"/>
      <c r="CF4" s="150"/>
      <c r="CG4" s="150"/>
      <c r="CH4" s="150">
        <v>5</v>
      </c>
      <c r="CI4" s="150">
        <v>7</v>
      </c>
      <c r="CJ4" s="150">
        <v>1.25</v>
      </c>
      <c r="CK4" s="150">
        <f>CH4*CJ4</f>
        <v>6.25</v>
      </c>
      <c r="CL4" s="150" t="s">
        <v>73</v>
      </c>
      <c r="CM4" s="150">
        <f t="shared" ref="CM4:CM15" si="8">((CK4/2)^2)*3.14159265359</f>
        <v>30.679615757714846</v>
      </c>
      <c r="CN4" s="4">
        <v>30</v>
      </c>
      <c r="CO4" s="155" t="s">
        <v>350</v>
      </c>
      <c r="CP4" s="166">
        <f>CK4-(0.2*CK4)</f>
        <v>5</v>
      </c>
      <c r="CQ4" s="151" t="s">
        <v>73</v>
      </c>
      <c r="CR4" s="150">
        <v>30</v>
      </c>
      <c r="CS4" s="150" t="s">
        <v>73</v>
      </c>
      <c r="CT4" s="177">
        <f t="shared" si="0"/>
        <v>0.12271846303085938</v>
      </c>
      <c r="CU4" s="177">
        <f t="shared" si="1"/>
        <v>4.0906154343619792E-3</v>
      </c>
      <c r="CV4" s="179" t="s">
        <v>73</v>
      </c>
      <c r="CW4" s="150">
        <f>CX4</f>
        <v>4.7434164902525691</v>
      </c>
      <c r="CX4" s="183">
        <f>SQRT(CY4)</f>
        <v>4.7434164902525691</v>
      </c>
      <c r="CY4" s="150">
        <v>22.5</v>
      </c>
      <c r="CZ4" s="150">
        <v>36</v>
      </c>
      <c r="DA4" s="150">
        <v>22.5</v>
      </c>
      <c r="DB4" s="150">
        <v>36</v>
      </c>
      <c r="DC4" s="150">
        <f t="shared" si="7"/>
        <v>6.9029135454858406E-2</v>
      </c>
      <c r="DD4" s="20">
        <f t="shared" si="2"/>
        <v>7.3119750889220389E-2</v>
      </c>
      <c r="DE4" s="20" t="e">
        <f>CV4+ ((CZ4*CN4)/10000)</f>
        <v>#VALUE!</v>
      </c>
      <c r="DF4" s="186" t="s">
        <v>75</v>
      </c>
      <c r="DG4" s="59">
        <v>0.8</v>
      </c>
      <c r="DH4" s="137" t="s">
        <v>73</v>
      </c>
      <c r="DI4" s="21">
        <f t="shared" si="3"/>
        <v>7.3119750889220389E-2</v>
      </c>
      <c r="DJ4" s="24">
        <f t="shared" si="4"/>
        <v>7.3119750889220389E-2</v>
      </c>
      <c r="DK4" s="95" t="e">
        <f t="shared" si="4"/>
        <v>#VALUE!</v>
      </c>
      <c r="DL4" s="140">
        <v>0.11</v>
      </c>
      <c r="DM4" s="150">
        <v>23</v>
      </c>
      <c r="DN4" s="324">
        <v>23</v>
      </c>
      <c r="DO4" s="33">
        <v>0.23</v>
      </c>
      <c r="DP4" s="22">
        <v>7.0000000000000007E-2</v>
      </c>
      <c r="DQ4" s="22">
        <v>7.0000000000000007E-2</v>
      </c>
      <c r="DR4" s="23">
        <f t="shared" si="5"/>
        <v>6.9000000000000006E-2</v>
      </c>
      <c r="DS4" s="53">
        <f t="shared" si="6"/>
        <v>23.333333333333336</v>
      </c>
      <c r="DT4" s="150" t="s">
        <v>181</v>
      </c>
    </row>
    <row r="5" spans="1:124" s="27" customFormat="1" ht="409.6" thickBot="1" x14ac:dyDescent="0.4">
      <c r="A5" s="25">
        <v>24</v>
      </c>
      <c r="B5" s="150">
        <v>1</v>
      </c>
      <c r="C5" s="152" t="s">
        <v>92</v>
      </c>
      <c r="D5" s="150" t="s">
        <v>353</v>
      </c>
      <c r="E5" s="150" t="s">
        <v>354</v>
      </c>
      <c r="F5" s="158" t="s">
        <v>95</v>
      </c>
      <c r="G5" s="150" t="s">
        <v>54</v>
      </c>
      <c r="H5" s="158" t="s">
        <v>96</v>
      </c>
      <c r="I5" s="158" t="s">
        <v>509</v>
      </c>
      <c r="J5" s="158" t="s">
        <v>355</v>
      </c>
      <c r="K5" s="152" t="s">
        <v>586</v>
      </c>
      <c r="L5" s="152" t="s">
        <v>147</v>
      </c>
      <c r="M5" s="150" t="s">
        <v>580</v>
      </c>
      <c r="N5" s="150" t="s">
        <v>58</v>
      </c>
      <c r="O5" s="152" t="s">
        <v>593</v>
      </c>
      <c r="P5" s="150" t="s">
        <v>68</v>
      </c>
      <c r="Q5" s="150" t="s">
        <v>54</v>
      </c>
      <c r="R5" s="150"/>
      <c r="S5" s="150"/>
      <c r="T5" s="150"/>
      <c r="U5" s="152"/>
      <c r="V5" s="152"/>
      <c r="W5" s="152"/>
      <c r="X5" s="150"/>
      <c r="Y5" s="150"/>
      <c r="Z5" s="152"/>
      <c r="AA5" s="150"/>
      <c r="AB5" s="152"/>
      <c r="AC5" s="150"/>
      <c r="AD5" s="166"/>
      <c r="AE5" s="166"/>
      <c r="AF5" s="166"/>
      <c r="AG5" s="171"/>
      <c r="AH5" s="171"/>
      <c r="AI5" s="171"/>
      <c r="AJ5" s="171"/>
      <c r="AK5" s="150" t="s">
        <v>54</v>
      </c>
      <c r="AL5" s="150" t="s">
        <v>68</v>
      </c>
      <c r="AM5" s="150" t="s">
        <v>594</v>
      </c>
      <c r="AN5" s="150"/>
      <c r="AO5" s="150" t="s">
        <v>595</v>
      </c>
      <c r="AP5" s="150"/>
      <c r="AQ5" s="408" t="s">
        <v>596</v>
      </c>
      <c r="AR5" s="150" t="s">
        <v>597</v>
      </c>
      <c r="AS5" s="150"/>
      <c r="AT5" s="150" t="s">
        <v>101</v>
      </c>
      <c r="AU5" s="150" t="s">
        <v>356</v>
      </c>
      <c r="AV5" s="150" t="s">
        <v>63</v>
      </c>
      <c r="AW5" s="150" t="s">
        <v>83</v>
      </c>
      <c r="AX5" s="150">
        <v>40</v>
      </c>
      <c r="AY5" s="150">
        <v>4</v>
      </c>
      <c r="AZ5" s="150"/>
      <c r="BA5" s="150"/>
      <c r="BB5" s="150"/>
      <c r="BC5" s="150"/>
      <c r="BD5" s="150"/>
      <c r="BE5" s="150" t="s">
        <v>68</v>
      </c>
      <c r="BF5" s="150"/>
      <c r="BG5" s="150"/>
      <c r="BH5" s="171"/>
      <c r="BI5" s="171"/>
      <c r="BJ5" s="171"/>
      <c r="BK5" s="171"/>
      <c r="BL5" s="171"/>
      <c r="BM5" s="171"/>
      <c r="BN5" s="171"/>
      <c r="BO5" s="171"/>
      <c r="BP5" s="171"/>
      <c r="BQ5" s="171"/>
      <c r="BR5" s="171"/>
      <c r="BS5" s="171"/>
      <c r="BT5" s="171"/>
      <c r="BU5" s="171"/>
      <c r="BV5" s="171"/>
      <c r="BW5" s="171"/>
      <c r="BX5" s="150" t="s">
        <v>69</v>
      </c>
      <c r="BY5" s="166" t="s">
        <v>357</v>
      </c>
      <c r="BZ5" s="150" t="s">
        <v>358</v>
      </c>
      <c r="CA5" s="150"/>
      <c r="CB5" s="150"/>
      <c r="CC5" s="150" t="s">
        <v>54</v>
      </c>
      <c r="CD5" s="150" t="s">
        <v>359</v>
      </c>
      <c r="CE5" s="150" t="s">
        <v>360</v>
      </c>
      <c r="CF5" s="150" t="s">
        <v>359</v>
      </c>
      <c r="CG5" s="150" t="s">
        <v>361</v>
      </c>
      <c r="CH5" s="150">
        <v>5</v>
      </c>
      <c r="CI5" s="150">
        <v>5</v>
      </c>
      <c r="CJ5" s="150">
        <v>0.75</v>
      </c>
      <c r="CK5" s="150">
        <f>CH5*CJ5</f>
        <v>3.75</v>
      </c>
      <c r="CL5" s="150">
        <v>3.75</v>
      </c>
      <c r="CM5" s="150">
        <f t="shared" si="8"/>
        <v>11.044661672777345</v>
      </c>
      <c r="CN5">
        <f>((CL5/2)^2)*3.14159265359</f>
        <v>11.044661672777345</v>
      </c>
      <c r="CO5" s="155" t="s">
        <v>350</v>
      </c>
      <c r="CP5" s="166">
        <v>3.5</v>
      </c>
      <c r="CQ5" s="151">
        <v>3.5</v>
      </c>
      <c r="CR5" s="150">
        <v>2</v>
      </c>
      <c r="CS5" s="150">
        <v>2</v>
      </c>
      <c r="CT5" s="177">
        <f t="shared" si="0"/>
        <v>6.3112352415870543E-2</v>
      </c>
      <c r="CU5" s="177">
        <f t="shared" si="1"/>
        <v>3.1556176207935271E-2</v>
      </c>
      <c r="CV5" s="179">
        <v>0.03</v>
      </c>
      <c r="CW5" s="150">
        <f>100/AX5</f>
        <v>2.5</v>
      </c>
      <c r="CX5" s="150">
        <f>100/AY5</f>
        <v>25</v>
      </c>
      <c r="CY5" s="150">
        <f>CW5*CX5</f>
        <v>62.5</v>
      </c>
      <c r="CZ5" s="150">
        <v>62.5</v>
      </c>
      <c r="DA5" s="150">
        <f>CY5</f>
        <v>62.5</v>
      </c>
      <c r="DB5" s="150">
        <f>CZ5</f>
        <v>62.5</v>
      </c>
      <c r="DC5" s="150">
        <f t="shared" si="7"/>
        <v>6.9029135454858406E-2</v>
      </c>
      <c r="DD5" s="20">
        <f t="shared" si="2"/>
        <v>0.10058531166279368</v>
      </c>
      <c r="DE5" s="20">
        <f>CV5+ ((CZ5*CN5)/10000)</f>
        <v>9.9029135454858405E-2</v>
      </c>
      <c r="DF5" s="186" t="s">
        <v>75</v>
      </c>
      <c r="DG5" s="59">
        <v>0.8</v>
      </c>
      <c r="DH5" s="23">
        <v>0.8</v>
      </c>
      <c r="DI5" s="21">
        <f t="shared" si="3"/>
        <v>0.10058531166279368</v>
      </c>
      <c r="DJ5" s="24">
        <f t="shared" si="4"/>
        <v>0.10058531166279368</v>
      </c>
      <c r="DK5" s="24">
        <f t="shared" si="4"/>
        <v>0.10027407642120661</v>
      </c>
      <c r="DL5" s="140">
        <v>0.1</v>
      </c>
      <c r="DM5" s="150">
        <v>40</v>
      </c>
      <c r="DN5" s="324">
        <v>40</v>
      </c>
      <c r="DO5" s="33">
        <f>($DM5*$CM5)/10000</f>
        <v>4.417864669110938E-2</v>
      </c>
      <c r="DP5" s="22">
        <f>($DN5*$CN5)/10000</f>
        <v>4.417864669110938E-2</v>
      </c>
      <c r="DQ5" s="22">
        <v>0.04</v>
      </c>
      <c r="DR5" s="23">
        <f t="shared" si="5"/>
        <v>4.417864669110938E-2</v>
      </c>
      <c r="DS5" s="53">
        <f t="shared" si="6"/>
        <v>40</v>
      </c>
      <c r="DT5" s="150"/>
    </row>
    <row r="6" spans="1:124" ht="409.6" thickBot="1" x14ac:dyDescent="0.4">
      <c r="A6" s="25">
        <v>25</v>
      </c>
      <c r="B6" s="150">
        <v>1</v>
      </c>
      <c r="C6" s="152" t="s">
        <v>92</v>
      </c>
      <c r="D6" s="150" t="s">
        <v>353</v>
      </c>
      <c r="E6" s="150" t="s">
        <v>362</v>
      </c>
      <c r="F6" s="158" t="s">
        <v>95</v>
      </c>
      <c r="G6" s="150" t="s">
        <v>54</v>
      </c>
      <c r="H6" s="158" t="s">
        <v>96</v>
      </c>
      <c r="I6" s="158" t="s">
        <v>509</v>
      </c>
      <c r="J6" s="158" t="s">
        <v>510</v>
      </c>
      <c r="K6" s="152" t="s">
        <v>598</v>
      </c>
      <c r="L6" s="152" t="s">
        <v>147</v>
      </c>
      <c r="M6" s="150" t="s">
        <v>580</v>
      </c>
      <c r="N6" s="150" t="s">
        <v>58</v>
      </c>
      <c r="O6" s="152" t="s">
        <v>599</v>
      </c>
      <c r="P6" s="150" t="s">
        <v>68</v>
      </c>
      <c r="Q6" s="150" t="s">
        <v>54</v>
      </c>
      <c r="R6" s="150"/>
      <c r="S6" s="150"/>
      <c r="T6" s="150"/>
      <c r="U6" s="152"/>
      <c r="V6" s="152"/>
      <c r="W6" s="152"/>
      <c r="X6" s="150"/>
      <c r="Y6" s="150"/>
      <c r="Z6" s="152"/>
      <c r="AA6" s="150"/>
      <c r="AB6" s="152"/>
      <c r="AC6" s="150"/>
      <c r="AD6" s="166"/>
      <c r="AE6" s="166"/>
      <c r="AF6" s="166"/>
      <c r="AG6" s="171"/>
      <c r="AH6" s="171"/>
      <c r="AI6" s="171"/>
      <c r="AJ6" s="171"/>
      <c r="AK6" s="150" t="s">
        <v>54</v>
      </c>
      <c r="AL6" s="150" t="s">
        <v>68</v>
      </c>
      <c r="AM6" s="150" t="s">
        <v>600</v>
      </c>
      <c r="AN6" s="150"/>
      <c r="AO6" s="150" t="s">
        <v>125</v>
      </c>
      <c r="AP6" s="150" t="s">
        <v>363</v>
      </c>
      <c r="AQ6" s="408" t="s">
        <v>601</v>
      </c>
      <c r="AR6" s="150" t="s">
        <v>602</v>
      </c>
      <c r="AS6" s="150" t="s">
        <v>603</v>
      </c>
      <c r="AT6" s="150" t="s">
        <v>101</v>
      </c>
      <c r="AU6" s="150" t="s">
        <v>604</v>
      </c>
      <c r="AV6" s="150" t="s">
        <v>68</v>
      </c>
      <c r="AW6" s="150"/>
      <c r="AX6" s="150"/>
      <c r="AY6" s="150"/>
      <c r="AZ6" s="150"/>
      <c r="BA6" s="150"/>
      <c r="BB6" s="150"/>
      <c r="BC6" s="150"/>
      <c r="BD6" s="150"/>
      <c r="BE6" s="150" t="s">
        <v>68</v>
      </c>
      <c r="BF6" s="150"/>
      <c r="BG6" s="150"/>
      <c r="BH6" s="171"/>
      <c r="BI6" s="171"/>
      <c r="BJ6" s="171"/>
      <c r="BK6" s="171"/>
      <c r="BL6" s="171"/>
      <c r="BM6" s="171"/>
      <c r="BN6" s="171"/>
      <c r="BO6" s="171"/>
      <c r="BP6" s="171"/>
      <c r="BQ6" s="171"/>
      <c r="BR6" s="171"/>
      <c r="BS6" s="171"/>
      <c r="BT6" s="171"/>
      <c r="BU6" s="171"/>
      <c r="BV6" s="171"/>
      <c r="BW6" s="171"/>
      <c r="BX6" s="150" t="s">
        <v>69</v>
      </c>
      <c r="BY6" s="166" t="s">
        <v>364</v>
      </c>
      <c r="BZ6" s="150" t="s">
        <v>365</v>
      </c>
      <c r="CA6" s="150"/>
      <c r="CB6" s="150"/>
      <c r="CC6" s="150" t="s">
        <v>54</v>
      </c>
      <c r="CD6" s="150" t="s">
        <v>366</v>
      </c>
      <c r="CE6" s="150" t="s">
        <v>367</v>
      </c>
      <c r="CF6" s="150" t="s">
        <v>366</v>
      </c>
      <c r="CG6" s="150" t="s">
        <v>605</v>
      </c>
      <c r="CH6" s="150">
        <v>23</v>
      </c>
      <c r="CI6" s="150">
        <v>23</v>
      </c>
      <c r="CJ6" s="150">
        <v>0.5</v>
      </c>
      <c r="CK6" s="150">
        <f>CH6*CJ6</f>
        <v>11.5</v>
      </c>
      <c r="CL6" s="150">
        <v>11.5</v>
      </c>
      <c r="CM6" s="150">
        <f t="shared" si="8"/>
        <v>103.86890710931938</v>
      </c>
      <c r="CN6">
        <f>((CL6/2)^2)*3.14159265359</f>
        <v>103.86890710931938</v>
      </c>
      <c r="CO6" s="155" t="s">
        <v>350</v>
      </c>
      <c r="CP6" s="166">
        <v>28</v>
      </c>
      <c r="CQ6" s="151">
        <v>28</v>
      </c>
      <c r="CR6" s="150">
        <v>4</v>
      </c>
      <c r="CS6" s="150">
        <v>4</v>
      </c>
      <c r="CT6" s="177">
        <f t="shared" si="0"/>
        <v>7.4192076506656698E-2</v>
      </c>
      <c r="CU6" s="177">
        <f t="shared" si="1"/>
        <v>1.8548019126664175E-2</v>
      </c>
      <c r="CV6" s="179">
        <v>0</v>
      </c>
      <c r="CW6" s="150">
        <f>CX6</f>
        <v>2.2360679774997898</v>
      </c>
      <c r="CX6" s="313">
        <f>SQRT(CY6)</f>
        <v>2.2360679774997898</v>
      </c>
      <c r="CY6" s="150">
        <v>5</v>
      </c>
      <c r="CZ6" s="150">
        <v>5</v>
      </c>
      <c r="DA6" s="150">
        <v>5</v>
      </c>
      <c r="DB6" s="150">
        <v>5</v>
      </c>
      <c r="DC6" s="150">
        <f t="shared" si="7"/>
        <v>5.1934453554659692E-2</v>
      </c>
      <c r="DD6" s="20">
        <f t="shared" si="2"/>
        <v>7.0482472681323863E-2</v>
      </c>
      <c r="DE6" s="20">
        <f>CV6+ ((CZ6*CN6)/10000)</f>
        <v>5.1934453554659692E-2</v>
      </c>
      <c r="DF6" s="186" t="s">
        <v>75</v>
      </c>
      <c r="DG6" s="59">
        <v>0.8</v>
      </c>
      <c r="DH6" s="40">
        <v>0.8</v>
      </c>
      <c r="DI6" s="21">
        <f t="shared" si="3"/>
        <v>7.0482472681323863E-2</v>
      </c>
      <c r="DJ6" s="24">
        <f t="shared" si="4"/>
        <v>7.0482472681323863E-2</v>
      </c>
      <c r="DK6" s="24">
        <f t="shared" si="4"/>
        <v>6.6772868855991027E-2</v>
      </c>
      <c r="DL6" s="140">
        <v>7.0000000000000007E-2</v>
      </c>
      <c r="DM6" s="150">
        <v>13</v>
      </c>
      <c r="DN6" s="324">
        <v>13</v>
      </c>
      <c r="DO6" s="22">
        <f>($DM6*$CM6)/10000</f>
        <v>0.1350295792421152</v>
      </c>
      <c r="DP6" s="22">
        <f>($DN6*$CN6)/10000</f>
        <v>0.1350295792421152</v>
      </c>
      <c r="DQ6" s="22">
        <v>0.14000000000000001</v>
      </c>
      <c r="DR6" s="23">
        <f t="shared" si="5"/>
        <v>0.1350295792421152</v>
      </c>
      <c r="DS6" s="53">
        <f t="shared" si="6"/>
        <v>13.000000000000002</v>
      </c>
      <c r="DT6" s="150"/>
    </row>
    <row r="7" spans="1:124" ht="15" thickBot="1" x14ac:dyDescent="0.4">
      <c r="A7" s="25" t="s">
        <v>379</v>
      </c>
      <c r="B7" s="361">
        <v>1</v>
      </c>
      <c r="C7" s="27" t="s">
        <v>253</v>
      </c>
      <c r="D7" s="27"/>
      <c r="E7" s="27" t="s">
        <v>115</v>
      </c>
      <c r="F7" s="35"/>
      <c r="G7" s="27"/>
      <c r="H7" s="35" t="s">
        <v>121</v>
      </c>
      <c r="I7" s="158" t="s">
        <v>509</v>
      </c>
      <c r="J7" s="158" t="s">
        <v>380</v>
      </c>
      <c r="K7" s="152"/>
      <c r="L7" s="152"/>
      <c r="M7" s="150"/>
      <c r="N7" s="150"/>
      <c r="O7" s="152"/>
      <c r="P7" s="150"/>
      <c r="Q7" s="150"/>
      <c r="R7" s="150"/>
      <c r="S7" s="150"/>
      <c r="T7" s="150"/>
      <c r="U7" s="152"/>
      <c r="V7" s="152"/>
      <c r="W7" s="152"/>
      <c r="X7" s="150"/>
      <c r="Y7" s="150"/>
      <c r="Z7" s="152"/>
      <c r="AA7" s="150"/>
      <c r="AB7" s="152"/>
      <c r="AC7" s="150"/>
      <c r="AD7" s="166"/>
      <c r="AE7" s="166"/>
      <c r="AF7" s="166"/>
      <c r="AG7" s="171"/>
      <c r="AH7" s="171"/>
      <c r="AI7" s="171"/>
      <c r="AJ7" s="171"/>
      <c r="AK7" s="150"/>
      <c r="AL7" s="150"/>
      <c r="AM7" s="150"/>
      <c r="AN7" s="150"/>
      <c r="AO7" s="150"/>
      <c r="AP7" s="150"/>
      <c r="AQ7" s="150"/>
      <c r="AR7" s="150"/>
      <c r="AS7" s="150"/>
      <c r="AT7" s="150"/>
      <c r="AU7" s="150"/>
      <c r="AV7" s="150"/>
      <c r="AW7" s="150"/>
      <c r="AX7" s="150"/>
      <c r="AY7" s="150"/>
      <c r="AZ7" s="150"/>
      <c r="BA7" s="150"/>
      <c r="BB7" s="150"/>
      <c r="BC7" s="150"/>
      <c r="BD7" s="150"/>
      <c r="BE7" s="150"/>
      <c r="BF7" s="150"/>
      <c r="BG7" s="150"/>
      <c r="BH7" s="171"/>
      <c r="BI7" s="171"/>
      <c r="BJ7" s="171"/>
      <c r="BK7" s="171"/>
      <c r="BL7" s="171"/>
      <c r="BM7" s="171"/>
      <c r="BN7" s="171"/>
      <c r="BO7" s="171"/>
      <c r="BP7" s="171"/>
      <c r="BQ7" s="171"/>
      <c r="BR7" s="171"/>
      <c r="BS7" s="171"/>
      <c r="BT7" s="171"/>
      <c r="BU7" s="171"/>
      <c r="BV7" s="171"/>
      <c r="BW7" s="171"/>
      <c r="BX7" s="150"/>
      <c r="BY7" s="166"/>
      <c r="BZ7" s="150"/>
      <c r="CA7" s="150"/>
      <c r="CB7" s="150"/>
      <c r="CC7" s="150"/>
      <c r="CD7" s="150"/>
      <c r="CE7" s="150"/>
      <c r="CF7" s="150"/>
      <c r="CG7" s="150"/>
      <c r="CH7" s="150">
        <v>30</v>
      </c>
      <c r="CI7" s="150">
        <v>23</v>
      </c>
      <c r="CJ7" s="150">
        <f>AVERAGE(CJ4:CJ6)</f>
        <v>0.83333333333333337</v>
      </c>
      <c r="CK7" s="150">
        <v>4</v>
      </c>
      <c r="CL7" s="150">
        <v>5</v>
      </c>
      <c r="CM7" s="150">
        <f t="shared" si="8"/>
        <v>12.56637061436</v>
      </c>
      <c r="CN7">
        <f>((CL7/2)^2)*3.14159265359</f>
        <v>19.634954084937501</v>
      </c>
      <c r="CO7" s="155" t="s">
        <v>350</v>
      </c>
      <c r="CP7" s="150">
        <v>4</v>
      </c>
      <c r="CQ7" s="151">
        <v>4</v>
      </c>
      <c r="CR7" s="150">
        <v>50</v>
      </c>
      <c r="CS7" s="150">
        <v>50</v>
      </c>
      <c r="CT7" s="177">
        <f t="shared" si="0"/>
        <v>6.2831853071800003E-2</v>
      </c>
      <c r="CU7" s="177">
        <f t="shared" si="1"/>
        <v>1.2566370614360001E-3</v>
      </c>
      <c r="CV7" s="40">
        <f>(((CN7/2)*(100/CQ7)*4)/10000)/CS7</f>
        <v>1.9634954084937501E-3</v>
      </c>
      <c r="CW7" s="150">
        <v>5</v>
      </c>
      <c r="CX7" s="150">
        <v>20</v>
      </c>
      <c r="CY7" s="150">
        <f>CW7*CX7</f>
        <v>100</v>
      </c>
      <c r="CZ7" s="150">
        <v>50</v>
      </c>
      <c r="DA7" s="150">
        <f>CY7</f>
        <v>100</v>
      </c>
      <c r="DB7" s="150">
        <f>CZ7</f>
        <v>50</v>
      </c>
      <c r="DC7" s="150">
        <f t="shared" si="7"/>
        <v>0.12566370614360001</v>
      </c>
      <c r="DD7" s="20">
        <f t="shared" si="2"/>
        <v>0.12692034320503601</v>
      </c>
      <c r="DE7" s="20">
        <f>CV7+ ((CZ7*CN7)/10000)</f>
        <v>0.10013826583318125</v>
      </c>
      <c r="DF7" s="186"/>
      <c r="DG7" s="59">
        <v>0.8</v>
      </c>
      <c r="DH7" s="137">
        <v>0.8</v>
      </c>
      <c r="DI7" s="21">
        <f t="shared" si="3"/>
        <v>0.12692034320503601</v>
      </c>
      <c r="DJ7" s="24">
        <f t="shared" si="4"/>
        <v>0.12692034320503601</v>
      </c>
      <c r="DK7" s="24">
        <f t="shared" si="4"/>
        <v>0.12156392773066504</v>
      </c>
      <c r="DL7" s="140">
        <v>0.1</v>
      </c>
      <c r="DM7" s="150">
        <f>(DO7*10000)/CN7</f>
        <v>71.301414505164431</v>
      </c>
      <c r="DN7" s="324">
        <v>70</v>
      </c>
      <c r="DO7" s="22">
        <v>0.14000000000000001</v>
      </c>
      <c r="DP7" s="22">
        <f>($DN7*$CN7)/10000</f>
        <v>0.13744467859456252</v>
      </c>
      <c r="DQ7" s="22">
        <v>0.14000000000000001</v>
      </c>
      <c r="DR7" s="23">
        <f t="shared" si="5"/>
        <v>0.13744467859456252</v>
      </c>
      <c r="DS7" s="53">
        <f t="shared" si="6"/>
        <v>70</v>
      </c>
      <c r="DT7" s="150" t="s">
        <v>181</v>
      </c>
    </row>
    <row r="8" spans="1:124" ht="174.5" thickBot="1" x14ac:dyDescent="0.4">
      <c r="A8" s="25">
        <v>14</v>
      </c>
      <c r="B8" s="361">
        <v>1</v>
      </c>
      <c r="C8" s="154" t="s">
        <v>50</v>
      </c>
      <c r="D8" s="55" t="s">
        <v>51</v>
      </c>
      <c r="E8" s="150" t="s">
        <v>52</v>
      </c>
      <c r="F8" s="158" t="s">
        <v>53</v>
      </c>
      <c r="G8" s="150" t="s">
        <v>54</v>
      </c>
      <c r="H8" s="158" t="s">
        <v>303</v>
      </c>
      <c r="I8" s="158" t="s">
        <v>55</v>
      </c>
      <c r="J8" s="158" t="s">
        <v>56</v>
      </c>
      <c r="K8" s="152" t="s">
        <v>606</v>
      </c>
      <c r="L8" s="152" t="s">
        <v>57</v>
      </c>
      <c r="M8" s="150" t="s">
        <v>580</v>
      </c>
      <c r="N8" s="150" t="s">
        <v>58</v>
      </c>
      <c r="O8" s="152" t="s">
        <v>59</v>
      </c>
      <c r="P8" s="150" t="s">
        <v>54</v>
      </c>
      <c r="Q8" s="150"/>
      <c r="R8" s="150"/>
      <c r="S8" s="150" t="s">
        <v>607</v>
      </c>
      <c r="T8" s="150" t="s">
        <v>608</v>
      </c>
      <c r="U8" s="152" t="s">
        <v>582</v>
      </c>
      <c r="V8" s="152"/>
      <c r="W8" s="152" t="s">
        <v>60</v>
      </c>
      <c r="X8" s="150" t="s">
        <v>609</v>
      </c>
      <c r="Y8" s="150" t="s">
        <v>610</v>
      </c>
      <c r="Z8" s="152" t="s">
        <v>61</v>
      </c>
      <c r="AA8" s="150" t="s">
        <v>62</v>
      </c>
      <c r="AB8" s="152" t="s">
        <v>63</v>
      </c>
      <c r="AC8" s="150" t="s">
        <v>64</v>
      </c>
      <c r="AD8" s="166"/>
      <c r="AE8" s="166"/>
      <c r="AF8" s="166"/>
      <c r="AG8" s="152">
        <v>625</v>
      </c>
      <c r="AH8" s="152" t="s">
        <v>65</v>
      </c>
      <c r="AI8" s="152"/>
      <c r="AJ8" s="152"/>
      <c r="AK8" s="150" t="s">
        <v>54</v>
      </c>
      <c r="AL8" s="150"/>
      <c r="AM8" s="150" t="s">
        <v>611</v>
      </c>
      <c r="AN8" s="150" t="s">
        <v>612</v>
      </c>
      <c r="AO8" s="171" t="s">
        <v>613</v>
      </c>
      <c r="AP8" s="171"/>
      <c r="AQ8" s="409" t="s">
        <v>614</v>
      </c>
      <c r="AR8" s="150" t="s">
        <v>615</v>
      </c>
      <c r="AS8" s="150" t="s">
        <v>616</v>
      </c>
      <c r="AT8" s="150" t="s">
        <v>61</v>
      </c>
      <c r="AU8" s="150" t="s">
        <v>66</v>
      </c>
      <c r="AV8" s="150" t="s">
        <v>63</v>
      </c>
      <c r="AW8" s="150" t="s">
        <v>64</v>
      </c>
      <c r="AX8" s="171"/>
      <c r="AY8" s="171"/>
      <c r="AZ8" s="171"/>
      <c r="BA8" s="171" t="s">
        <v>67</v>
      </c>
      <c r="BB8" s="171" t="s">
        <v>65</v>
      </c>
      <c r="BC8" s="171"/>
      <c r="BD8" s="171"/>
      <c r="BE8" s="150" t="s">
        <v>68</v>
      </c>
      <c r="BF8" s="150"/>
      <c r="BG8" s="150"/>
      <c r="BH8" s="171"/>
      <c r="BI8" s="171"/>
      <c r="BJ8" s="171"/>
      <c r="BK8" s="171"/>
      <c r="BL8" s="171"/>
      <c r="BM8" s="171"/>
      <c r="BN8" s="171"/>
      <c r="BO8" s="171"/>
      <c r="BP8" s="171"/>
      <c r="BQ8" s="171"/>
      <c r="BR8" s="171"/>
      <c r="BS8" s="171"/>
      <c r="BT8" s="171"/>
      <c r="BU8" s="171"/>
      <c r="BV8" s="171"/>
      <c r="BW8" s="171"/>
      <c r="BX8" s="150" t="s">
        <v>69</v>
      </c>
      <c r="BY8" s="166" t="s">
        <v>67</v>
      </c>
      <c r="BZ8" s="150" t="s">
        <v>70</v>
      </c>
      <c r="CA8" s="150" t="s">
        <v>617</v>
      </c>
      <c r="CB8" s="150" t="s">
        <v>65</v>
      </c>
      <c r="CC8" s="150" t="s">
        <v>68</v>
      </c>
      <c r="CD8" s="150"/>
      <c r="CE8" s="150"/>
      <c r="CF8" s="150"/>
      <c r="CG8" s="150" t="s">
        <v>71</v>
      </c>
      <c r="CH8" s="150">
        <v>18</v>
      </c>
      <c r="CI8" s="150">
        <v>18</v>
      </c>
      <c r="CJ8" s="150">
        <v>0.125</v>
      </c>
      <c r="CK8" s="150">
        <f>CH8*CJ8</f>
        <v>2.25</v>
      </c>
      <c r="CL8" s="150">
        <v>2.25</v>
      </c>
      <c r="CM8" s="150">
        <f t="shared" si="8"/>
        <v>3.9760782021998438</v>
      </c>
      <c r="CN8">
        <v>4.2</v>
      </c>
      <c r="CO8" s="155" t="s">
        <v>72</v>
      </c>
      <c r="CP8" s="166">
        <v>2.25</v>
      </c>
      <c r="CQ8" s="151">
        <v>1</v>
      </c>
      <c r="CR8" s="176">
        <v>2.7</v>
      </c>
      <c r="CS8" s="15" t="s">
        <v>73</v>
      </c>
      <c r="CT8" s="16">
        <f t="shared" si="0"/>
        <v>3.5342917352887498E-2</v>
      </c>
      <c r="CU8" s="17">
        <f t="shared" si="1"/>
        <v>1.3089969389958333E-2</v>
      </c>
      <c r="CV8" s="16" t="s">
        <v>73</v>
      </c>
      <c r="CW8" s="183">
        <f>SQRT(CY8)</f>
        <v>25</v>
      </c>
      <c r="CX8" s="183">
        <f>SQRT(CY8)</f>
        <v>25</v>
      </c>
      <c r="CY8" s="150">
        <v>625</v>
      </c>
      <c r="CZ8" s="150">
        <v>625</v>
      </c>
      <c r="DA8" s="183" t="s">
        <v>74</v>
      </c>
      <c r="DB8" s="183" t="s">
        <v>73</v>
      </c>
      <c r="DC8" s="150">
        <f t="shared" si="7"/>
        <v>0.24850488763749021</v>
      </c>
      <c r="DD8" s="19">
        <f t="shared" si="2"/>
        <v>0.26159485702744856</v>
      </c>
      <c r="DE8" s="20">
        <f>((CZ8*CN8)/10000)</f>
        <v>0.26250000000000001</v>
      </c>
      <c r="DF8" s="21" t="s">
        <v>75</v>
      </c>
      <c r="DG8" s="22">
        <v>0.5</v>
      </c>
      <c r="DH8" s="40">
        <v>0.47</v>
      </c>
      <c r="DI8" s="21">
        <f t="shared" si="3"/>
        <v>0.26159485702744856</v>
      </c>
      <c r="DJ8" s="24">
        <f t="shared" ref="DJ8:DJ39" si="9">(DI8*DG8)+(DD8*(1-DG8))</f>
        <v>0.26159485702744856</v>
      </c>
      <c r="DK8" s="24">
        <f>(DJ8*DH8)+(DD8*(1-DH8))</f>
        <v>0.26159485702744856</v>
      </c>
      <c r="DL8" s="140">
        <v>0.25</v>
      </c>
      <c r="DM8" s="150">
        <v>816</v>
      </c>
      <c r="DN8" s="324">
        <v>772</v>
      </c>
      <c r="DO8" s="33">
        <f>($DM8*$CM8)/10000</f>
        <v>0.32444798129950725</v>
      </c>
      <c r="DP8" s="22">
        <f>($DN8*$CM8)/10000</f>
        <v>0.30695323720982792</v>
      </c>
      <c r="DQ8" s="22">
        <v>0.32</v>
      </c>
      <c r="DR8" s="23">
        <f t="shared" si="5"/>
        <v>0.32424000000000003</v>
      </c>
      <c r="DS8" s="13">
        <f t="shared" si="6"/>
        <v>730.84104097578074</v>
      </c>
      <c r="DT8" s="183" t="s">
        <v>463</v>
      </c>
    </row>
    <row r="9" spans="1:124" ht="174.5" thickBot="1" x14ac:dyDescent="0.4">
      <c r="A9" s="194">
        <v>14</v>
      </c>
      <c r="B9" s="196">
        <v>2</v>
      </c>
      <c r="C9" s="195" t="s">
        <v>50</v>
      </c>
      <c r="D9" s="196" t="s">
        <v>51</v>
      </c>
      <c r="E9" s="196" t="s">
        <v>52</v>
      </c>
      <c r="F9" s="196" t="s">
        <v>53</v>
      </c>
      <c r="G9" s="196" t="s">
        <v>54</v>
      </c>
      <c r="H9" s="197" t="s">
        <v>303</v>
      </c>
      <c r="I9" s="196" t="s">
        <v>55</v>
      </c>
      <c r="J9" s="196" t="s">
        <v>56</v>
      </c>
      <c r="K9" s="198" t="s">
        <v>606</v>
      </c>
      <c r="L9" s="198" t="s">
        <v>57</v>
      </c>
      <c r="M9" s="196" t="s">
        <v>580</v>
      </c>
      <c r="N9" s="196" t="s">
        <v>58</v>
      </c>
      <c r="O9" s="198" t="s">
        <v>59</v>
      </c>
      <c r="P9" s="196"/>
      <c r="Q9" s="196"/>
      <c r="R9" s="196"/>
      <c r="S9" s="196"/>
      <c r="T9" s="196"/>
      <c r="U9" s="198"/>
      <c r="V9" s="198"/>
      <c r="W9" s="198"/>
      <c r="X9" s="196"/>
      <c r="Y9" s="196"/>
      <c r="Z9" s="198"/>
      <c r="AA9" s="196"/>
      <c r="AB9" s="198"/>
      <c r="AC9" s="196"/>
      <c r="AD9" s="199"/>
      <c r="AE9" s="199"/>
      <c r="AF9" s="199"/>
      <c r="AG9" s="200"/>
      <c r="AH9" s="200"/>
      <c r="AI9" s="200"/>
      <c r="AJ9" s="200"/>
      <c r="AK9" s="196" t="s">
        <v>54</v>
      </c>
      <c r="AL9" s="196"/>
      <c r="AM9" s="196" t="s">
        <v>611</v>
      </c>
      <c r="AN9" s="196" t="s">
        <v>612</v>
      </c>
      <c r="AO9" s="196" t="s">
        <v>613</v>
      </c>
      <c r="AP9" s="196"/>
      <c r="AQ9" s="410" t="s">
        <v>614</v>
      </c>
      <c r="AR9" s="196" t="s">
        <v>615</v>
      </c>
      <c r="AS9" s="196" t="s">
        <v>616</v>
      </c>
      <c r="AT9" s="196" t="s">
        <v>61</v>
      </c>
      <c r="AU9" s="196" t="s">
        <v>66</v>
      </c>
      <c r="AV9" s="196" t="s">
        <v>63</v>
      </c>
      <c r="AW9" s="196" t="s">
        <v>64</v>
      </c>
      <c r="AX9" s="196"/>
      <c r="AY9" s="196"/>
      <c r="AZ9" s="196"/>
      <c r="BA9" s="196" t="s">
        <v>67</v>
      </c>
      <c r="BB9" s="196" t="s">
        <v>65</v>
      </c>
      <c r="BC9" s="196"/>
      <c r="BD9" s="196"/>
      <c r="BE9" s="196" t="s">
        <v>68</v>
      </c>
      <c r="BF9" s="196"/>
      <c r="BG9" s="196"/>
      <c r="BH9" s="200"/>
      <c r="BI9" s="200"/>
      <c r="BJ9" s="200"/>
      <c r="BK9" s="200"/>
      <c r="BL9" s="200"/>
      <c r="BM9" s="200"/>
      <c r="BN9" s="200"/>
      <c r="BO9" s="200"/>
      <c r="BP9" s="200"/>
      <c r="BQ9" s="200"/>
      <c r="BR9" s="200"/>
      <c r="BS9" s="200"/>
      <c r="BT9" s="200"/>
      <c r="BU9" s="200"/>
      <c r="BV9" s="200"/>
      <c r="BW9" s="200"/>
      <c r="BX9" s="196" t="s">
        <v>69</v>
      </c>
      <c r="BY9" s="199" t="s">
        <v>67</v>
      </c>
      <c r="BZ9" s="196" t="s">
        <v>70</v>
      </c>
      <c r="CA9" s="196" t="s">
        <v>617</v>
      </c>
      <c r="CB9" s="196" t="s">
        <v>65</v>
      </c>
      <c r="CC9" s="196" t="s">
        <v>68</v>
      </c>
      <c r="CD9" s="196"/>
      <c r="CE9" s="196"/>
      <c r="CF9" s="196"/>
      <c r="CG9" s="196" t="s">
        <v>71</v>
      </c>
      <c r="CH9" s="196">
        <v>18</v>
      </c>
      <c r="CI9" s="196">
        <v>18</v>
      </c>
      <c r="CJ9" s="196">
        <v>0.125</v>
      </c>
      <c r="CK9" s="196">
        <f>CH9*CJ9</f>
        <v>2.25</v>
      </c>
      <c r="CL9" s="196">
        <v>2.2999999999999998</v>
      </c>
      <c r="CM9" s="196">
        <f t="shared" si="8"/>
        <v>3.9760782021998438</v>
      </c>
      <c r="CN9" s="201">
        <v>4.5</v>
      </c>
      <c r="CO9" s="202" t="s">
        <v>350</v>
      </c>
      <c r="CP9" s="199">
        <v>1.5</v>
      </c>
      <c r="CQ9" s="203">
        <v>1.5</v>
      </c>
      <c r="CR9" s="204" t="s">
        <v>91</v>
      </c>
      <c r="CS9" s="204" t="s">
        <v>73</v>
      </c>
      <c r="CT9" s="205">
        <f t="shared" si="0"/>
        <v>5.3014376029331255E-2</v>
      </c>
      <c r="CU9" s="205" t="e">
        <f t="shared" si="1"/>
        <v>#VALUE!</v>
      </c>
      <c r="CV9" s="206" t="s">
        <v>73</v>
      </c>
      <c r="CW9" s="204">
        <f>SQRT(CY9)</f>
        <v>28.565713714171402</v>
      </c>
      <c r="CX9" s="204">
        <f>SQRT(CY9)</f>
        <v>28.565713714171402</v>
      </c>
      <c r="CY9" s="196">
        <v>816</v>
      </c>
      <c r="CZ9" s="196">
        <v>816</v>
      </c>
      <c r="DA9" s="204" t="s">
        <v>74</v>
      </c>
      <c r="DB9" s="204" t="s">
        <v>74</v>
      </c>
      <c r="DC9" s="207">
        <f t="shared" si="7"/>
        <v>0.32444798129950725</v>
      </c>
      <c r="DD9" s="208">
        <f>DC9</f>
        <v>0.32444798129950725</v>
      </c>
      <c r="DE9" s="209" t="e">
        <f>CV9+ ((CZ9*CN9)/10000)</f>
        <v>#VALUE!</v>
      </c>
      <c r="DF9" s="223" t="s">
        <v>75</v>
      </c>
      <c r="DG9" s="211">
        <v>0.5</v>
      </c>
      <c r="DH9" s="238">
        <v>0.5</v>
      </c>
      <c r="DI9" s="224">
        <f t="shared" si="3"/>
        <v>0.32444798129950725</v>
      </c>
      <c r="DJ9" s="214">
        <f t="shared" si="9"/>
        <v>0.32444798129950725</v>
      </c>
      <c r="DK9" s="214" t="e">
        <f>(DJ9*DH9)+(DE9*(1-DH9))</f>
        <v>#VALUE!</v>
      </c>
      <c r="DL9" s="327">
        <v>0.32</v>
      </c>
      <c r="DM9" s="207">
        <f>(DO9*10000)/CN9</f>
        <v>711.11111111111109</v>
      </c>
      <c r="DN9" s="328">
        <v>711</v>
      </c>
      <c r="DO9" s="217">
        <v>0.32</v>
      </c>
      <c r="DP9" s="217">
        <f>($DN9*$CN9)/10000</f>
        <v>0.31995000000000001</v>
      </c>
      <c r="DQ9" s="218">
        <v>0.32</v>
      </c>
      <c r="DR9" s="219">
        <f t="shared" si="5"/>
        <v>0.31995000000000001</v>
      </c>
      <c r="DS9" s="235">
        <f t="shared" si="6"/>
        <v>711</v>
      </c>
      <c r="DT9" s="291" t="s">
        <v>467</v>
      </c>
    </row>
    <row r="10" spans="1:124" s="201" customFormat="1" ht="15" thickBot="1" x14ac:dyDescent="0.4">
      <c r="A10" s="25">
        <v>8</v>
      </c>
      <c r="B10" s="361">
        <v>1</v>
      </c>
      <c r="C10" s="6" t="s">
        <v>76</v>
      </c>
      <c r="D10" t="s">
        <v>77</v>
      </c>
      <c r="E10" t="s">
        <v>78</v>
      </c>
      <c r="F10" s="1" t="s">
        <v>79</v>
      </c>
      <c r="G10" t="s">
        <v>68</v>
      </c>
      <c r="H10" s="158" t="s">
        <v>303</v>
      </c>
      <c r="I10" s="1" t="s">
        <v>55</v>
      </c>
      <c r="J10" s="1" t="s">
        <v>80</v>
      </c>
      <c r="K10" s="2" t="s">
        <v>618</v>
      </c>
      <c r="L10" s="2" t="s">
        <v>57</v>
      </c>
      <c r="M10" t="s">
        <v>580</v>
      </c>
      <c r="N10" t="s">
        <v>58</v>
      </c>
      <c r="O10" s="2"/>
      <c r="P10" t="s">
        <v>54</v>
      </c>
      <c r="Q10"/>
      <c r="R10"/>
      <c r="S10" t="s">
        <v>619</v>
      </c>
      <c r="T10" t="s">
        <v>620</v>
      </c>
      <c r="U10" s="2" t="s">
        <v>81</v>
      </c>
      <c r="V10" s="2"/>
      <c r="W10" s="2"/>
      <c r="X10" t="s">
        <v>621</v>
      </c>
      <c r="Y10" t="s">
        <v>622</v>
      </c>
      <c r="Z10" s="2" t="s">
        <v>82</v>
      </c>
      <c r="AA10" t="s">
        <v>623</v>
      </c>
      <c r="AB10" s="2" t="s">
        <v>63</v>
      </c>
      <c r="AC10" t="s">
        <v>83</v>
      </c>
      <c r="AD10" s="3">
        <v>4</v>
      </c>
      <c r="AE10" s="3">
        <v>5</v>
      </c>
      <c r="AF10" s="3">
        <v>6</v>
      </c>
      <c r="AG10" s="2"/>
      <c r="AH10" s="2"/>
      <c r="AI10" s="2"/>
      <c r="AJ10" s="2"/>
      <c r="AK10" t="s">
        <v>54</v>
      </c>
      <c r="AL10"/>
      <c r="AM10" t="s">
        <v>624</v>
      </c>
      <c r="AN10" t="s">
        <v>625</v>
      </c>
      <c r="AO10" s="26" t="s">
        <v>81</v>
      </c>
      <c r="AP10" s="26"/>
      <c r="AQ10" s="26"/>
      <c r="AR10" t="s">
        <v>626</v>
      </c>
      <c r="AS10" t="s">
        <v>84</v>
      </c>
      <c r="AT10" t="s">
        <v>82</v>
      </c>
      <c r="AU10" t="s">
        <v>85</v>
      </c>
      <c r="AV10" t="s">
        <v>63</v>
      </c>
      <c r="AW10" t="s">
        <v>86</v>
      </c>
      <c r="AX10" s="26"/>
      <c r="AY10" s="26"/>
      <c r="AZ10" s="26"/>
      <c r="BA10" s="26"/>
      <c r="BB10" s="26"/>
      <c r="BC10" s="26" t="s">
        <v>87</v>
      </c>
      <c r="BD10" s="26" t="s">
        <v>88</v>
      </c>
      <c r="BE10" t="s">
        <v>54</v>
      </c>
      <c r="BF10" t="s">
        <v>627</v>
      </c>
      <c r="BG10" t="s">
        <v>89</v>
      </c>
      <c r="BH10" s="26" t="s">
        <v>81</v>
      </c>
      <c r="BI10" s="26"/>
      <c r="BJ10" s="26"/>
      <c r="BK10" s="26"/>
      <c r="BL10" s="26"/>
      <c r="BM10" s="26"/>
      <c r="BN10" s="26"/>
      <c r="BO10" s="26"/>
      <c r="BP10" s="26"/>
      <c r="BQ10" s="26"/>
      <c r="BR10" s="26"/>
      <c r="BS10" s="26"/>
      <c r="BT10" s="26"/>
      <c r="BU10" s="26"/>
      <c r="BV10" s="26"/>
      <c r="BW10" s="26"/>
      <c r="BX10"/>
      <c r="BY10" s="3"/>
      <c r="BZ10"/>
      <c r="CA10"/>
      <c r="CB10" t="s">
        <v>90</v>
      </c>
      <c r="CC10"/>
      <c r="CD10"/>
      <c r="CE10"/>
      <c r="CF10"/>
      <c r="CG10"/>
      <c r="CH10">
        <v>30.5</v>
      </c>
      <c r="CI10">
        <v>20</v>
      </c>
      <c r="CJ10">
        <v>0.125</v>
      </c>
      <c r="CK10">
        <f>CH10*CJ10</f>
        <v>3.8125</v>
      </c>
      <c r="CL10">
        <v>7.6</v>
      </c>
      <c r="CM10">
        <f t="shared" si="8"/>
        <v>11.415885023445693</v>
      </c>
      <c r="CN10">
        <f t="shared" ref="CN10:CN22" si="10">((CL10/2)^2)*3.14159265359</f>
        <v>45.364597917839596</v>
      </c>
      <c r="CO10" s="5" t="s">
        <v>72</v>
      </c>
      <c r="CP10" s="3">
        <v>0</v>
      </c>
      <c r="CQ10" s="10">
        <v>2.4</v>
      </c>
      <c r="CR10" s="27" t="s">
        <v>91</v>
      </c>
      <c r="CS10" s="27">
        <v>35.700000000000003</v>
      </c>
      <c r="CT10" s="28" t="s">
        <v>91</v>
      </c>
      <c r="CU10" s="28" t="s">
        <v>91</v>
      </c>
      <c r="CV10" s="16">
        <f>(((CN10/2)*(100/CQ10)*4)/10000)/CS10</f>
        <v>1.0589308570924275E-2</v>
      </c>
      <c r="CW10" s="27">
        <f>100/AD10</f>
        <v>25</v>
      </c>
      <c r="CX10" s="27">
        <f>100/AE10</f>
        <v>20</v>
      </c>
      <c r="CY10">
        <f>CW10*CX10</f>
        <v>500</v>
      </c>
      <c r="CZ10">
        <v>500</v>
      </c>
      <c r="DA10" s="183" t="s">
        <v>74</v>
      </c>
      <c r="DB10" s="27">
        <v>125</v>
      </c>
      <c r="DC10">
        <f t="shared" si="7"/>
        <v>0.57079425117228466</v>
      </c>
      <c r="DD10" s="29">
        <f>DC10</f>
        <v>0.57079425117228466</v>
      </c>
      <c r="DE10" s="20">
        <f>CV10+((CZ10*CN10)/10000)</f>
        <v>2.2788192044629039</v>
      </c>
      <c r="DF10" s="50" t="s">
        <v>75</v>
      </c>
      <c r="DG10" s="22">
        <v>0.3</v>
      </c>
      <c r="DH10" s="23">
        <v>0.44</v>
      </c>
      <c r="DI10" s="21">
        <f t="shared" si="3"/>
        <v>0.57079425117228466</v>
      </c>
      <c r="DJ10" s="24">
        <f t="shared" si="9"/>
        <v>0.57079425117228466</v>
      </c>
      <c r="DK10" s="24">
        <f>(DJ10*DH10)+(DD10*(1-DH10))</f>
        <v>0.57079425117228477</v>
      </c>
      <c r="DL10" s="139">
        <v>0.4</v>
      </c>
      <c r="DM10" t="s">
        <v>73</v>
      </c>
      <c r="DN10" s="130" t="s">
        <v>73</v>
      </c>
      <c r="DO10" s="22" t="s">
        <v>73</v>
      </c>
      <c r="DP10" s="22">
        <v>1</v>
      </c>
      <c r="DQ10" s="42">
        <v>0.4</v>
      </c>
      <c r="DR10" s="23" t="e">
        <f t="shared" si="5"/>
        <v>#VALUE!</v>
      </c>
      <c r="DS10" s="53">
        <f t="shared" si="6"/>
        <v>220.43620926853862</v>
      </c>
      <c r="DT10" s="18" t="s">
        <v>476</v>
      </c>
    </row>
    <row r="11" spans="1:124" s="236" customFormat="1" ht="15" thickBot="1" x14ac:dyDescent="0.4">
      <c r="A11" s="194">
        <v>8</v>
      </c>
      <c r="B11" s="196">
        <v>2</v>
      </c>
      <c r="C11" s="195" t="s">
        <v>76</v>
      </c>
      <c r="D11" s="196" t="s">
        <v>77</v>
      </c>
      <c r="E11" s="196" t="s">
        <v>78</v>
      </c>
      <c r="F11" s="196" t="s">
        <v>79</v>
      </c>
      <c r="G11" s="196" t="s">
        <v>68</v>
      </c>
      <c r="H11" s="197" t="s">
        <v>303</v>
      </c>
      <c r="I11" s="196" t="s">
        <v>55</v>
      </c>
      <c r="J11" s="196" t="s">
        <v>80</v>
      </c>
      <c r="K11" s="198" t="s">
        <v>618</v>
      </c>
      <c r="L11" s="198" t="s">
        <v>57</v>
      </c>
      <c r="M11" s="196" t="s">
        <v>580</v>
      </c>
      <c r="N11" s="196" t="s">
        <v>58</v>
      </c>
      <c r="O11" s="198"/>
      <c r="P11" s="196"/>
      <c r="Q11" s="196"/>
      <c r="R11" s="196"/>
      <c r="S11" s="196"/>
      <c r="T11" s="196"/>
      <c r="U11" s="198"/>
      <c r="V11" s="198"/>
      <c r="W11" s="198"/>
      <c r="X11" s="196"/>
      <c r="Y11" s="196"/>
      <c r="Z11" s="198"/>
      <c r="AA11" s="196"/>
      <c r="AB11" s="198"/>
      <c r="AC11" s="196"/>
      <c r="AD11" s="199"/>
      <c r="AE11" s="199"/>
      <c r="AF11" s="199"/>
      <c r="AG11" s="200"/>
      <c r="AH11" s="200"/>
      <c r="AI11" s="200"/>
      <c r="AJ11" s="200"/>
      <c r="AK11" s="196" t="s">
        <v>54</v>
      </c>
      <c r="AL11" s="196"/>
      <c r="AM11" s="196" t="s">
        <v>624</v>
      </c>
      <c r="AN11" s="196" t="s">
        <v>625</v>
      </c>
      <c r="AO11" s="196" t="s">
        <v>81</v>
      </c>
      <c r="AP11" s="196"/>
      <c r="AQ11" s="196"/>
      <c r="AR11" s="196" t="s">
        <v>626</v>
      </c>
      <c r="AS11" s="196" t="s">
        <v>84</v>
      </c>
      <c r="AT11" s="196" t="s">
        <v>82</v>
      </c>
      <c r="AU11" s="196" t="s">
        <v>85</v>
      </c>
      <c r="AV11" s="196" t="s">
        <v>63</v>
      </c>
      <c r="AW11" s="196" t="s">
        <v>86</v>
      </c>
      <c r="AX11" s="196"/>
      <c r="AY11" s="196"/>
      <c r="AZ11" s="196"/>
      <c r="BA11" s="196"/>
      <c r="BB11" s="196"/>
      <c r="BC11" s="196" t="s">
        <v>87</v>
      </c>
      <c r="BD11" s="196" t="s">
        <v>88</v>
      </c>
      <c r="BE11" s="196" t="s">
        <v>54</v>
      </c>
      <c r="BF11" s="196" t="s">
        <v>627</v>
      </c>
      <c r="BG11" s="196" t="s">
        <v>89</v>
      </c>
      <c r="BH11" s="200" t="s">
        <v>81</v>
      </c>
      <c r="BI11" s="200"/>
      <c r="BJ11" s="200"/>
      <c r="BK11" s="200"/>
      <c r="BL11" s="200"/>
      <c r="BM11" s="200"/>
      <c r="BN11" s="200"/>
      <c r="BO11" s="200"/>
      <c r="BP11" s="200"/>
      <c r="BQ11" s="200"/>
      <c r="BR11" s="200"/>
      <c r="BS11" s="200"/>
      <c r="BT11" s="200"/>
      <c r="BU11" s="200"/>
      <c r="BV11" s="200"/>
      <c r="BW11" s="200"/>
      <c r="BX11" s="196"/>
      <c r="BY11" s="199"/>
      <c r="BZ11" s="196"/>
      <c r="CA11" s="196"/>
      <c r="CB11" s="196"/>
      <c r="CC11" s="196"/>
      <c r="CD11" s="196"/>
      <c r="CE11" s="196"/>
      <c r="CF11" s="196"/>
      <c r="CG11" s="196"/>
      <c r="CH11" s="196">
        <v>30.5</v>
      </c>
      <c r="CI11" s="201">
        <v>20</v>
      </c>
      <c r="CJ11" s="196">
        <v>0.125</v>
      </c>
      <c r="CK11" s="196">
        <f>CH11*CJ11</f>
        <v>3.8125</v>
      </c>
      <c r="CL11" s="201">
        <v>7.6</v>
      </c>
      <c r="CM11" s="196">
        <f t="shared" si="8"/>
        <v>11.415885023445693</v>
      </c>
      <c r="CN11" s="201">
        <f t="shared" si="10"/>
        <v>45.364597917839596</v>
      </c>
      <c r="CO11" s="202" t="s">
        <v>350</v>
      </c>
      <c r="CP11" s="199">
        <v>0</v>
      </c>
      <c r="CQ11" s="221">
        <v>2.4</v>
      </c>
      <c r="CR11" s="204"/>
      <c r="CS11" s="204">
        <v>35.700000000000003</v>
      </c>
      <c r="CT11" s="242" t="s">
        <v>91</v>
      </c>
      <c r="CU11" s="242" t="s">
        <v>91</v>
      </c>
      <c r="CV11" s="243">
        <f>(((CN11/2)*(100/CQ11)*4)/10000)/CS11</f>
        <v>1.0589308570924275E-2</v>
      </c>
      <c r="CW11" s="244">
        <f>SQRT(CY11)</f>
        <v>16.210851757038242</v>
      </c>
      <c r="CX11" s="244">
        <f>SQRT(CY11)</f>
        <v>16.210851757038242</v>
      </c>
      <c r="CY11" s="196">
        <f>3000/CM11</f>
        <v>262.79171468866986</v>
      </c>
      <c r="CZ11" s="196">
        <v>500</v>
      </c>
      <c r="DA11" s="196">
        <f>2000/CM11</f>
        <v>175.19447645911325</v>
      </c>
      <c r="DB11" s="196">
        <f>2000/CN11</f>
        <v>44.087241853707724</v>
      </c>
      <c r="DC11" s="207">
        <f t="shared" si="7"/>
        <v>0.29999999999999993</v>
      </c>
      <c r="DD11" s="208">
        <f>DC11</f>
        <v>0.29999999999999993</v>
      </c>
      <c r="DE11" s="209">
        <f>CV11+ ((CZ11*CN11)/10000)</f>
        <v>2.2788192044629039</v>
      </c>
      <c r="DF11" s="214">
        <f>-(1-DA11/CY11)</f>
        <v>-0.33333333333333326</v>
      </c>
      <c r="DG11" s="246">
        <v>0.3</v>
      </c>
      <c r="DH11" s="287">
        <v>0.44</v>
      </c>
      <c r="DI11" s="288">
        <f>DD11-(DD11*-DF11)</f>
        <v>0.19999999999999998</v>
      </c>
      <c r="DJ11" s="214">
        <f t="shared" si="9"/>
        <v>0.26999999999999991</v>
      </c>
      <c r="DK11" s="214">
        <f t="shared" ref="DK11:DK58" si="11">(DJ11*DH11)+(DE11*(1-DH11))</f>
        <v>1.3949387544992262</v>
      </c>
      <c r="DL11" s="327">
        <v>0.42</v>
      </c>
      <c r="DM11" s="207">
        <f>(DO11*10000)/CN11</f>
        <v>92.58320789278622</v>
      </c>
      <c r="DN11" s="328" t="s">
        <v>73</v>
      </c>
      <c r="DO11" s="217">
        <v>0.42</v>
      </c>
      <c r="DP11" s="217" t="e">
        <f>($DN11*$CN11)/10000</f>
        <v>#VALUE!</v>
      </c>
      <c r="DQ11" s="218" t="s">
        <v>73</v>
      </c>
      <c r="DR11" s="219" t="e">
        <f t="shared" si="5"/>
        <v>#VALUE!</v>
      </c>
      <c r="DS11" s="235" t="e">
        <f t="shared" si="6"/>
        <v>#VALUE!</v>
      </c>
      <c r="DT11" s="220" t="s">
        <v>470</v>
      </c>
    </row>
    <row r="12" spans="1:124" ht="15" thickBot="1" x14ac:dyDescent="0.4">
      <c r="A12" s="121" t="s">
        <v>437</v>
      </c>
      <c r="B12" s="158">
        <v>1</v>
      </c>
      <c r="C12" s="27" t="s">
        <v>438</v>
      </c>
      <c r="D12" s="27"/>
      <c r="E12" s="27" t="s">
        <v>115</v>
      </c>
      <c r="F12" s="35"/>
      <c r="G12" s="27"/>
      <c r="H12" s="39" t="s">
        <v>303</v>
      </c>
      <c r="I12" s="1" t="s">
        <v>55</v>
      </c>
      <c r="J12" s="1" t="s">
        <v>439</v>
      </c>
      <c r="M12" s="1"/>
      <c r="N12" s="1"/>
      <c r="O12" s="2" t="s">
        <v>80</v>
      </c>
      <c r="P12" s="1"/>
      <c r="Q12" s="1"/>
      <c r="R12" s="1"/>
      <c r="S12" s="1"/>
      <c r="T12" s="1"/>
      <c r="X12" s="1"/>
      <c r="Y12" s="1"/>
      <c r="AA12" s="1"/>
      <c r="AC12" s="1"/>
      <c r="AD12" s="3">
        <v>10</v>
      </c>
      <c r="AE12" s="3">
        <v>5</v>
      </c>
      <c r="AF12" s="3">
        <v>10</v>
      </c>
      <c r="AG12" s="26"/>
      <c r="AH12" s="26"/>
      <c r="AI12" s="26"/>
      <c r="AJ12" s="26"/>
      <c r="AK12" t="s">
        <v>54</v>
      </c>
      <c r="AM12" t="s">
        <v>624</v>
      </c>
      <c r="AN12" t="s">
        <v>625</v>
      </c>
      <c r="AO12" t="s">
        <v>81</v>
      </c>
      <c r="AR12" t="s">
        <v>626</v>
      </c>
      <c r="AS12" t="s">
        <v>84</v>
      </c>
      <c r="AT12" t="s">
        <v>82</v>
      </c>
      <c r="AU12" t="s">
        <v>85</v>
      </c>
      <c r="AV12" t="s">
        <v>63</v>
      </c>
      <c r="AW12" t="s">
        <v>86</v>
      </c>
      <c r="BC12" t="s">
        <v>87</v>
      </c>
      <c r="BD12" t="s">
        <v>88</v>
      </c>
      <c r="BE12" t="s">
        <v>54</v>
      </c>
      <c r="BF12" t="s">
        <v>627</v>
      </c>
      <c r="BG12" t="s">
        <v>89</v>
      </c>
      <c r="BH12" t="s">
        <v>81</v>
      </c>
      <c r="CH12">
        <v>10</v>
      </c>
      <c r="CI12">
        <v>12</v>
      </c>
      <c r="CJ12">
        <v>0.125</v>
      </c>
      <c r="CK12">
        <v>2.5</v>
      </c>
      <c r="CL12">
        <v>3</v>
      </c>
      <c r="CM12">
        <f t="shared" si="8"/>
        <v>4.9087385212343753</v>
      </c>
      <c r="CN12">
        <f t="shared" si="10"/>
        <v>7.0685834705774999</v>
      </c>
      <c r="CO12" s="5" t="s">
        <v>434</v>
      </c>
      <c r="CP12" s="3">
        <v>3</v>
      </c>
      <c r="CQ12" s="10">
        <v>3</v>
      </c>
      <c r="CR12" s="27">
        <v>1</v>
      </c>
      <c r="CS12" s="27">
        <v>1</v>
      </c>
      <c r="CT12" s="177">
        <f t="shared" ref="CT12:CT19" si="12">((CM12/2)*(100/CP12)*4)/10000</f>
        <v>3.2724923474895834E-2</v>
      </c>
      <c r="CU12" s="177">
        <f t="shared" ref="CU12:CU19" si="13">CT12*(1/CR12)</f>
        <v>3.2724923474895834E-2</v>
      </c>
      <c r="CV12" s="40">
        <f>(((CN12/2)*(100/CQ12)*4)/10000)/CS12</f>
        <v>4.7123889803850003E-2</v>
      </c>
      <c r="CW12" s="27">
        <f>100/AD12</f>
        <v>10</v>
      </c>
      <c r="CX12" s="27">
        <f>100/AE12</f>
        <v>20</v>
      </c>
      <c r="CY12">
        <f>CW12*CX12</f>
        <v>200</v>
      </c>
      <c r="CZ12">
        <v>180</v>
      </c>
      <c r="DA12" s="1">
        <f>CW12*(100/AF12)</f>
        <v>100</v>
      </c>
      <c r="DB12" s="1">
        <v>115</v>
      </c>
      <c r="DC12">
        <f t="shared" si="7"/>
        <v>9.8174770424687502E-2</v>
      </c>
      <c r="DD12" s="29">
        <f>DC12</f>
        <v>9.8174770424687502E-2</v>
      </c>
      <c r="DE12" s="20">
        <f>CV12+((CZ12*CN12)/10000)</f>
        <v>0.17435839227424499</v>
      </c>
      <c r="DF12" s="50" t="s">
        <v>75</v>
      </c>
      <c r="DG12" s="22">
        <v>0.3</v>
      </c>
      <c r="DH12" s="23">
        <v>0.3</v>
      </c>
      <c r="DI12" s="21">
        <f>DD12</f>
        <v>9.8174770424687502E-2</v>
      </c>
      <c r="DJ12" s="24">
        <f t="shared" si="9"/>
        <v>9.8174770424687502E-2</v>
      </c>
      <c r="DK12" s="24">
        <f t="shared" si="11"/>
        <v>0.15150330571937773</v>
      </c>
      <c r="DL12" s="140">
        <v>0.18</v>
      </c>
      <c r="DM12" s="150">
        <f>(DO12*10000)/CN12</f>
        <v>282.94212105223977</v>
      </c>
      <c r="DN12" s="324">
        <v>280</v>
      </c>
      <c r="DO12" s="22">
        <v>0.2</v>
      </c>
      <c r="DP12" s="22">
        <f>($DN12*$CN12)/10000</f>
        <v>0.19792033717617</v>
      </c>
      <c r="DQ12" s="193">
        <v>0.2</v>
      </c>
      <c r="DR12" s="23">
        <f t="shared" si="5"/>
        <v>0.19792033717617</v>
      </c>
      <c r="DS12" s="53">
        <f t="shared" si="6"/>
        <v>280</v>
      </c>
      <c r="DT12" s="1" t="s">
        <v>181</v>
      </c>
    </row>
    <row r="13" spans="1:124" ht="15" thickBot="1" x14ac:dyDescent="0.4">
      <c r="A13" s="25">
        <v>12</v>
      </c>
      <c r="B13" s="150">
        <v>1</v>
      </c>
      <c r="C13" s="152" t="s">
        <v>381</v>
      </c>
      <c r="D13" s="55" t="s">
        <v>382</v>
      </c>
      <c r="E13" s="150" t="s">
        <v>383</v>
      </c>
      <c r="F13" s="158" t="s">
        <v>384</v>
      </c>
      <c r="G13" s="150" t="s">
        <v>54</v>
      </c>
      <c r="H13" s="158" t="s">
        <v>96</v>
      </c>
      <c r="I13" s="158" t="s">
        <v>55</v>
      </c>
      <c r="J13" s="158" t="s">
        <v>385</v>
      </c>
      <c r="K13" s="152" t="s">
        <v>618</v>
      </c>
      <c r="L13" s="152" t="s">
        <v>98</v>
      </c>
      <c r="M13" s="150" t="s">
        <v>580</v>
      </c>
      <c r="N13" s="150" t="s">
        <v>58</v>
      </c>
      <c r="O13" s="152"/>
      <c r="P13" s="150" t="s">
        <v>68</v>
      </c>
      <c r="Q13" s="150" t="s">
        <v>54</v>
      </c>
      <c r="R13" s="150"/>
      <c r="S13" s="150"/>
      <c r="T13" s="150"/>
      <c r="U13" s="152"/>
      <c r="V13" s="152"/>
      <c r="W13" s="152"/>
      <c r="X13" s="150"/>
      <c r="Y13" s="150"/>
      <c r="Z13" s="152"/>
      <c r="AA13" s="150"/>
      <c r="AB13" s="152"/>
      <c r="AC13" s="150"/>
      <c r="AD13" s="166"/>
      <c r="AE13" s="166"/>
      <c r="AF13" s="166"/>
      <c r="AG13" s="171"/>
      <c r="AH13" s="171"/>
      <c r="AI13" s="171"/>
      <c r="AJ13" s="171"/>
      <c r="AK13" s="150" t="s">
        <v>54</v>
      </c>
      <c r="AL13" s="150" t="s">
        <v>68</v>
      </c>
      <c r="AM13" s="150" t="s">
        <v>628</v>
      </c>
      <c r="AN13" s="150"/>
      <c r="AO13" s="150" t="s">
        <v>125</v>
      </c>
      <c r="AP13" s="150" t="s">
        <v>386</v>
      </c>
      <c r="AQ13" s="150" t="s">
        <v>387</v>
      </c>
      <c r="AR13" s="150" t="s">
        <v>629</v>
      </c>
      <c r="AS13" s="150"/>
      <c r="AT13" s="150" t="s">
        <v>101</v>
      </c>
      <c r="AU13" s="150" t="s">
        <v>630</v>
      </c>
      <c r="AV13" s="150" t="s">
        <v>63</v>
      </c>
      <c r="AW13" s="150" t="s">
        <v>83</v>
      </c>
      <c r="AX13" s="150">
        <v>10</v>
      </c>
      <c r="AY13" s="155">
        <v>30</v>
      </c>
      <c r="AZ13" s="155">
        <v>110</v>
      </c>
      <c r="BA13" s="150"/>
      <c r="BB13" s="150"/>
      <c r="BC13" s="150"/>
      <c r="BD13" s="150"/>
      <c r="BE13" s="150" t="s">
        <v>68</v>
      </c>
      <c r="BF13" s="150"/>
      <c r="BG13" s="150"/>
      <c r="BH13" s="171"/>
      <c r="BI13" s="171"/>
      <c r="BJ13" s="171"/>
      <c r="BK13" s="171"/>
      <c r="BL13" s="171"/>
      <c r="BM13" s="171"/>
      <c r="BN13" s="171"/>
      <c r="BO13" s="171"/>
      <c r="BP13" s="171"/>
      <c r="BQ13" s="171"/>
      <c r="BR13" s="171"/>
      <c r="BS13" s="171"/>
      <c r="BT13" s="171"/>
      <c r="BU13" s="171"/>
      <c r="BV13" s="171"/>
      <c r="BW13" s="171"/>
      <c r="BX13" s="150" t="s">
        <v>69</v>
      </c>
      <c r="BY13" s="166" t="s">
        <v>388</v>
      </c>
      <c r="BZ13" s="150" t="s">
        <v>389</v>
      </c>
      <c r="CA13" s="150"/>
      <c r="CB13" s="150" t="s">
        <v>631</v>
      </c>
      <c r="CC13" s="150" t="s">
        <v>54</v>
      </c>
      <c r="CD13" s="150" t="s">
        <v>632</v>
      </c>
      <c r="CE13" s="150" t="s">
        <v>633</v>
      </c>
      <c r="CF13" s="150" t="s">
        <v>634</v>
      </c>
      <c r="CG13" s="150" t="s">
        <v>390</v>
      </c>
      <c r="CH13" s="150">
        <v>30.5</v>
      </c>
      <c r="CI13" s="150" t="s">
        <v>73</v>
      </c>
      <c r="CJ13" s="150">
        <v>0.3</v>
      </c>
      <c r="CK13" s="150">
        <f>CH13*CJ13</f>
        <v>9.15</v>
      </c>
      <c r="CL13" s="150" t="s">
        <v>73</v>
      </c>
      <c r="CM13" s="150">
        <f t="shared" si="8"/>
        <v>65.7554977350472</v>
      </c>
      <c r="CN13" t="e">
        <f t="shared" si="10"/>
        <v>#VALUE!</v>
      </c>
      <c r="CO13" s="155" t="s">
        <v>350</v>
      </c>
      <c r="CP13" s="166">
        <v>20</v>
      </c>
      <c r="CQ13" s="151" t="s">
        <v>73</v>
      </c>
      <c r="CR13" s="150">
        <v>10</v>
      </c>
      <c r="CS13" s="150" t="s">
        <v>73</v>
      </c>
      <c r="CT13" s="177">
        <f t="shared" si="12"/>
        <v>6.57554977350472E-2</v>
      </c>
      <c r="CU13" s="177">
        <f t="shared" si="13"/>
        <v>6.5755497735047203E-3</v>
      </c>
      <c r="CV13" s="179">
        <v>0.1</v>
      </c>
      <c r="CW13" s="150">
        <f>100/AX13</f>
        <v>10</v>
      </c>
      <c r="CX13" s="150">
        <f>100/AY13</f>
        <v>3.3333333333333335</v>
      </c>
      <c r="CY13" s="150">
        <f>CW13*CX13</f>
        <v>33.333333333333336</v>
      </c>
      <c r="CZ13" s="150">
        <v>0</v>
      </c>
      <c r="DA13" s="150">
        <v>9.09</v>
      </c>
      <c r="DB13" s="150">
        <v>0</v>
      </c>
      <c r="DC13" s="150">
        <f t="shared" si="7"/>
        <v>0.21918499245015738</v>
      </c>
      <c r="DD13" s="20">
        <f t="shared" ref="DD13:DD19" si="14">DC13+CU13</f>
        <v>0.2257605422236621</v>
      </c>
      <c r="DE13" s="20" t="e">
        <f>CV13+((CZ13*CN13)/10000)</f>
        <v>#VALUE!</v>
      </c>
      <c r="DF13" s="49">
        <f>-(1-DA13/CY13)</f>
        <v>-0.72730000000000006</v>
      </c>
      <c r="DG13" s="59">
        <v>0.8</v>
      </c>
      <c r="DH13" s="71" t="s">
        <v>73</v>
      </c>
      <c r="DI13" s="24">
        <f>DD13-(DD13*-DF13)</f>
        <v>6.1564899864392647E-2</v>
      </c>
      <c r="DJ13" s="24">
        <f t="shared" si="9"/>
        <v>9.4404028336246532E-2</v>
      </c>
      <c r="DK13" s="24" t="e">
        <f t="shared" si="11"/>
        <v>#VALUE!</v>
      </c>
      <c r="DL13" s="140">
        <v>0.1</v>
      </c>
      <c r="DM13" s="150">
        <v>10</v>
      </c>
      <c r="DN13" s="324">
        <v>10</v>
      </c>
      <c r="DO13" s="22">
        <f>($DM13*$CM13)/10000</f>
        <v>6.57554977350472E-2</v>
      </c>
      <c r="DP13" s="22">
        <f>($DN13*$CM13)/10000</f>
        <v>6.57554977350472E-2</v>
      </c>
      <c r="DQ13" s="22">
        <v>7.0000000000000007E-2</v>
      </c>
      <c r="DR13" s="23" t="e">
        <f t="shared" si="5"/>
        <v>#VALUE!</v>
      </c>
      <c r="DS13" s="53" t="e">
        <f t="shared" si="6"/>
        <v>#VALUE!</v>
      </c>
      <c r="DT13" s="150" t="s">
        <v>181</v>
      </c>
    </row>
    <row r="14" spans="1:124" ht="15" thickBot="1" x14ac:dyDescent="0.4">
      <c r="A14" s="25">
        <v>23</v>
      </c>
      <c r="B14" s="150">
        <v>1</v>
      </c>
      <c r="C14" s="2" t="s">
        <v>92</v>
      </c>
      <c r="D14" t="s">
        <v>93</v>
      </c>
      <c r="E14" t="s">
        <v>94</v>
      </c>
      <c r="F14" s="1" t="s">
        <v>95</v>
      </c>
      <c r="G14" t="s">
        <v>54</v>
      </c>
      <c r="H14" s="1" t="s">
        <v>96</v>
      </c>
      <c r="I14" s="1" t="s">
        <v>55</v>
      </c>
      <c r="J14" s="1" t="s">
        <v>97</v>
      </c>
      <c r="K14" s="2" t="s">
        <v>598</v>
      </c>
      <c r="L14" s="2" t="s">
        <v>98</v>
      </c>
      <c r="M14" t="s">
        <v>580</v>
      </c>
      <c r="N14" t="s">
        <v>58</v>
      </c>
      <c r="O14" s="2" t="s">
        <v>99</v>
      </c>
      <c r="P14" t="s">
        <v>54</v>
      </c>
      <c r="S14" t="s">
        <v>635</v>
      </c>
      <c r="U14" s="2" t="s">
        <v>582</v>
      </c>
      <c r="W14" s="2" t="s">
        <v>100</v>
      </c>
      <c r="X14" t="s">
        <v>636</v>
      </c>
      <c r="Z14" s="2" t="s">
        <v>101</v>
      </c>
      <c r="AA14" t="s">
        <v>102</v>
      </c>
      <c r="AB14" s="2" t="s">
        <v>63</v>
      </c>
      <c r="AC14" t="s">
        <v>64</v>
      </c>
      <c r="AG14" s="2" t="s">
        <v>103</v>
      </c>
      <c r="AH14" s="2" t="s">
        <v>103</v>
      </c>
      <c r="AK14" t="s">
        <v>54</v>
      </c>
      <c r="AM14" t="s">
        <v>637</v>
      </c>
      <c r="AO14" s="26" t="s">
        <v>582</v>
      </c>
      <c r="AP14" s="26"/>
      <c r="AQ14" s="26" t="s">
        <v>104</v>
      </c>
      <c r="AR14" t="s">
        <v>638</v>
      </c>
      <c r="AT14" t="s">
        <v>101</v>
      </c>
      <c r="AU14" t="s">
        <v>102</v>
      </c>
      <c r="AV14" t="s">
        <v>63</v>
      </c>
      <c r="AW14" t="s">
        <v>64</v>
      </c>
      <c r="AX14" s="26"/>
      <c r="AY14" s="26"/>
      <c r="AZ14" s="26"/>
      <c r="BA14" s="26" t="s">
        <v>103</v>
      </c>
      <c r="BB14" s="26" t="s">
        <v>103</v>
      </c>
      <c r="BC14" s="26"/>
      <c r="BD14" s="26"/>
      <c r="BE14" t="s">
        <v>68</v>
      </c>
      <c r="BH14" s="26"/>
      <c r="BI14" s="26"/>
      <c r="BJ14" s="26"/>
      <c r="BK14" s="26"/>
      <c r="BL14" s="26"/>
      <c r="BM14" s="26"/>
      <c r="BN14" s="26"/>
      <c r="BO14" s="26"/>
      <c r="BP14" s="26"/>
      <c r="BQ14" s="26"/>
      <c r="BR14" s="26"/>
      <c r="BS14" s="26"/>
      <c r="BT14" s="26"/>
      <c r="BU14" s="26"/>
      <c r="BV14" s="26"/>
      <c r="BW14" s="26"/>
      <c r="BX14" t="s">
        <v>105</v>
      </c>
      <c r="BY14" s="3" t="s">
        <v>106</v>
      </c>
      <c r="BZ14" t="s">
        <v>107</v>
      </c>
      <c r="CB14" t="s">
        <v>639</v>
      </c>
      <c r="CC14" t="s">
        <v>54</v>
      </c>
      <c r="CD14" t="s">
        <v>108</v>
      </c>
      <c r="CE14" t="s">
        <v>109</v>
      </c>
      <c r="CF14" t="s">
        <v>110</v>
      </c>
      <c r="CG14" t="s">
        <v>111</v>
      </c>
      <c r="CH14">
        <v>23</v>
      </c>
      <c r="CI14">
        <v>23</v>
      </c>
      <c r="CJ14">
        <v>0.3</v>
      </c>
      <c r="CK14">
        <f>CH14*CJ14</f>
        <v>6.8999999999999995</v>
      </c>
      <c r="CL14">
        <v>6.9</v>
      </c>
      <c r="CM14">
        <f t="shared" si="8"/>
        <v>37.392806559354973</v>
      </c>
      <c r="CN14">
        <f t="shared" si="10"/>
        <v>37.39280655935498</v>
      </c>
      <c r="CO14" s="5" t="s">
        <v>72</v>
      </c>
      <c r="CP14" s="3">
        <v>6.8999999999999995</v>
      </c>
      <c r="CQ14" s="10">
        <v>6.9</v>
      </c>
      <c r="CR14">
        <f>13/2</f>
        <v>6.5</v>
      </c>
      <c r="CS14">
        <v>6.5</v>
      </c>
      <c r="CT14" s="17">
        <f t="shared" si="12"/>
        <v>0.10838494654885499</v>
      </c>
      <c r="CU14" s="17">
        <f t="shared" si="13"/>
        <v>1.6674607161362306E-2</v>
      </c>
      <c r="CV14" s="17">
        <v>0.02</v>
      </c>
      <c r="CW14">
        <v>10</v>
      </c>
      <c r="CX14">
        <v>3</v>
      </c>
      <c r="CY14">
        <v>30</v>
      </c>
      <c r="CZ14">
        <v>30</v>
      </c>
      <c r="DA14">
        <v>30</v>
      </c>
      <c r="DB14">
        <v>30</v>
      </c>
      <c r="DC14">
        <f t="shared" si="7"/>
        <v>0.11217841967806491</v>
      </c>
      <c r="DD14" s="20">
        <f t="shared" si="14"/>
        <v>0.12885302683942723</v>
      </c>
      <c r="DE14" s="20">
        <f>CV14+((CZ14*CN14)/10000)</f>
        <v>0.13217841967806493</v>
      </c>
      <c r="DF14" s="50" t="s">
        <v>75</v>
      </c>
      <c r="DG14" s="33">
        <v>0.8</v>
      </c>
      <c r="DH14" s="40">
        <v>0.8</v>
      </c>
      <c r="DI14" s="21">
        <f t="shared" ref="DI14:DI27" si="15">DD14</f>
        <v>0.12885302683942723</v>
      </c>
      <c r="DJ14" s="24">
        <f t="shared" si="9"/>
        <v>0.12885302683942723</v>
      </c>
      <c r="DK14" s="24">
        <f t="shared" si="11"/>
        <v>0.12951810540715478</v>
      </c>
      <c r="DL14" s="140">
        <v>0.13</v>
      </c>
      <c r="DM14" t="s">
        <v>73</v>
      </c>
      <c r="DN14" s="131" t="s">
        <v>73</v>
      </c>
      <c r="DO14" s="42" t="s">
        <v>73</v>
      </c>
      <c r="DP14" s="42" t="s">
        <v>73</v>
      </c>
      <c r="DQ14" s="42">
        <v>0.04</v>
      </c>
      <c r="DR14" s="23" t="e">
        <f t="shared" si="5"/>
        <v>#VALUE!</v>
      </c>
      <c r="DS14" s="13" t="e">
        <f t="shared" si="6"/>
        <v>#VALUE!</v>
      </c>
      <c r="DT14" s="33" t="s">
        <v>477</v>
      </c>
    </row>
    <row r="15" spans="1:124" s="201" customFormat="1" ht="15" thickBot="1" x14ac:dyDescent="0.4">
      <c r="A15" s="194">
        <v>23</v>
      </c>
      <c r="B15" s="196">
        <v>2</v>
      </c>
      <c r="C15" s="198" t="s">
        <v>92</v>
      </c>
      <c r="D15" s="196" t="s">
        <v>93</v>
      </c>
      <c r="E15" s="196" t="s">
        <v>94</v>
      </c>
      <c r="F15" s="196" t="s">
        <v>95</v>
      </c>
      <c r="G15" s="196" t="s">
        <v>54</v>
      </c>
      <c r="H15" s="196" t="s">
        <v>96</v>
      </c>
      <c r="I15" s="196" t="s">
        <v>55</v>
      </c>
      <c r="J15" s="196" t="s">
        <v>97</v>
      </c>
      <c r="K15" s="198" t="s">
        <v>598</v>
      </c>
      <c r="L15" s="198" t="s">
        <v>98</v>
      </c>
      <c r="M15" s="196" t="s">
        <v>580</v>
      </c>
      <c r="N15" s="196" t="s">
        <v>58</v>
      </c>
      <c r="O15" s="198" t="s">
        <v>99</v>
      </c>
      <c r="P15" s="196"/>
      <c r="Q15" s="196"/>
      <c r="R15" s="196"/>
      <c r="S15" s="196"/>
      <c r="T15" s="196"/>
      <c r="U15" s="198"/>
      <c r="V15" s="198"/>
      <c r="W15" s="198"/>
      <c r="X15" s="196"/>
      <c r="Y15" s="196"/>
      <c r="Z15" s="198"/>
      <c r="AA15" s="196"/>
      <c r="AB15" s="198"/>
      <c r="AC15" s="196"/>
      <c r="AD15" s="199"/>
      <c r="AE15" s="199"/>
      <c r="AF15" s="199"/>
      <c r="AG15" s="200"/>
      <c r="AH15" s="200"/>
      <c r="AI15" s="200"/>
      <c r="AJ15" s="200"/>
      <c r="AK15" s="196" t="s">
        <v>54</v>
      </c>
      <c r="AL15" s="196"/>
      <c r="AM15" s="196" t="s">
        <v>637</v>
      </c>
      <c r="AN15" s="196"/>
      <c r="AO15" s="196" t="s">
        <v>582</v>
      </c>
      <c r="AP15" s="196"/>
      <c r="AQ15" s="196" t="s">
        <v>104</v>
      </c>
      <c r="AR15" s="196" t="s">
        <v>638</v>
      </c>
      <c r="AS15" s="196"/>
      <c r="AT15" s="196" t="s">
        <v>101</v>
      </c>
      <c r="AU15" s="196" t="s">
        <v>102</v>
      </c>
      <c r="AV15" s="196" t="s">
        <v>63</v>
      </c>
      <c r="AW15" s="196" t="s">
        <v>64</v>
      </c>
      <c r="AX15" s="196"/>
      <c r="AY15" s="196"/>
      <c r="AZ15" s="196"/>
      <c r="BA15" s="196" t="s">
        <v>103</v>
      </c>
      <c r="BB15" s="196" t="s">
        <v>103</v>
      </c>
      <c r="BC15" s="196"/>
      <c r="BD15" s="196"/>
      <c r="BE15" s="196" t="s">
        <v>68</v>
      </c>
      <c r="BF15" s="196"/>
      <c r="BG15" s="196"/>
      <c r="BH15" s="200"/>
      <c r="BI15" s="200"/>
      <c r="BJ15" s="200"/>
      <c r="BK15" s="200"/>
      <c r="BL15" s="200"/>
      <c r="BM15" s="200"/>
      <c r="BN15" s="200"/>
      <c r="BO15" s="200"/>
      <c r="BP15" s="200"/>
      <c r="BQ15" s="200"/>
      <c r="BR15" s="200"/>
      <c r="BS15" s="200"/>
      <c r="BT15" s="200"/>
      <c r="BU15" s="200"/>
      <c r="BV15" s="200"/>
      <c r="BW15" s="200"/>
      <c r="BX15" s="196" t="s">
        <v>105</v>
      </c>
      <c r="BY15" s="199" t="s">
        <v>106</v>
      </c>
      <c r="BZ15" s="196" t="s">
        <v>107</v>
      </c>
      <c r="CA15" s="196"/>
      <c r="CB15" s="196" t="s">
        <v>639</v>
      </c>
      <c r="CC15" s="196" t="s">
        <v>54</v>
      </c>
      <c r="CD15" s="196" t="s">
        <v>108</v>
      </c>
      <c r="CE15" s="196" t="s">
        <v>109</v>
      </c>
      <c r="CF15" s="196" t="s">
        <v>110</v>
      </c>
      <c r="CG15" s="196" t="s">
        <v>111</v>
      </c>
      <c r="CH15" s="196">
        <v>23</v>
      </c>
      <c r="CI15" s="196">
        <v>23</v>
      </c>
      <c r="CJ15" s="196">
        <v>0.3</v>
      </c>
      <c r="CK15" s="196">
        <f>CH15*CJ15</f>
        <v>6.8999999999999995</v>
      </c>
      <c r="CL15" s="196">
        <v>6.9</v>
      </c>
      <c r="CM15" s="196">
        <f t="shared" si="8"/>
        <v>37.392806559354973</v>
      </c>
      <c r="CN15" s="201">
        <f t="shared" si="10"/>
        <v>37.39280655935498</v>
      </c>
      <c r="CO15" s="202" t="s">
        <v>350</v>
      </c>
      <c r="CP15" s="199">
        <f>CK15</f>
        <v>6.8999999999999995</v>
      </c>
      <c r="CQ15" s="203">
        <v>6.9</v>
      </c>
      <c r="CR15" s="196">
        <v>7.5</v>
      </c>
      <c r="CS15" s="196">
        <v>7.5</v>
      </c>
      <c r="CT15" s="205">
        <f t="shared" si="12"/>
        <v>0.10838494654885499</v>
      </c>
      <c r="CU15" s="205">
        <f t="shared" si="13"/>
        <v>1.4451326206513997E-2</v>
      </c>
      <c r="CV15" s="206">
        <v>0.01</v>
      </c>
      <c r="CW15" s="196">
        <v>10</v>
      </c>
      <c r="CX15" s="196">
        <v>3</v>
      </c>
      <c r="CY15" s="196">
        <v>30</v>
      </c>
      <c r="CZ15" s="196">
        <v>30</v>
      </c>
      <c r="DA15" s="196">
        <v>30</v>
      </c>
      <c r="DB15" s="196">
        <v>30</v>
      </c>
      <c r="DC15" s="207">
        <f t="shared" si="7"/>
        <v>0.11217841967806491</v>
      </c>
      <c r="DD15" s="209">
        <f t="shared" si="14"/>
        <v>0.1266297458845789</v>
      </c>
      <c r="DE15" s="209">
        <f>CV15+ ((CZ15*CN15)/10000)</f>
        <v>0.12217841967806493</v>
      </c>
      <c r="DF15" s="233" t="s">
        <v>75</v>
      </c>
      <c r="DG15" s="237">
        <v>0.8</v>
      </c>
      <c r="DH15" s="241">
        <v>0.8</v>
      </c>
      <c r="DI15" s="213">
        <f t="shared" si="15"/>
        <v>0.1266297458845789</v>
      </c>
      <c r="DJ15" s="214">
        <f t="shared" si="9"/>
        <v>0.1266297458845789</v>
      </c>
      <c r="DK15" s="214">
        <f t="shared" si="11"/>
        <v>0.12573948064327611</v>
      </c>
      <c r="DL15" s="327">
        <v>0.13</v>
      </c>
      <c r="DM15" s="207" t="s">
        <v>73</v>
      </c>
      <c r="DN15" s="328" t="s">
        <v>73</v>
      </c>
      <c r="DO15" s="217" t="s">
        <v>73</v>
      </c>
      <c r="DP15" s="217" t="s">
        <v>73</v>
      </c>
      <c r="DQ15" s="217" t="s">
        <v>73</v>
      </c>
      <c r="DR15" s="219" t="e">
        <f t="shared" si="5"/>
        <v>#VALUE!</v>
      </c>
      <c r="DS15" s="235" t="e">
        <f t="shared" si="6"/>
        <v>#VALUE!</v>
      </c>
      <c r="DT15" s="240" t="s">
        <v>112</v>
      </c>
    </row>
    <row r="16" spans="1:124" s="27" customFormat="1" ht="15" thickBot="1" x14ac:dyDescent="0.4">
      <c r="A16" s="34" t="s">
        <v>113</v>
      </c>
      <c r="B16" s="183">
        <v>1</v>
      </c>
      <c r="C16" s="35" t="s">
        <v>114</v>
      </c>
      <c r="E16" s="27" t="s">
        <v>115</v>
      </c>
      <c r="F16" s="35"/>
      <c r="H16" s="35" t="s">
        <v>96</v>
      </c>
      <c r="I16" s="35" t="s">
        <v>55</v>
      </c>
      <c r="J16" s="35" t="s">
        <v>116</v>
      </c>
      <c r="K16" s="36"/>
      <c r="L16" s="36"/>
      <c r="O16" s="36"/>
      <c r="U16" s="36"/>
      <c r="V16" s="36"/>
      <c r="W16" s="36"/>
      <c r="Z16" s="36"/>
      <c r="AB16" s="36"/>
      <c r="AD16" s="37">
        <v>6</v>
      </c>
      <c r="AE16" s="37">
        <v>35</v>
      </c>
      <c r="AF16" s="37">
        <v>35</v>
      </c>
      <c r="AG16" s="36"/>
      <c r="AH16" s="36"/>
      <c r="AI16" s="36"/>
      <c r="AJ16" s="36"/>
      <c r="AO16" s="38"/>
      <c r="AP16" s="38"/>
      <c r="AQ16" s="38"/>
      <c r="AX16" s="38"/>
      <c r="AY16" s="38"/>
      <c r="AZ16" s="38"/>
      <c r="BA16" s="38"/>
      <c r="BB16" s="38"/>
      <c r="BC16" s="38"/>
      <c r="BD16" s="38"/>
      <c r="BH16" s="38"/>
      <c r="BI16" s="38"/>
      <c r="BJ16" s="38"/>
      <c r="BK16" s="38"/>
      <c r="BL16" s="38"/>
      <c r="BM16" s="38"/>
      <c r="BN16" s="38"/>
      <c r="BO16" s="38"/>
      <c r="BP16" s="38"/>
      <c r="BQ16" s="38"/>
      <c r="BR16" s="38"/>
      <c r="BS16" s="38"/>
      <c r="BT16" s="38"/>
      <c r="BU16" s="38"/>
      <c r="BV16" s="38"/>
      <c r="BW16" s="38"/>
      <c r="BY16" s="37"/>
      <c r="CH16" s="27">
        <v>20</v>
      </c>
      <c r="CI16" s="27">
        <v>20</v>
      </c>
      <c r="CK16" s="27">
        <f>2*SQRT(11/3.14159265359)</f>
        <v>3.7424103185094322</v>
      </c>
      <c r="CL16" s="27">
        <v>5</v>
      </c>
      <c r="CM16" s="27">
        <v>11</v>
      </c>
      <c r="CN16">
        <f t="shared" si="10"/>
        <v>19.634954084937501</v>
      </c>
      <c r="CO16" s="5" t="s">
        <v>72</v>
      </c>
      <c r="CP16" s="37">
        <v>3</v>
      </c>
      <c r="CQ16" s="39">
        <v>3</v>
      </c>
      <c r="CR16" s="27">
        <v>7</v>
      </c>
      <c r="CS16" s="27">
        <v>7</v>
      </c>
      <c r="CT16" s="17">
        <f t="shared" si="12"/>
        <v>7.3333333333333334E-2</v>
      </c>
      <c r="CU16" s="17">
        <f t="shared" si="13"/>
        <v>1.0476190476190476E-2</v>
      </c>
      <c r="CV16" s="40">
        <f>(((CN16/2)*(100/CQ16)*4)/10000)/CS16</f>
        <v>1.8699956271369049E-2</v>
      </c>
      <c r="CW16" s="27">
        <f>100/AD16</f>
        <v>16.666666666666668</v>
      </c>
      <c r="CX16" s="27">
        <f>100/AE16</f>
        <v>2.8571428571428572</v>
      </c>
      <c r="CY16">
        <f>CW16*CX16</f>
        <v>47.61904761904762</v>
      </c>
      <c r="CZ16" s="10">
        <v>60</v>
      </c>
      <c r="DA16" s="27">
        <f>CY16</f>
        <v>47.61904761904762</v>
      </c>
      <c r="DB16" s="39">
        <v>60</v>
      </c>
      <c r="DC16">
        <f t="shared" si="7"/>
        <v>5.2380952380952382E-2</v>
      </c>
      <c r="DD16" s="20">
        <f t="shared" si="14"/>
        <v>6.2857142857142861E-2</v>
      </c>
      <c r="DE16" s="17">
        <f t="shared" ref="DE16:DE27" si="16">CV16+((CZ16*CN16)/10000)</f>
        <v>0.13650968078099407</v>
      </c>
      <c r="DF16" s="51"/>
      <c r="DG16" s="44">
        <v>0.8</v>
      </c>
      <c r="DH16" s="32">
        <v>0.8</v>
      </c>
      <c r="DI16" s="21">
        <f t="shared" si="15"/>
        <v>6.2857142857142861E-2</v>
      </c>
      <c r="DJ16" s="24">
        <f t="shared" si="9"/>
        <v>6.2857142857142861E-2</v>
      </c>
      <c r="DK16" s="24">
        <f t="shared" si="11"/>
        <v>7.7587650441913097E-2</v>
      </c>
      <c r="DL16" s="140">
        <v>0.1</v>
      </c>
      <c r="DM16">
        <f>(DO16*10000)/CM16</f>
        <v>90.909090909090907</v>
      </c>
      <c r="DN16" s="128">
        <v>60</v>
      </c>
      <c r="DO16" s="42">
        <v>0.1</v>
      </c>
      <c r="DP16" s="22">
        <f>($DN16*$CM16)/10000</f>
        <v>6.6000000000000003E-2</v>
      </c>
      <c r="DQ16" s="22">
        <v>0.12</v>
      </c>
      <c r="DR16" s="23">
        <f t="shared" si="5"/>
        <v>0.11780972450962501</v>
      </c>
      <c r="DS16" s="13">
        <f t="shared" si="6"/>
        <v>33.613523981006082</v>
      </c>
    </row>
    <row r="17" spans="1:124" ht="15.65" customHeight="1" thickBot="1" x14ac:dyDescent="0.4">
      <c r="A17" s="25">
        <v>22</v>
      </c>
      <c r="B17" s="150">
        <v>1</v>
      </c>
      <c r="C17" s="6" t="s">
        <v>143</v>
      </c>
      <c r="D17" t="s">
        <v>144</v>
      </c>
      <c r="E17" t="s">
        <v>145</v>
      </c>
      <c r="F17" s="1" t="s">
        <v>640</v>
      </c>
      <c r="G17" t="s">
        <v>68</v>
      </c>
      <c r="H17" s="1" t="s">
        <v>121</v>
      </c>
      <c r="I17" s="1" t="s">
        <v>55</v>
      </c>
      <c r="J17" s="1" t="s">
        <v>146</v>
      </c>
      <c r="K17" s="2" t="s">
        <v>598</v>
      </c>
      <c r="L17" s="2" t="s">
        <v>147</v>
      </c>
      <c r="M17" t="s">
        <v>580</v>
      </c>
      <c r="N17" t="s">
        <v>641</v>
      </c>
      <c r="O17" s="2" t="s">
        <v>148</v>
      </c>
      <c r="P17" t="s">
        <v>54</v>
      </c>
      <c r="S17" t="s">
        <v>642</v>
      </c>
      <c r="T17" t="s">
        <v>643</v>
      </c>
      <c r="U17" s="2" t="s">
        <v>582</v>
      </c>
      <c r="W17" s="2">
        <v>65</v>
      </c>
      <c r="X17" t="s">
        <v>644</v>
      </c>
      <c r="Z17" s="2" t="s">
        <v>149</v>
      </c>
      <c r="AA17" t="s">
        <v>150</v>
      </c>
      <c r="AB17" s="2" t="s">
        <v>63</v>
      </c>
      <c r="AC17" t="s">
        <v>83</v>
      </c>
      <c r="AD17" s="3" t="s">
        <v>151</v>
      </c>
      <c r="AE17" s="3" t="s">
        <v>152</v>
      </c>
      <c r="AF17" s="3" t="s">
        <v>153</v>
      </c>
      <c r="AK17" t="s">
        <v>68</v>
      </c>
      <c r="AL17" t="s">
        <v>68</v>
      </c>
      <c r="AO17" s="26"/>
      <c r="AP17" s="26"/>
      <c r="AQ17" s="26"/>
      <c r="AX17" s="26"/>
      <c r="AY17" s="26"/>
      <c r="AZ17" s="26"/>
      <c r="BA17" s="26"/>
      <c r="BB17" s="26"/>
      <c r="BC17" s="26"/>
      <c r="BD17" s="26"/>
      <c r="BH17" s="26"/>
      <c r="BI17" s="26"/>
      <c r="BJ17" s="26"/>
      <c r="BK17" s="26"/>
      <c r="BL17" s="26"/>
      <c r="BM17" s="26"/>
      <c r="BN17" s="26"/>
      <c r="BO17" s="26"/>
      <c r="BP17" s="26"/>
      <c r="BQ17" s="26"/>
      <c r="BR17" s="26"/>
      <c r="BS17" s="26"/>
      <c r="BT17" s="26"/>
      <c r="BU17" s="26"/>
      <c r="BV17" s="26"/>
      <c r="BW17" s="26"/>
      <c r="BX17" t="s">
        <v>69</v>
      </c>
      <c r="BY17" s="3" t="s">
        <v>645</v>
      </c>
      <c r="BZ17" t="s">
        <v>154</v>
      </c>
      <c r="CB17" t="s">
        <v>646</v>
      </c>
      <c r="CC17" t="s">
        <v>54</v>
      </c>
      <c r="CD17" t="s">
        <v>155</v>
      </c>
      <c r="CE17" t="s">
        <v>156</v>
      </c>
      <c r="CF17" t="s">
        <v>157</v>
      </c>
      <c r="CH17">
        <v>23</v>
      </c>
      <c r="CI17" t="s">
        <v>73</v>
      </c>
      <c r="CJ17">
        <v>0.5</v>
      </c>
      <c r="CK17">
        <f>CH17*CJ17</f>
        <v>11.5</v>
      </c>
      <c r="CL17">
        <v>11.5</v>
      </c>
      <c r="CM17">
        <f t="shared" ref="CM17:CM58" si="17">((CK17/2)^2)*3.14159265359</f>
        <v>103.86890710931938</v>
      </c>
      <c r="CN17">
        <f t="shared" si="10"/>
        <v>103.86890710931938</v>
      </c>
      <c r="CO17" s="5" t="s">
        <v>72</v>
      </c>
      <c r="CP17" s="3">
        <v>10</v>
      </c>
      <c r="CQ17" s="10" t="s">
        <v>73</v>
      </c>
      <c r="CR17" s="27">
        <v>65</v>
      </c>
      <c r="CS17" s="10" t="s">
        <v>73</v>
      </c>
      <c r="CT17" s="17">
        <f t="shared" si="12"/>
        <v>0.20773781421863877</v>
      </c>
      <c r="CU17" s="17">
        <f t="shared" si="13"/>
        <v>3.1959663725944429E-3</v>
      </c>
      <c r="CV17" s="10" t="s">
        <v>73</v>
      </c>
      <c r="CW17" s="27">
        <v>10</v>
      </c>
      <c r="CX17" s="27">
        <v>2.5</v>
      </c>
      <c r="CY17">
        <v>25</v>
      </c>
      <c r="CZ17" s="10" t="s">
        <v>73</v>
      </c>
      <c r="DA17" s="47">
        <v>25</v>
      </c>
      <c r="DB17" s="10" t="s">
        <v>73</v>
      </c>
      <c r="DC17">
        <f t="shared" si="7"/>
        <v>0.25967226777329849</v>
      </c>
      <c r="DD17" s="20">
        <f t="shared" si="14"/>
        <v>0.26286823414589294</v>
      </c>
      <c r="DE17" s="20" t="e">
        <f t="shared" si="16"/>
        <v>#VALUE!</v>
      </c>
      <c r="DF17" s="50" t="s">
        <v>75</v>
      </c>
      <c r="DG17" s="33">
        <v>0.1</v>
      </c>
      <c r="DH17" s="10" t="s">
        <v>73</v>
      </c>
      <c r="DI17" s="21">
        <f t="shared" si="15"/>
        <v>0.26286823414589294</v>
      </c>
      <c r="DJ17" s="24">
        <f t="shared" si="9"/>
        <v>0.26286823414589294</v>
      </c>
      <c r="DK17" s="24" t="e">
        <f t="shared" si="11"/>
        <v>#VALUE!</v>
      </c>
      <c r="DL17" s="140">
        <v>0.26</v>
      </c>
      <c r="DM17">
        <v>37</v>
      </c>
      <c r="DN17" s="130">
        <v>37</v>
      </c>
      <c r="DO17" s="59">
        <f>($DM17*$CM17)/10000</f>
        <v>0.3843149563044817</v>
      </c>
      <c r="DP17" s="59">
        <f>($DN17*$CM17)/10000</f>
        <v>0.3843149563044817</v>
      </c>
      <c r="DQ17" s="59">
        <v>0.38</v>
      </c>
      <c r="DR17" s="23">
        <f t="shared" si="5"/>
        <v>0.3843149563044817</v>
      </c>
      <c r="DS17" s="13">
        <f>(DQ17*10000)/CM17</f>
        <v>36.584576710724384</v>
      </c>
      <c r="DT17" s="33" t="s">
        <v>181</v>
      </c>
    </row>
    <row r="18" spans="1:124" ht="15" thickBot="1" x14ac:dyDescent="0.4">
      <c r="A18" s="25">
        <v>21</v>
      </c>
      <c r="B18" s="361">
        <v>1</v>
      </c>
      <c r="C18" s="2" t="s">
        <v>117</v>
      </c>
      <c r="D18" t="s">
        <v>118</v>
      </c>
      <c r="E18" t="s">
        <v>119</v>
      </c>
      <c r="F18" s="1" t="s">
        <v>120</v>
      </c>
      <c r="G18" t="s">
        <v>54</v>
      </c>
      <c r="H18" s="1" t="s">
        <v>121</v>
      </c>
      <c r="I18" s="1" t="s">
        <v>55</v>
      </c>
      <c r="J18" s="1" t="s">
        <v>122</v>
      </c>
      <c r="K18" s="2" t="s">
        <v>618</v>
      </c>
      <c r="L18" s="2" t="s">
        <v>123</v>
      </c>
      <c r="M18" t="s">
        <v>580</v>
      </c>
      <c r="N18" t="s">
        <v>58</v>
      </c>
      <c r="O18" s="2" t="s">
        <v>124</v>
      </c>
      <c r="P18" t="s">
        <v>54</v>
      </c>
      <c r="S18" t="s">
        <v>647</v>
      </c>
      <c r="U18" s="2" t="s">
        <v>125</v>
      </c>
      <c r="V18" s="2" t="s">
        <v>126</v>
      </c>
      <c r="W18" s="2" t="s">
        <v>648</v>
      </c>
      <c r="X18" t="s">
        <v>649</v>
      </c>
      <c r="Z18" s="2" t="s">
        <v>101</v>
      </c>
      <c r="AA18" t="s">
        <v>591</v>
      </c>
      <c r="AB18" s="2" t="s">
        <v>63</v>
      </c>
      <c r="AC18" t="s">
        <v>64</v>
      </c>
      <c r="AG18" s="2" t="s">
        <v>127</v>
      </c>
      <c r="AH18" s="2" t="s">
        <v>127</v>
      </c>
      <c r="AK18" t="s">
        <v>54</v>
      </c>
      <c r="AM18" t="s">
        <v>650</v>
      </c>
      <c r="AO18" s="26" t="s">
        <v>582</v>
      </c>
      <c r="AP18" s="26"/>
      <c r="AQ18" s="26" t="s">
        <v>648</v>
      </c>
      <c r="AR18" t="s">
        <v>651</v>
      </c>
      <c r="AT18" t="s">
        <v>101</v>
      </c>
      <c r="AU18" t="s">
        <v>591</v>
      </c>
      <c r="AV18" t="s">
        <v>63</v>
      </c>
      <c r="AW18" t="s">
        <v>64</v>
      </c>
      <c r="AX18" s="26"/>
      <c r="AY18" s="26"/>
      <c r="AZ18" s="26"/>
      <c r="BA18" s="26" t="s">
        <v>127</v>
      </c>
      <c r="BB18" s="26" t="s">
        <v>127</v>
      </c>
      <c r="BC18" s="26"/>
      <c r="BD18" s="26"/>
      <c r="BE18" t="s">
        <v>54</v>
      </c>
      <c r="BF18" t="s">
        <v>652</v>
      </c>
      <c r="BH18" s="26" t="s">
        <v>125</v>
      </c>
      <c r="BI18" s="26" t="s">
        <v>128</v>
      </c>
      <c r="BJ18" s="26" t="s">
        <v>648</v>
      </c>
      <c r="BK18" s="26" t="s">
        <v>651</v>
      </c>
      <c r="BL18" s="26"/>
      <c r="BM18" s="26" t="s">
        <v>101</v>
      </c>
      <c r="BN18" s="26" t="s">
        <v>591</v>
      </c>
      <c r="BO18" s="26" t="s">
        <v>63</v>
      </c>
      <c r="BP18" s="26" t="s">
        <v>64</v>
      </c>
      <c r="BQ18" s="26"/>
      <c r="BR18" s="26"/>
      <c r="BS18" s="26"/>
      <c r="BT18" s="26" t="s">
        <v>127</v>
      </c>
      <c r="BU18" s="26" t="s">
        <v>127</v>
      </c>
      <c r="BV18" s="26"/>
      <c r="BW18" s="26"/>
      <c r="BX18" t="s">
        <v>69</v>
      </c>
      <c r="BY18" s="3" t="s">
        <v>129</v>
      </c>
      <c r="BZ18" t="s">
        <v>130</v>
      </c>
      <c r="CB18" t="s">
        <v>653</v>
      </c>
      <c r="CC18" t="s">
        <v>54</v>
      </c>
      <c r="CD18" t="s">
        <v>131</v>
      </c>
      <c r="CE18" t="s">
        <v>132</v>
      </c>
      <c r="CF18" t="s">
        <v>133</v>
      </c>
      <c r="CG18" t="s">
        <v>134</v>
      </c>
      <c r="CH18">
        <v>30.5</v>
      </c>
      <c r="CI18" t="s">
        <v>73</v>
      </c>
      <c r="CJ18" s="10">
        <v>0.3</v>
      </c>
      <c r="CK18" s="10">
        <v>15</v>
      </c>
      <c r="CL18" s="10">
        <v>15</v>
      </c>
      <c r="CM18">
        <f t="shared" si="17"/>
        <v>176.71458676443751</v>
      </c>
      <c r="CN18">
        <f t="shared" si="10"/>
        <v>176.71458676443751</v>
      </c>
      <c r="CO18" s="5" t="s">
        <v>72</v>
      </c>
      <c r="CP18" s="3">
        <v>13</v>
      </c>
      <c r="CQ18" s="10" t="s">
        <v>73</v>
      </c>
      <c r="CR18">
        <v>100</v>
      </c>
      <c r="CS18" s="10" t="s">
        <v>73</v>
      </c>
      <c r="CT18" s="17">
        <f t="shared" si="12"/>
        <v>0.27186859502221156</v>
      </c>
      <c r="CU18" s="17">
        <f t="shared" si="13"/>
        <v>2.7186859502221156E-3</v>
      </c>
      <c r="CV18" s="10" t="s">
        <v>73</v>
      </c>
      <c r="CW18">
        <v>10</v>
      </c>
      <c r="CX18">
        <v>10</v>
      </c>
      <c r="CY18">
        <v>100</v>
      </c>
      <c r="CZ18" s="10" t="s">
        <v>73</v>
      </c>
      <c r="DA18">
        <v>100</v>
      </c>
      <c r="DB18" s="10" t="s">
        <v>73</v>
      </c>
      <c r="DC18" s="15">
        <v>1</v>
      </c>
      <c r="DD18" s="20">
        <f t="shared" si="14"/>
        <v>1.0027186859502222</v>
      </c>
      <c r="DE18" s="20" t="e">
        <f t="shared" si="16"/>
        <v>#VALUE!</v>
      </c>
      <c r="DF18" s="114" t="s">
        <v>75</v>
      </c>
      <c r="DG18" s="33">
        <v>0.8</v>
      </c>
      <c r="DH18" s="10" t="s">
        <v>73</v>
      </c>
      <c r="DI18" s="50">
        <f t="shared" si="15"/>
        <v>1.0027186859502222</v>
      </c>
      <c r="DJ18" s="24">
        <f t="shared" si="9"/>
        <v>1.0027186859502222</v>
      </c>
      <c r="DK18" s="24" t="e">
        <f t="shared" si="11"/>
        <v>#VALUE!</v>
      </c>
      <c r="DL18" s="140">
        <v>0.75</v>
      </c>
      <c r="DM18">
        <v>100</v>
      </c>
      <c r="DN18" s="130">
        <v>42</v>
      </c>
      <c r="DO18" s="19">
        <v>1</v>
      </c>
      <c r="DP18" s="22">
        <f>($DN18*$CM18)/10000</f>
        <v>0.74220126441063761</v>
      </c>
      <c r="DQ18" s="22">
        <v>0.75</v>
      </c>
      <c r="DR18" s="23">
        <f t="shared" si="5"/>
        <v>0.74220126441063761</v>
      </c>
      <c r="DS18" s="127">
        <f t="shared" ref="DS18:DS26" si="18">(DP18*10000)/CN18</f>
        <v>42</v>
      </c>
      <c r="DT18" s="45" t="s">
        <v>654</v>
      </c>
    </row>
    <row r="19" spans="1:124" ht="15" thickBot="1" x14ac:dyDescent="0.4">
      <c r="A19" s="194">
        <v>21</v>
      </c>
      <c r="B19" s="196">
        <v>2</v>
      </c>
      <c r="C19" s="195" t="s">
        <v>117</v>
      </c>
      <c r="D19" s="196" t="s">
        <v>118</v>
      </c>
      <c r="E19" s="196" t="s">
        <v>119</v>
      </c>
      <c r="F19" s="196" t="s">
        <v>120</v>
      </c>
      <c r="G19" s="196" t="s">
        <v>54</v>
      </c>
      <c r="H19" s="196" t="s">
        <v>121</v>
      </c>
      <c r="I19" s="196" t="s">
        <v>55</v>
      </c>
      <c r="J19" s="196" t="s">
        <v>122</v>
      </c>
      <c r="K19" s="198" t="s">
        <v>618</v>
      </c>
      <c r="L19" s="198" t="s">
        <v>123</v>
      </c>
      <c r="M19" s="196" t="s">
        <v>580</v>
      </c>
      <c r="N19" s="196" t="s">
        <v>58</v>
      </c>
      <c r="O19" s="198" t="s">
        <v>124</v>
      </c>
      <c r="P19" s="196"/>
      <c r="Q19" s="196"/>
      <c r="R19" s="196"/>
      <c r="S19" s="196"/>
      <c r="T19" s="196"/>
      <c r="U19" s="198"/>
      <c r="V19" s="198"/>
      <c r="W19" s="198"/>
      <c r="X19" s="196"/>
      <c r="Y19" s="196"/>
      <c r="Z19" s="198"/>
      <c r="AA19" s="196"/>
      <c r="AB19" s="198"/>
      <c r="AC19" s="196"/>
      <c r="AD19" s="199"/>
      <c r="AE19" s="199"/>
      <c r="AF19" s="199"/>
      <c r="AG19" s="200"/>
      <c r="AH19" s="200"/>
      <c r="AI19" s="200"/>
      <c r="AJ19" s="200"/>
      <c r="AK19" s="196" t="s">
        <v>54</v>
      </c>
      <c r="AL19" s="196"/>
      <c r="AM19" s="196" t="s">
        <v>650</v>
      </c>
      <c r="AN19" s="196"/>
      <c r="AO19" s="196" t="s">
        <v>582</v>
      </c>
      <c r="AP19" s="196"/>
      <c r="AQ19" s="196" t="s">
        <v>648</v>
      </c>
      <c r="AR19" s="196" t="s">
        <v>651</v>
      </c>
      <c r="AS19" s="196"/>
      <c r="AT19" s="196" t="s">
        <v>101</v>
      </c>
      <c r="AU19" s="196" t="s">
        <v>591</v>
      </c>
      <c r="AV19" s="196" t="s">
        <v>63</v>
      </c>
      <c r="AW19" s="196" t="s">
        <v>64</v>
      </c>
      <c r="AX19" s="196"/>
      <c r="AY19" s="196"/>
      <c r="AZ19" s="196"/>
      <c r="BA19" s="196" t="s">
        <v>127</v>
      </c>
      <c r="BB19" s="196" t="s">
        <v>127</v>
      </c>
      <c r="BC19" s="196"/>
      <c r="BD19" s="196"/>
      <c r="BE19" s="196" t="s">
        <v>54</v>
      </c>
      <c r="BF19" s="196" t="s">
        <v>652</v>
      </c>
      <c r="BG19" s="196"/>
      <c r="BH19" s="200" t="s">
        <v>125</v>
      </c>
      <c r="BI19" s="200" t="s">
        <v>128</v>
      </c>
      <c r="BJ19" s="200" t="s">
        <v>648</v>
      </c>
      <c r="BK19" s="200" t="s">
        <v>651</v>
      </c>
      <c r="BL19" s="200"/>
      <c r="BM19" s="200" t="s">
        <v>101</v>
      </c>
      <c r="BN19" s="200" t="s">
        <v>591</v>
      </c>
      <c r="BO19" s="200" t="s">
        <v>63</v>
      </c>
      <c r="BP19" s="200" t="s">
        <v>64</v>
      </c>
      <c r="BQ19" s="200"/>
      <c r="BR19" s="200"/>
      <c r="BS19" s="200"/>
      <c r="BT19" s="200" t="s">
        <v>127</v>
      </c>
      <c r="BU19" s="200" t="s">
        <v>127</v>
      </c>
      <c r="BV19" s="200"/>
      <c r="BW19" s="200"/>
      <c r="BX19" s="196" t="s">
        <v>69</v>
      </c>
      <c r="BY19" s="199" t="s">
        <v>129</v>
      </c>
      <c r="BZ19" s="196" t="s">
        <v>130</v>
      </c>
      <c r="CA19" s="196"/>
      <c r="CB19" s="196" t="s">
        <v>653</v>
      </c>
      <c r="CC19" s="196" t="s">
        <v>54</v>
      </c>
      <c r="CD19" s="196" t="s">
        <v>131</v>
      </c>
      <c r="CE19" s="196" t="s">
        <v>132</v>
      </c>
      <c r="CF19" s="196" t="s">
        <v>133</v>
      </c>
      <c r="CG19" s="196" t="s">
        <v>134</v>
      </c>
      <c r="CH19" s="196">
        <v>30.5</v>
      </c>
      <c r="CI19" s="196" t="s">
        <v>73</v>
      </c>
      <c r="CJ19" s="196">
        <v>0.3</v>
      </c>
      <c r="CK19" s="196">
        <v>15</v>
      </c>
      <c r="CL19" s="196">
        <v>15</v>
      </c>
      <c r="CM19" s="196">
        <f t="shared" si="17"/>
        <v>176.71458676443751</v>
      </c>
      <c r="CN19" s="201">
        <f t="shared" si="10"/>
        <v>176.71458676443751</v>
      </c>
      <c r="CO19" s="202" t="s">
        <v>350</v>
      </c>
      <c r="CP19" s="199">
        <f>CK19</f>
        <v>15</v>
      </c>
      <c r="CQ19" s="221" t="s">
        <v>73</v>
      </c>
      <c r="CR19" s="196">
        <v>100</v>
      </c>
      <c r="CS19" s="221" t="s">
        <v>73</v>
      </c>
      <c r="CT19" s="205">
        <f t="shared" si="12"/>
        <v>0.23561944901925003</v>
      </c>
      <c r="CU19" s="205">
        <f t="shared" si="13"/>
        <v>2.3561944901925001E-3</v>
      </c>
      <c r="CV19" s="221" t="s">
        <v>73</v>
      </c>
      <c r="CW19" s="196">
        <v>10</v>
      </c>
      <c r="CX19" s="196">
        <v>10</v>
      </c>
      <c r="CY19" s="196">
        <v>100</v>
      </c>
      <c r="CZ19" s="221" t="s">
        <v>73</v>
      </c>
      <c r="DA19" s="196">
        <v>100</v>
      </c>
      <c r="DB19" s="221" t="s">
        <v>73</v>
      </c>
      <c r="DC19" s="207">
        <f t="shared" ref="DC19:DC28" si="19">(CY19*CM19)/10000</f>
        <v>1.7671458676443752</v>
      </c>
      <c r="DD19" s="222">
        <f t="shared" si="14"/>
        <v>1.7695020621345676</v>
      </c>
      <c r="DE19" s="209" t="e">
        <f t="shared" si="16"/>
        <v>#VALUE!</v>
      </c>
      <c r="DF19" s="233" t="s">
        <v>75</v>
      </c>
      <c r="DG19" s="237">
        <v>0.8</v>
      </c>
      <c r="DH19" s="221" t="s">
        <v>73</v>
      </c>
      <c r="DI19" s="213">
        <f t="shared" si="15"/>
        <v>1.7695020621345676</v>
      </c>
      <c r="DJ19" s="214">
        <f t="shared" si="9"/>
        <v>1.7695020621345676</v>
      </c>
      <c r="DK19" s="214" t="e">
        <f t="shared" si="11"/>
        <v>#VALUE!</v>
      </c>
      <c r="DL19" s="327">
        <v>0.75</v>
      </c>
      <c r="DM19" s="196">
        <v>100</v>
      </c>
      <c r="DN19" s="329">
        <v>42</v>
      </c>
      <c r="DO19" s="222">
        <v>1</v>
      </c>
      <c r="DP19" s="217">
        <f>($DN19*$CN19)/10000</f>
        <v>0.74220126441063761</v>
      </c>
      <c r="DQ19" s="217">
        <v>0.75</v>
      </c>
      <c r="DR19" s="219">
        <f t="shared" si="5"/>
        <v>0.74220126441063761</v>
      </c>
      <c r="DS19" s="235">
        <f t="shared" si="18"/>
        <v>42</v>
      </c>
      <c r="DT19" s="330" t="s">
        <v>655</v>
      </c>
    </row>
    <row r="20" spans="1:124" s="27" customFormat="1" ht="15" thickBot="1" x14ac:dyDescent="0.4">
      <c r="A20" s="25">
        <v>19</v>
      </c>
      <c r="B20" s="150">
        <v>1</v>
      </c>
      <c r="C20" s="5" t="s">
        <v>135</v>
      </c>
      <c r="D20" t="s">
        <v>136</v>
      </c>
      <c r="E20" t="s">
        <v>137</v>
      </c>
      <c r="F20" s="1" t="s">
        <v>656</v>
      </c>
      <c r="G20" t="s">
        <v>68</v>
      </c>
      <c r="H20" s="1" t="s">
        <v>121</v>
      </c>
      <c r="I20" s="1" t="s">
        <v>55</v>
      </c>
      <c r="J20" s="1" t="s">
        <v>138</v>
      </c>
      <c r="K20" s="2" t="s">
        <v>598</v>
      </c>
      <c r="L20" s="2" t="s">
        <v>98</v>
      </c>
      <c r="M20" t="s">
        <v>580</v>
      </c>
      <c r="N20" t="s">
        <v>58</v>
      </c>
      <c r="O20" s="2" t="s">
        <v>139</v>
      </c>
      <c r="P20" t="s">
        <v>68</v>
      </c>
      <c r="Q20" t="s">
        <v>68</v>
      </c>
      <c r="R20" t="s">
        <v>68</v>
      </c>
      <c r="S20"/>
      <c r="T20"/>
      <c r="U20" s="2"/>
      <c r="V20" s="2"/>
      <c r="W20" s="2"/>
      <c r="X20"/>
      <c r="Y20"/>
      <c r="Z20" s="2"/>
      <c r="AA20"/>
      <c r="AB20" s="2"/>
      <c r="AC20"/>
      <c r="AD20" s="3"/>
      <c r="AE20" s="3"/>
      <c r="AF20" s="3"/>
      <c r="AG20" s="2"/>
      <c r="AH20" s="2"/>
      <c r="AI20" s="2"/>
      <c r="AJ20" s="2"/>
      <c r="AK20"/>
      <c r="AL20"/>
      <c r="AM20"/>
      <c r="AN20"/>
      <c r="AO20" s="26"/>
      <c r="AP20" s="26"/>
      <c r="AQ20" s="26"/>
      <c r="AR20"/>
      <c r="AS20"/>
      <c r="AT20"/>
      <c r="AU20"/>
      <c r="AV20"/>
      <c r="AW20"/>
      <c r="AX20" s="26"/>
      <c r="AY20" s="26"/>
      <c r="AZ20" s="26"/>
      <c r="BA20" s="26"/>
      <c r="BB20" s="26"/>
      <c r="BC20" s="26"/>
      <c r="BD20" s="26"/>
      <c r="BE20"/>
      <c r="BF20"/>
      <c r="BG20"/>
      <c r="BH20" s="26"/>
      <c r="BI20" s="26"/>
      <c r="BJ20" s="26"/>
      <c r="BK20" s="26"/>
      <c r="BL20" s="26"/>
      <c r="BM20" s="26"/>
      <c r="BN20" s="26"/>
      <c r="BO20" s="26"/>
      <c r="BP20" s="26"/>
      <c r="BQ20" s="26"/>
      <c r="BR20" s="26"/>
      <c r="BS20" s="26"/>
      <c r="BT20" s="26"/>
      <c r="BU20" s="26"/>
      <c r="BV20" s="26"/>
      <c r="BW20" s="26"/>
      <c r="BX20" t="s">
        <v>105</v>
      </c>
      <c r="BY20" s="3" t="s">
        <v>140</v>
      </c>
      <c r="BZ20" t="s">
        <v>141</v>
      </c>
      <c r="CA20"/>
      <c r="CB20" t="s">
        <v>142</v>
      </c>
      <c r="CC20" t="s">
        <v>54</v>
      </c>
      <c r="CD20" t="s">
        <v>657</v>
      </c>
      <c r="CE20" t="s">
        <v>658</v>
      </c>
      <c r="CF20" t="s">
        <v>659</v>
      </c>
      <c r="CG20"/>
      <c r="CH20">
        <v>23</v>
      </c>
      <c r="CI20"/>
      <c r="CJ20">
        <v>0.3</v>
      </c>
      <c r="CK20">
        <f>CH20*CJ20</f>
        <v>6.8999999999999995</v>
      </c>
      <c r="CL20" s="5">
        <v>6.9</v>
      </c>
      <c r="CM20">
        <f t="shared" si="17"/>
        <v>37.392806559354973</v>
      </c>
      <c r="CN20" s="5">
        <f t="shared" si="10"/>
        <v>37.39280655935498</v>
      </c>
      <c r="CO20" s="5" t="s">
        <v>72</v>
      </c>
      <c r="CP20" s="37" t="s">
        <v>91</v>
      </c>
      <c r="CQ20" s="39"/>
      <c r="CR20" s="27" t="s">
        <v>91</v>
      </c>
      <c r="CT20" s="28" t="s">
        <v>91</v>
      </c>
      <c r="CU20" s="28" t="s">
        <v>91</v>
      </c>
      <c r="CV20" s="28"/>
      <c r="CW20" s="27">
        <f>SQRT(CY20)</f>
        <v>12.884098726725126</v>
      </c>
      <c r="CX20" s="27">
        <f>SQRT(CY20)</f>
        <v>12.884098726725126</v>
      </c>
      <c r="CY20">
        <v>166</v>
      </c>
      <c r="CZ20"/>
      <c r="DA20">
        <v>166</v>
      </c>
      <c r="DB20"/>
      <c r="DC20">
        <f t="shared" si="19"/>
        <v>0.62072058888529258</v>
      </c>
      <c r="DD20" s="29">
        <f>DC20</f>
        <v>0.62072058888529258</v>
      </c>
      <c r="DE20" s="20">
        <f t="shared" si="16"/>
        <v>0</v>
      </c>
      <c r="DF20" s="50" t="s">
        <v>75</v>
      </c>
      <c r="DG20" s="33"/>
      <c r="DH20" s="40"/>
      <c r="DI20" s="50">
        <f t="shared" si="15"/>
        <v>0.62072058888529258</v>
      </c>
      <c r="DJ20" s="24">
        <f t="shared" si="9"/>
        <v>0.62072058888529258</v>
      </c>
      <c r="DK20" s="24">
        <f t="shared" si="11"/>
        <v>0</v>
      </c>
      <c r="DL20" s="140">
        <v>0.62</v>
      </c>
      <c r="DM20">
        <v>166</v>
      </c>
      <c r="DN20" s="128">
        <v>166</v>
      </c>
      <c r="DO20" s="22">
        <f>($DM20*$CM20)/10000</f>
        <v>0.62072058888529258</v>
      </c>
      <c r="DP20" s="22">
        <f>($DN20*$CM20)/10000</f>
        <v>0.62072058888529258</v>
      </c>
      <c r="DQ20" s="19">
        <v>0.62</v>
      </c>
      <c r="DR20" s="23">
        <f t="shared" si="5"/>
        <v>0.62072058888529269</v>
      </c>
      <c r="DS20" s="46">
        <f t="shared" si="18"/>
        <v>165.99999999999997</v>
      </c>
      <c r="DT20" s="27" t="s">
        <v>462</v>
      </c>
    </row>
    <row r="21" spans="1:124" s="236" customFormat="1" ht="15" thickBot="1" x14ac:dyDescent="0.4">
      <c r="A21" s="194">
        <v>19</v>
      </c>
      <c r="B21" s="196">
        <v>2</v>
      </c>
      <c r="C21" s="202" t="s">
        <v>135</v>
      </c>
      <c r="D21" s="196" t="s">
        <v>136</v>
      </c>
      <c r="E21" s="196" t="s">
        <v>137</v>
      </c>
      <c r="F21" s="196" t="s">
        <v>656</v>
      </c>
      <c r="G21" s="196" t="s">
        <v>68</v>
      </c>
      <c r="H21" s="196" t="s">
        <v>121</v>
      </c>
      <c r="I21" s="196" t="s">
        <v>55</v>
      </c>
      <c r="J21" s="196" t="s">
        <v>138</v>
      </c>
      <c r="K21" s="198" t="s">
        <v>598</v>
      </c>
      <c r="L21" s="198" t="s">
        <v>98</v>
      </c>
      <c r="M21" s="196" t="s">
        <v>580</v>
      </c>
      <c r="N21" s="196" t="s">
        <v>58</v>
      </c>
      <c r="O21" s="198" t="s">
        <v>139</v>
      </c>
      <c r="P21" s="196"/>
      <c r="Q21" s="196"/>
      <c r="R21" s="196"/>
      <c r="S21" s="196"/>
      <c r="T21" s="196"/>
      <c r="U21" s="198"/>
      <c r="V21" s="198"/>
      <c r="W21" s="198"/>
      <c r="X21" s="196"/>
      <c r="Y21" s="196"/>
      <c r="Z21" s="198"/>
      <c r="AA21" s="196"/>
      <c r="AB21" s="198"/>
      <c r="AC21" s="196"/>
      <c r="AD21" s="199"/>
      <c r="AE21" s="199"/>
      <c r="AF21" s="199"/>
      <c r="AG21" s="200"/>
      <c r="AH21" s="200"/>
      <c r="AI21" s="200"/>
      <c r="AJ21" s="200"/>
      <c r="AK21" s="196"/>
      <c r="AL21" s="196"/>
      <c r="AM21" s="196"/>
      <c r="AN21" s="196"/>
      <c r="AO21" s="196"/>
      <c r="AP21" s="196"/>
      <c r="AQ21" s="196"/>
      <c r="AR21" s="196"/>
      <c r="AS21" s="196"/>
      <c r="AT21" s="216"/>
      <c r="AU21" s="196"/>
      <c r="AV21" s="196"/>
      <c r="AW21" s="196"/>
      <c r="AX21" s="196"/>
      <c r="AY21" s="196"/>
      <c r="AZ21" s="196"/>
      <c r="BA21" s="196"/>
      <c r="BB21" s="196"/>
      <c r="BC21" s="196"/>
      <c r="BD21" s="196"/>
      <c r="BE21" s="196"/>
      <c r="BF21" s="196"/>
      <c r="BG21" s="196"/>
      <c r="BH21" s="200"/>
      <c r="BI21" s="200"/>
      <c r="BJ21" s="200"/>
      <c r="BK21" s="200"/>
      <c r="BL21" s="200"/>
      <c r="BM21" s="200"/>
      <c r="BN21" s="200"/>
      <c r="BO21" s="200"/>
      <c r="BP21" s="200"/>
      <c r="BQ21" s="200"/>
      <c r="BR21" s="200"/>
      <c r="BS21" s="200"/>
      <c r="BT21" s="200"/>
      <c r="BU21" s="200"/>
      <c r="BV21" s="200"/>
      <c r="BW21" s="200"/>
      <c r="BX21" s="196" t="s">
        <v>105</v>
      </c>
      <c r="BY21" s="199" t="s">
        <v>140</v>
      </c>
      <c r="BZ21" s="196" t="s">
        <v>141</v>
      </c>
      <c r="CA21" s="196"/>
      <c r="CB21" s="196" t="s">
        <v>142</v>
      </c>
      <c r="CC21" s="196" t="s">
        <v>54</v>
      </c>
      <c r="CD21" s="196" t="s">
        <v>657</v>
      </c>
      <c r="CE21" s="196" t="s">
        <v>658</v>
      </c>
      <c r="CF21" s="196" t="s">
        <v>659</v>
      </c>
      <c r="CG21" s="196"/>
      <c r="CH21" s="196">
        <v>23</v>
      </c>
      <c r="CI21" s="196"/>
      <c r="CJ21" s="196">
        <v>0.3</v>
      </c>
      <c r="CK21" s="196">
        <f>CH21*CJ21</f>
        <v>6.8999999999999995</v>
      </c>
      <c r="CL21" s="196"/>
      <c r="CM21" s="196">
        <f t="shared" si="17"/>
        <v>37.392806559354973</v>
      </c>
      <c r="CN21" s="201">
        <f t="shared" si="10"/>
        <v>0</v>
      </c>
      <c r="CO21" s="202" t="s">
        <v>350</v>
      </c>
      <c r="CP21" s="199" t="s">
        <v>402</v>
      </c>
      <c r="CQ21" s="203"/>
      <c r="CR21" s="204" t="s">
        <v>91</v>
      </c>
      <c r="CS21" s="204"/>
      <c r="CT21" s="205" t="e">
        <f>((CM21/2)*(100/CP21)*4)/10000</f>
        <v>#VALUE!</v>
      </c>
      <c r="CU21" s="205" t="e">
        <f>CT21*(1/CR21)</f>
        <v>#VALUE!</v>
      </c>
      <c r="CV21" s="206"/>
      <c r="CW21" s="204">
        <f>SQRT(CY21)</f>
        <v>12.884098726725126</v>
      </c>
      <c r="CX21" s="204">
        <f>SQRT(CY21)</f>
        <v>12.884098726725126</v>
      </c>
      <c r="CY21" s="196">
        <v>166</v>
      </c>
      <c r="CZ21" s="196"/>
      <c r="DA21" s="196">
        <v>166</v>
      </c>
      <c r="DB21" s="196">
        <v>166</v>
      </c>
      <c r="DC21" s="207">
        <f t="shared" si="19"/>
        <v>0.62072058888529258</v>
      </c>
      <c r="DD21" s="208">
        <f>DC21</f>
        <v>0.62072058888529258</v>
      </c>
      <c r="DE21" s="209">
        <f t="shared" si="16"/>
        <v>0</v>
      </c>
      <c r="DF21" s="233" t="s">
        <v>75</v>
      </c>
      <c r="DG21" s="237"/>
      <c r="DH21" s="238"/>
      <c r="DI21" s="224">
        <f t="shared" si="15"/>
        <v>0.62072058888529258</v>
      </c>
      <c r="DJ21" s="214">
        <f t="shared" si="9"/>
        <v>0.62072058888529258</v>
      </c>
      <c r="DK21" s="214">
        <f t="shared" si="11"/>
        <v>0</v>
      </c>
      <c r="DL21" s="327">
        <v>0.62</v>
      </c>
      <c r="DM21" s="196">
        <v>166</v>
      </c>
      <c r="DN21" s="328">
        <v>166</v>
      </c>
      <c r="DO21" s="217">
        <f>($DM21*$CM21)/10000</f>
        <v>0.62072058888529258</v>
      </c>
      <c r="DP21" s="217">
        <f t="shared" ref="DP21:DP26" si="20">($DN21*$CN21)/10000</f>
        <v>0</v>
      </c>
      <c r="DQ21" s="222">
        <v>0.62</v>
      </c>
      <c r="DR21" s="219">
        <f t="shared" si="5"/>
        <v>0</v>
      </c>
      <c r="DS21" s="235" t="e">
        <f t="shared" si="18"/>
        <v>#DIV/0!</v>
      </c>
      <c r="DT21" s="236" t="s">
        <v>462</v>
      </c>
    </row>
    <row r="22" spans="1:124" s="236" customFormat="1" ht="15" thickBot="1" x14ac:dyDescent="0.4">
      <c r="A22" s="225">
        <v>19</v>
      </c>
      <c r="B22" s="197">
        <v>2</v>
      </c>
      <c r="C22" s="230" t="s">
        <v>135</v>
      </c>
      <c r="D22" s="227" t="s">
        <v>136</v>
      </c>
      <c r="E22" s="227" t="s">
        <v>137</v>
      </c>
      <c r="F22" s="227" t="s">
        <v>656</v>
      </c>
      <c r="G22" s="227" t="s">
        <v>68</v>
      </c>
      <c r="H22" s="227" t="s">
        <v>121</v>
      </c>
      <c r="I22" s="227" t="s">
        <v>55</v>
      </c>
      <c r="J22" s="227" t="s">
        <v>138</v>
      </c>
      <c r="K22" s="226" t="s">
        <v>598</v>
      </c>
      <c r="L22" s="226" t="s">
        <v>98</v>
      </c>
      <c r="M22" s="227" t="s">
        <v>580</v>
      </c>
      <c r="N22" s="227" t="s">
        <v>58</v>
      </c>
      <c r="O22" s="226" t="s">
        <v>139</v>
      </c>
      <c r="P22" s="227" t="s">
        <v>68</v>
      </c>
      <c r="Q22" s="227" t="s">
        <v>68</v>
      </c>
      <c r="R22" s="227" t="s">
        <v>68</v>
      </c>
      <c r="S22" s="227"/>
      <c r="T22" s="227"/>
      <c r="U22" s="226"/>
      <c r="V22" s="226"/>
      <c r="W22" s="226"/>
      <c r="X22" s="227"/>
      <c r="Y22" s="227"/>
      <c r="Z22" s="226"/>
      <c r="AA22" s="227"/>
      <c r="AB22" s="226"/>
      <c r="AC22" s="227"/>
      <c r="AD22" s="228"/>
      <c r="AE22" s="228"/>
      <c r="AF22" s="228"/>
      <c r="AG22" s="229"/>
      <c r="AH22" s="229"/>
      <c r="AI22" s="229"/>
      <c r="AJ22" s="229"/>
      <c r="AK22" s="227"/>
      <c r="AL22" s="227"/>
      <c r="AM22" s="227"/>
      <c r="AN22" s="227"/>
      <c r="AO22" s="227"/>
      <c r="AP22" s="227"/>
      <c r="AQ22" s="227"/>
      <c r="AR22" s="227"/>
      <c r="AS22" s="227"/>
      <c r="AT22" s="227"/>
      <c r="AU22" s="227"/>
      <c r="AV22" s="227"/>
      <c r="AW22" s="227"/>
      <c r="AX22" s="227"/>
      <c r="AY22" s="227"/>
      <c r="AZ22" s="227"/>
      <c r="BA22" s="227"/>
      <c r="BB22" s="227"/>
      <c r="BC22" s="227"/>
      <c r="BD22" s="227"/>
      <c r="BE22" s="227"/>
      <c r="BF22" s="227"/>
      <c r="BG22" s="227"/>
      <c r="BH22" s="227"/>
      <c r="BI22" s="227"/>
      <c r="BJ22" s="227"/>
      <c r="BK22" s="227"/>
      <c r="BL22" s="227"/>
      <c r="BM22" s="227"/>
      <c r="BN22" s="227"/>
      <c r="BO22" s="227"/>
      <c r="BP22" s="227"/>
      <c r="BQ22" s="227"/>
      <c r="BR22" s="227"/>
      <c r="BS22" s="227"/>
      <c r="BT22" s="227"/>
      <c r="BU22" s="227"/>
      <c r="BV22" s="227"/>
      <c r="BW22" s="227"/>
      <c r="BX22" s="227" t="s">
        <v>105</v>
      </c>
      <c r="BY22" s="228" t="s">
        <v>140</v>
      </c>
      <c r="BZ22" s="227" t="s">
        <v>141</v>
      </c>
      <c r="CA22" s="227"/>
      <c r="CB22" s="227" t="s">
        <v>142</v>
      </c>
      <c r="CC22" s="227" t="s">
        <v>54</v>
      </c>
      <c r="CD22" s="227" t="s">
        <v>657</v>
      </c>
      <c r="CE22" s="227" t="s">
        <v>658</v>
      </c>
      <c r="CF22" s="227" t="s">
        <v>659</v>
      </c>
      <c r="CG22" s="227"/>
      <c r="CH22" s="227">
        <v>23</v>
      </c>
      <c r="CI22" s="227"/>
      <c r="CJ22" s="227">
        <v>0.3</v>
      </c>
      <c r="CK22" s="227">
        <f>CH22*CJ22</f>
        <v>6.8999999999999995</v>
      </c>
      <c r="CL22" s="227"/>
      <c r="CM22" s="227">
        <f t="shared" si="17"/>
        <v>37.392806559354973</v>
      </c>
      <c r="CN22" s="201">
        <f t="shared" si="10"/>
        <v>0</v>
      </c>
      <c r="CO22" s="230" t="s">
        <v>434</v>
      </c>
      <c r="CP22" s="228" t="s">
        <v>402</v>
      </c>
      <c r="CQ22" s="221"/>
      <c r="CR22" s="227" t="s">
        <v>402</v>
      </c>
      <c r="CS22" s="227"/>
      <c r="CT22" s="231" t="s">
        <v>402</v>
      </c>
      <c r="CU22" s="231" t="s">
        <v>402</v>
      </c>
      <c r="CV22" s="232"/>
      <c r="CW22" s="239">
        <f>SQRT(CY22)</f>
        <v>12.884098726725126</v>
      </c>
      <c r="CX22" s="239">
        <f>SQRT(CY22)</f>
        <v>12.884098726725126</v>
      </c>
      <c r="CY22" s="227">
        <v>166</v>
      </c>
      <c r="CZ22" s="227"/>
      <c r="DA22" s="227">
        <v>166</v>
      </c>
      <c r="DB22" s="227">
        <v>166</v>
      </c>
      <c r="DC22" s="227">
        <f t="shared" si="19"/>
        <v>0.62072058888529258</v>
      </c>
      <c r="DD22" s="208">
        <f>DC22</f>
        <v>0.62072058888529258</v>
      </c>
      <c r="DE22" s="209">
        <f t="shared" si="16"/>
        <v>0</v>
      </c>
      <c r="DF22" s="233" t="s">
        <v>75</v>
      </c>
      <c r="DG22" s="240"/>
      <c r="DH22" s="241"/>
      <c r="DI22" s="224">
        <f t="shared" si="15"/>
        <v>0.62072058888529258</v>
      </c>
      <c r="DJ22" s="214">
        <f t="shared" si="9"/>
        <v>0.62072058888529258</v>
      </c>
      <c r="DK22" s="214">
        <f t="shared" si="11"/>
        <v>0</v>
      </c>
      <c r="DL22" s="327">
        <v>0.62</v>
      </c>
      <c r="DM22" s="227">
        <v>166</v>
      </c>
      <c r="DN22" s="331">
        <v>166</v>
      </c>
      <c r="DO22" s="217">
        <f>($DM22*$CM22)/10000</f>
        <v>0.62072058888529258</v>
      </c>
      <c r="DP22" s="217">
        <f t="shared" si="20"/>
        <v>0</v>
      </c>
      <c r="DQ22" s="222">
        <v>0.62</v>
      </c>
      <c r="DR22" s="219">
        <f t="shared" si="5"/>
        <v>0</v>
      </c>
      <c r="DS22" s="235" t="e">
        <f t="shared" si="18"/>
        <v>#DIV/0!</v>
      </c>
      <c r="DT22" s="236" t="s">
        <v>462</v>
      </c>
    </row>
    <row r="23" spans="1:124" s="201" customFormat="1" ht="15" thickBot="1" x14ac:dyDescent="0.4">
      <c r="A23" s="261">
        <v>13</v>
      </c>
      <c r="B23" s="157">
        <v>1</v>
      </c>
      <c r="C23" s="152" t="s">
        <v>391</v>
      </c>
      <c r="D23" s="157" t="s">
        <v>392</v>
      </c>
      <c r="E23" s="157" t="s">
        <v>393</v>
      </c>
      <c r="F23" s="157" t="s">
        <v>660</v>
      </c>
      <c r="G23" s="157" t="s">
        <v>68</v>
      </c>
      <c r="H23" s="157" t="s">
        <v>121</v>
      </c>
      <c r="I23" s="157" t="s">
        <v>55</v>
      </c>
      <c r="J23" s="157" t="s">
        <v>385</v>
      </c>
      <c r="K23" s="152" t="s">
        <v>618</v>
      </c>
      <c r="L23" s="152" t="s">
        <v>98</v>
      </c>
      <c r="M23" s="157" t="s">
        <v>580</v>
      </c>
      <c r="N23" s="157" t="s">
        <v>58</v>
      </c>
      <c r="O23" s="152" t="s">
        <v>394</v>
      </c>
      <c r="P23" s="157" t="s">
        <v>68</v>
      </c>
      <c r="Q23" s="157" t="s">
        <v>54</v>
      </c>
      <c r="R23" s="157"/>
      <c r="S23" s="157"/>
      <c r="T23" s="157"/>
      <c r="U23" s="152"/>
      <c r="V23" s="152"/>
      <c r="W23" s="152"/>
      <c r="X23" s="157"/>
      <c r="Y23" s="157"/>
      <c r="Z23" s="152"/>
      <c r="AA23" s="157"/>
      <c r="AB23" s="152"/>
      <c r="AC23" s="157"/>
      <c r="AD23" s="166"/>
      <c r="AE23" s="166"/>
      <c r="AF23" s="166"/>
      <c r="AG23" s="171"/>
      <c r="AH23" s="171"/>
      <c r="AI23" s="171"/>
      <c r="AJ23" s="171"/>
      <c r="AK23" s="157" t="s">
        <v>54</v>
      </c>
      <c r="AL23" s="157" t="s">
        <v>68</v>
      </c>
      <c r="AM23" s="157" t="s">
        <v>661</v>
      </c>
      <c r="AN23" s="157"/>
      <c r="AO23" s="157" t="s">
        <v>582</v>
      </c>
      <c r="AP23" s="157"/>
      <c r="AQ23" s="157"/>
      <c r="AR23" s="157" t="s">
        <v>662</v>
      </c>
      <c r="AS23" s="157"/>
      <c r="AT23" s="157" t="s">
        <v>101</v>
      </c>
      <c r="AU23" s="157" t="s">
        <v>395</v>
      </c>
      <c r="AV23" s="157" t="s">
        <v>63</v>
      </c>
      <c r="AW23" s="157" t="s">
        <v>83</v>
      </c>
      <c r="AX23" s="157" t="s">
        <v>396</v>
      </c>
      <c r="AY23" s="157">
        <v>12</v>
      </c>
      <c r="AZ23" s="157">
        <v>12</v>
      </c>
      <c r="BA23" s="157"/>
      <c r="BB23" s="157"/>
      <c r="BC23" s="157"/>
      <c r="BD23" s="157"/>
      <c r="BE23" s="157" t="s">
        <v>68</v>
      </c>
      <c r="BF23" s="157"/>
      <c r="BG23" s="157"/>
      <c r="BH23" s="171"/>
      <c r="BI23" s="171"/>
      <c r="BJ23" s="171"/>
      <c r="BK23" s="171"/>
      <c r="BL23" s="171"/>
      <c r="BM23" s="171"/>
      <c r="BN23" s="171"/>
      <c r="BO23" s="171"/>
      <c r="BP23" s="171"/>
      <c r="BQ23" s="171"/>
      <c r="BR23" s="171"/>
      <c r="BS23" s="171"/>
      <c r="BT23" s="171"/>
      <c r="BU23" s="171"/>
      <c r="BV23" s="171"/>
      <c r="BW23" s="171"/>
      <c r="BX23" s="157" t="s">
        <v>105</v>
      </c>
      <c r="BY23" s="157" t="s">
        <v>397</v>
      </c>
      <c r="BZ23" s="157" t="s">
        <v>398</v>
      </c>
      <c r="CA23" s="157"/>
      <c r="CB23" s="157"/>
      <c r="CC23" s="157" t="s">
        <v>54</v>
      </c>
      <c r="CD23" s="157" t="s">
        <v>399</v>
      </c>
      <c r="CE23" s="157" t="s">
        <v>400</v>
      </c>
      <c r="CF23" s="157"/>
      <c r="CG23" s="157" t="s">
        <v>401</v>
      </c>
      <c r="CH23" s="157">
        <v>30.5</v>
      </c>
      <c r="CI23" s="157" t="s">
        <v>73</v>
      </c>
      <c r="CJ23" s="157">
        <v>0.3</v>
      </c>
      <c r="CK23" s="157">
        <f>CH23*CJ23</f>
        <v>9.15</v>
      </c>
      <c r="CL23" s="157" t="s">
        <v>73</v>
      </c>
      <c r="CM23" s="157">
        <f t="shared" si="17"/>
        <v>65.7554977350472</v>
      </c>
      <c r="CN23">
        <f>CM23</f>
        <v>65.7554977350472</v>
      </c>
      <c r="CO23" s="157" t="s">
        <v>350</v>
      </c>
      <c r="CP23" s="166">
        <f>CK23-(0.2*CK23)</f>
        <v>7.32</v>
      </c>
      <c r="CQ23" s="151" t="s">
        <v>73</v>
      </c>
      <c r="CR23" s="157">
        <v>249</v>
      </c>
      <c r="CS23" s="157" t="s">
        <v>73</v>
      </c>
      <c r="CT23" s="276">
        <f t="shared" ref="CT23:CT45" si="21">((CM23/2)*(100/CP23)*4)/10000</f>
        <v>0.17965982987717813</v>
      </c>
      <c r="CU23" s="276">
        <f t="shared" ref="CU23:CU45" si="22">CT23*(1/CR23)</f>
        <v>7.2152542119348643E-4</v>
      </c>
      <c r="CV23" s="104" t="s">
        <v>73</v>
      </c>
      <c r="CW23" s="157">
        <v>12</v>
      </c>
      <c r="CX23" s="157">
        <v>12</v>
      </c>
      <c r="CY23" s="157">
        <f t="shared" ref="CY23:CY28" si="23">CW23*CX23</f>
        <v>144</v>
      </c>
      <c r="CZ23" s="157" t="s">
        <v>73</v>
      </c>
      <c r="DA23" s="157">
        <f>CY23</f>
        <v>144</v>
      </c>
      <c r="DB23" s="157" t="str">
        <f>CZ23</f>
        <v>no data</v>
      </c>
      <c r="DC23" s="150">
        <f t="shared" si="19"/>
        <v>0.9468791673846797</v>
      </c>
      <c r="DD23" s="103">
        <f>DC23</f>
        <v>0.9468791673846797</v>
      </c>
      <c r="DE23" s="20" t="e">
        <f t="shared" si="16"/>
        <v>#VALUE!</v>
      </c>
      <c r="DF23" s="104" t="s">
        <v>75</v>
      </c>
      <c r="DG23" s="70">
        <v>0.8</v>
      </c>
      <c r="DH23" s="71" t="s">
        <v>73</v>
      </c>
      <c r="DI23" s="105">
        <f t="shared" si="15"/>
        <v>0.9468791673846797</v>
      </c>
      <c r="DJ23" s="106">
        <f t="shared" si="9"/>
        <v>0.9468791673846797</v>
      </c>
      <c r="DK23" s="24" t="e">
        <f t="shared" si="11"/>
        <v>#VALUE!</v>
      </c>
      <c r="DL23" s="140">
        <v>0.8</v>
      </c>
      <c r="DM23" s="150">
        <f>(DO23*10000)/CN23</f>
        <v>121.66283087438418</v>
      </c>
      <c r="DN23" s="324">
        <v>121</v>
      </c>
      <c r="DO23" s="22">
        <v>0.8</v>
      </c>
      <c r="DP23" s="22">
        <f t="shared" si="20"/>
        <v>0.79564152259407106</v>
      </c>
      <c r="DQ23" s="22">
        <v>0.8</v>
      </c>
      <c r="DR23" s="23">
        <f t="shared" si="5"/>
        <v>0.79564152259407106</v>
      </c>
      <c r="DS23" s="53">
        <f t="shared" si="18"/>
        <v>121</v>
      </c>
      <c r="DT23" s="269" t="s">
        <v>663</v>
      </c>
    </row>
    <row r="24" spans="1:124" ht="15" thickBot="1" x14ac:dyDescent="0.4">
      <c r="A24" s="121" t="s">
        <v>435</v>
      </c>
      <c r="B24" s="158">
        <v>1</v>
      </c>
      <c r="C24" s="27" t="s">
        <v>436</v>
      </c>
      <c r="D24" s="27"/>
      <c r="E24" s="27" t="s">
        <v>115</v>
      </c>
      <c r="F24" s="35"/>
      <c r="G24" s="27"/>
      <c r="H24" s="35" t="s">
        <v>121</v>
      </c>
      <c r="I24" s="1" t="s">
        <v>55</v>
      </c>
      <c r="J24" s="158" t="s">
        <v>508</v>
      </c>
      <c r="K24" s="152"/>
      <c r="L24" s="152"/>
      <c r="M24" s="150"/>
      <c r="N24" s="150"/>
      <c r="O24" s="152"/>
      <c r="P24" s="150"/>
      <c r="Q24" s="150"/>
      <c r="R24" s="150"/>
      <c r="S24" s="150"/>
      <c r="T24" s="150"/>
      <c r="U24" s="152"/>
      <c r="V24" s="152"/>
      <c r="W24" s="152"/>
      <c r="X24" s="150"/>
      <c r="Y24" s="150"/>
      <c r="Z24" s="152"/>
      <c r="AA24" s="150"/>
      <c r="AB24" s="152"/>
      <c r="AC24" s="150"/>
      <c r="AD24" s="166">
        <v>20</v>
      </c>
      <c r="AE24" s="166">
        <v>4</v>
      </c>
      <c r="AF24" s="166">
        <v>4</v>
      </c>
      <c r="AG24" s="171"/>
      <c r="AH24" s="171"/>
      <c r="AI24" s="171"/>
      <c r="AJ24" s="171"/>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66"/>
      <c r="BZ24" s="150"/>
      <c r="CA24" s="150"/>
      <c r="CB24" s="150"/>
      <c r="CC24" s="150"/>
      <c r="CD24" s="150"/>
      <c r="CE24" s="150"/>
      <c r="CF24" s="150"/>
      <c r="CG24" s="150"/>
      <c r="CH24" s="150">
        <v>12</v>
      </c>
      <c r="CI24" s="150">
        <v>15</v>
      </c>
      <c r="CJ24" s="150"/>
      <c r="CK24" s="150">
        <v>4</v>
      </c>
      <c r="CL24" s="150">
        <v>5</v>
      </c>
      <c r="CM24" s="150">
        <f t="shared" si="17"/>
        <v>12.56637061436</v>
      </c>
      <c r="CN24">
        <f t="shared" ref="CN24:CN58" si="24">((CL24/2)^2)*3.14159265359</f>
        <v>19.634954084937501</v>
      </c>
      <c r="CO24" s="155" t="s">
        <v>434</v>
      </c>
      <c r="CP24" s="166">
        <f>CK24-(0.2*CK24)</f>
        <v>3.2</v>
      </c>
      <c r="CQ24" s="151">
        <v>3.2</v>
      </c>
      <c r="CR24" s="150">
        <v>100</v>
      </c>
      <c r="CS24" s="150">
        <v>75</v>
      </c>
      <c r="CT24" s="177">
        <f t="shared" si="21"/>
        <v>7.8539816339750004E-2</v>
      </c>
      <c r="CU24" s="177">
        <f t="shared" si="22"/>
        <v>7.8539816339750004E-4</v>
      </c>
      <c r="CV24" s="40">
        <f>(((CN24/2)*(100/CQ24)*4)/10000)/CS24</f>
        <v>1.6362461737447918E-3</v>
      </c>
      <c r="CW24" s="150">
        <f>100/AD24</f>
        <v>5</v>
      </c>
      <c r="CX24" s="150">
        <f>100/AE24</f>
        <v>25</v>
      </c>
      <c r="CY24" s="150">
        <f t="shared" si="23"/>
        <v>125</v>
      </c>
      <c r="CZ24" s="150">
        <v>140</v>
      </c>
      <c r="DA24" s="150">
        <f>CY24</f>
        <v>125</v>
      </c>
      <c r="DB24" s="150">
        <v>130</v>
      </c>
      <c r="DC24" s="150">
        <f t="shared" si="19"/>
        <v>0.15707963267950001</v>
      </c>
      <c r="DD24" s="20">
        <f>DC24+CU24</f>
        <v>0.15786503084289752</v>
      </c>
      <c r="DE24" s="20">
        <f t="shared" si="16"/>
        <v>0.27652560336286985</v>
      </c>
      <c r="DF24" s="60"/>
      <c r="DG24" s="70">
        <v>0.8</v>
      </c>
      <c r="DH24" s="71">
        <v>0.8</v>
      </c>
      <c r="DI24" s="21">
        <f t="shared" si="15"/>
        <v>0.15786503084289752</v>
      </c>
      <c r="DJ24" s="24">
        <f t="shared" si="9"/>
        <v>0.15786503084289752</v>
      </c>
      <c r="DK24" s="24">
        <f t="shared" si="11"/>
        <v>0.18159714534689197</v>
      </c>
      <c r="DL24" s="140">
        <v>0.23</v>
      </c>
      <c r="DM24" s="150">
        <f>(DO24*10000)/CN24</f>
        <v>101.8591635788063</v>
      </c>
      <c r="DN24" s="324">
        <v>100</v>
      </c>
      <c r="DO24" s="22">
        <v>0.2</v>
      </c>
      <c r="DP24" s="22">
        <f t="shared" si="20"/>
        <v>0.196349540849375</v>
      </c>
      <c r="DQ24" s="193">
        <v>0.2</v>
      </c>
      <c r="DR24" s="23">
        <f t="shared" si="5"/>
        <v>0.196349540849375</v>
      </c>
      <c r="DS24" s="53">
        <f t="shared" si="18"/>
        <v>100</v>
      </c>
      <c r="DT24" s="1" t="s">
        <v>181</v>
      </c>
    </row>
    <row r="25" spans="1:124" s="63" customFormat="1" ht="19.5" customHeight="1" thickBot="1" x14ac:dyDescent="0.4">
      <c r="A25" s="61" t="s">
        <v>416</v>
      </c>
      <c r="B25" s="352">
        <v>1</v>
      </c>
      <c r="C25" s="182" t="s">
        <v>417</v>
      </c>
      <c r="D25" s="182"/>
      <c r="E25" s="182" t="s">
        <v>115</v>
      </c>
      <c r="F25" s="265"/>
      <c r="G25" s="182"/>
      <c r="H25" s="267" t="s">
        <v>303</v>
      </c>
      <c r="I25" s="64" t="s">
        <v>511</v>
      </c>
      <c r="J25" s="270" t="s">
        <v>418</v>
      </c>
      <c r="K25" s="62"/>
      <c r="L25" s="62"/>
      <c r="O25" s="62"/>
      <c r="U25" s="62"/>
      <c r="V25" s="62"/>
      <c r="W25" s="62"/>
      <c r="Z25" s="62"/>
      <c r="AB25" s="62"/>
      <c r="AD25" s="65"/>
      <c r="AE25" s="65"/>
      <c r="AF25" s="65"/>
      <c r="AG25" s="66"/>
      <c r="AH25" s="66"/>
      <c r="AI25" s="66"/>
      <c r="AJ25" s="66"/>
      <c r="BH25" s="66"/>
      <c r="BI25" s="66"/>
      <c r="BJ25" s="66"/>
      <c r="BK25" s="66"/>
      <c r="BL25" s="66"/>
      <c r="BM25" s="66"/>
      <c r="BN25" s="66"/>
      <c r="BO25" s="66"/>
      <c r="BP25" s="66"/>
      <c r="BQ25" s="66"/>
      <c r="BR25" s="66"/>
      <c r="BS25" s="66"/>
      <c r="BT25" s="66"/>
      <c r="BU25" s="66"/>
      <c r="BV25" s="66"/>
      <c r="BW25" s="66"/>
      <c r="BY25" s="65"/>
      <c r="CH25" s="63">
        <v>25</v>
      </c>
      <c r="CI25" s="63">
        <v>22</v>
      </c>
      <c r="CK25" s="63">
        <v>12</v>
      </c>
      <c r="CL25" s="63">
        <v>12</v>
      </c>
      <c r="CM25" s="63">
        <f t="shared" si="17"/>
        <v>113.09733552924</v>
      </c>
      <c r="CN25">
        <f t="shared" si="24"/>
        <v>113.09733552924</v>
      </c>
      <c r="CO25" s="67" t="s">
        <v>350</v>
      </c>
      <c r="CP25" s="65">
        <v>5</v>
      </c>
      <c r="CQ25" s="68">
        <v>6</v>
      </c>
      <c r="CR25" s="63">
        <v>50</v>
      </c>
      <c r="CS25" s="63">
        <v>50</v>
      </c>
      <c r="CT25" s="69">
        <f t="shared" si="21"/>
        <v>0.45238934211695997</v>
      </c>
      <c r="CU25" s="69">
        <f t="shared" si="22"/>
        <v>9.0477868423391988E-3</v>
      </c>
      <c r="CV25" s="279">
        <f>(((CN25/2)*(100/CQ25)*4)/10000)/CS25</f>
        <v>7.5398223686160004E-3</v>
      </c>
      <c r="CW25" s="63">
        <v>3</v>
      </c>
      <c r="CX25" s="63">
        <v>5</v>
      </c>
      <c r="CY25" s="63">
        <f t="shared" si="23"/>
        <v>15</v>
      </c>
      <c r="CZ25" s="63">
        <v>20</v>
      </c>
      <c r="DA25" s="63">
        <f>CY25</f>
        <v>15</v>
      </c>
      <c r="DB25" s="63">
        <f>CZ25</f>
        <v>20</v>
      </c>
      <c r="DC25" s="63">
        <f t="shared" si="19"/>
        <v>0.16964600329386001</v>
      </c>
      <c r="DD25" s="20">
        <f>DC25+CU25</f>
        <v>0.17869379013619921</v>
      </c>
      <c r="DE25" s="20">
        <f t="shared" si="16"/>
        <v>0.23373449342709599</v>
      </c>
      <c r="DF25" s="60"/>
      <c r="DG25" s="70">
        <v>0.6</v>
      </c>
      <c r="DH25" s="71">
        <v>0.6</v>
      </c>
      <c r="DI25" s="21">
        <f t="shared" si="15"/>
        <v>0.17869379013619921</v>
      </c>
      <c r="DJ25" s="24">
        <f t="shared" si="9"/>
        <v>0.17869379013619921</v>
      </c>
      <c r="DK25" s="24">
        <f t="shared" si="11"/>
        <v>0.20071007145255793</v>
      </c>
      <c r="DL25" s="140">
        <v>0.2</v>
      </c>
      <c r="DM25" s="63">
        <f>(DO25*10000)/CM25</f>
        <v>13.262911924323738</v>
      </c>
      <c r="DN25" s="132">
        <v>15</v>
      </c>
      <c r="DO25" s="72">
        <v>0.15</v>
      </c>
      <c r="DP25" s="22">
        <f t="shared" si="20"/>
        <v>0.16964600329386001</v>
      </c>
      <c r="DQ25" s="22">
        <v>0.17</v>
      </c>
      <c r="DR25" s="23">
        <f t="shared" si="5"/>
        <v>0.16964600329386001</v>
      </c>
      <c r="DS25" s="53">
        <f t="shared" si="18"/>
        <v>15</v>
      </c>
      <c r="DT25" s="148" t="s">
        <v>181</v>
      </c>
    </row>
    <row r="26" spans="1:124" s="76" customFormat="1" ht="15" thickBot="1" x14ac:dyDescent="0.4">
      <c r="A26" s="73" t="s">
        <v>414</v>
      </c>
      <c r="B26" s="150">
        <v>1</v>
      </c>
      <c r="C26" s="183" t="s">
        <v>253</v>
      </c>
      <c r="D26" s="183"/>
      <c r="E26" s="183" t="s">
        <v>115</v>
      </c>
      <c r="F26" s="264"/>
      <c r="G26" s="183"/>
      <c r="H26" s="264" t="s">
        <v>121</v>
      </c>
      <c r="I26" s="64" t="s">
        <v>511</v>
      </c>
      <c r="J26" s="74" t="s">
        <v>415</v>
      </c>
      <c r="K26" s="75"/>
      <c r="L26" s="75"/>
      <c r="O26" s="75"/>
      <c r="U26" s="75"/>
      <c r="V26" s="75"/>
      <c r="W26" s="75"/>
      <c r="Z26" s="75"/>
      <c r="AB26" s="75"/>
      <c r="AD26" s="77"/>
      <c r="AE26" s="77"/>
      <c r="AF26" s="77"/>
      <c r="AG26" s="78"/>
      <c r="AH26" s="78"/>
      <c r="AI26" s="78"/>
      <c r="AJ26" s="78"/>
      <c r="BH26" s="78"/>
      <c r="BI26" s="78"/>
      <c r="BJ26" s="78"/>
      <c r="BK26" s="78"/>
      <c r="BL26" s="78"/>
      <c r="BM26" s="78"/>
      <c r="BN26" s="78"/>
      <c r="BO26" s="78"/>
      <c r="BP26" s="78"/>
      <c r="BQ26" s="78"/>
      <c r="BR26" s="78"/>
      <c r="BS26" s="78"/>
      <c r="BT26" s="78"/>
      <c r="BU26" s="78"/>
      <c r="BV26" s="78"/>
      <c r="BW26" s="78"/>
      <c r="BY26" s="77"/>
      <c r="CH26" s="76">
        <v>20</v>
      </c>
      <c r="CI26" s="76">
        <v>22</v>
      </c>
      <c r="CK26" s="76">
        <v>10</v>
      </c>
      <c r="CL26" s="76">
        <v>10</v>
      </c>
      <c r="CM26" s="63">
        <f t="shared" si="17"/>
        <v>78.539816339750004</v>
      </c>
      <c r="CN26">
        <f t="shared" si="24"/>
        <v>78.539816339750004</v>
      </c>
      <c r="CO26" s="79" t="s">
        <v>350</v>
      </c>
      <c r="CP26" s="65">
        <v>10</v>
      </c>
      <c r="CQ26" s="80">
        <v>8</v>
      </c>
      <c r="CR26" s="76">
        <v>50</v>
      </c>
      <c r="CS26" s="76">
        <v>50</v>
      </c>
      <c r="CT26" s="69">
        <f t="shared" si="21"/>
        <v>0.15707963267950001</v>
      </c>
      <c r="CU26" s="69">
        <f t="shared" si="22"/>
        <v>3.1415926535900002E-3</v>
      </c>
      <c r="CV26" s="40">
        <f>(((CN26/2)*(100/CQ26)*4)/10000)/CS26</f>
        <v>3.9269908169875002E-3</v>
      </c>
      <c r="CW26" s="63">
        <v>3</v>
      </c>
      <c r="CX26" s="63">
        <v>8</v>
      </c>
      <c r="CY26" s="81">
        <f t="shared" si="23"/>
        <v>24</v>
      </c>
      <c r="CZ26" s="81">
        <v>35</v>
      </c>
      <c r="DA26" s="81">
        <f>CY26</f>
        <v>24</v>
      </c>
      <c r="DB26" s="81">
        <f>CZ26</f>
        <v>35</v>
      </c>
      <c r="DC26" s="81">
        <f t="shared" si="19"/>
        <v>0.18849555921540001</v>
      </c>
      <c r="DD26" s="20">
        <f>DC26+CU26</f>
        <v>0.19163715186899</v>
      </c>
      <c r="DE26" s="20">
        <f t="shared" si="16"/>
        <v>0.27881634800611255</v>
      </c>
      <c r="DF26" s="60"/>
      <c r="DG26" s="70">
        <v>0.8</v>
      </c>
      <c r="DH26" s="71">
        <v>0.8</v>
      </c>
      <c r="DI26" s="21">
        <f t="shared" si="15"/>
        <v>0.19163715186899</v>
      </c>
      <c r="DJ26" s="24">
        <f t="shared" si="9"/>
        <v>0.19163715186899</v>
      </c>
      <c r="DK26" s="24">
        <f t="shared" si="11"/>
        <v>0.2090729910964145</v>
      </c>
      <c r="DL26" s="140">
        <v>0.21</v>
      </c>
      <c r="DM26" s="63">
        <f>(DO26*10000)/CM26</f>
        <v>19.098593171026181</v>
      </c>
      <c r="DN26" s="133">
        <v>20</v>
      </c>
      <c r="DO26" s="82">
        <v>0.15</v>
      </c>
      <c r="DP26" s="22">
        <f t="shared" si="20"/>
        <v>0.15707963267950001</v>
      </c>
      <c r="DQ26" s="22">
        <v>0.16</v>
      </c>
      <c r="DR26" s="23">
        <f t="shared" si="5"/>
        <v>0.15707963267950001</v>
      </c>
      <c r="DS26" s="53">
        <f t="shared" si="18"/>
        <v>20</v>
      </c>
      <c r="DT26" s="292" t="s">
        <v>181</v>
      </c>
    </row>
    <row r="27" spans="1:124" s="81" customFormat="1" ht="15" thickBot="1" x14ac:dyDescent="0.4">
      <c r="A27" s="83">
        <v>6</v>
      </c>
      <c r="B27" s="353">
        <v>1</v>
      </c>
      <c r="C27" s="97" t="s">
        <v>403</v>
      </c>
      <c r="D27" s="101" t="s">
        <v>404</v>
      </c>
      <c r="E27" s="81" t="s">
        <v>405</v>
      </c>
      <c r="F27" s="85" t="s">
        <v>664</v>
      </c>
      <c r="G27" s="81" t="s">
        <v>68</v>
      </c>
      <c r="H27" s="85" t="s">
        <v>121</v>
      </c>
      <c r="I27" s="85" t="s">
        <v>511</v>
      </c>
      <c r="J27" s="85" t="s">
        <v>146</v>
      </c>
      <c r="K27" s="84" t="s">
        <v>598</v>
      </c>
      <c r="L27" s="84" t="s">
        <v>163</v>
      </c>
      <c r="M27" s="81" t="s">
        <v>275</v>
      </c>
      <c r="O27" s="84" t="s">
        <v>406</v>
      </c>
      <c r="P27" s="81" t="s">
        <v>68</v>
      </c>
      <c r="Q27" s="81" t="s">
        <v>54</v>
      </c>
      <c r="U27" s="84"/>
      <c r="V27" s="84"/>
      <c r="W27" s="84"/>
      <c r="Z27" s="84"/>
      <c r="AB27" s="84"/>
      <c r="AD27" s="86"/>
      <c r="AE27" s="86"/>
      <c r="AF27" s="86"/>
      <c r="AG27" s="87"/>
      <c r="AH27" s="87"/>
      <c r="AI27" s="87"/>
      <c r="AJ27" s="87"/>
      <c r="AK27" s="81" t="s">
        <v>54</v>
      </c>
      <c r="AL27" s="81" t="s">
        <v>68</v>
      </c>
      <c r="AM27" s="81" t="s">
        <v>665</v>
      </c>
      <c r="AO27" s="81" t="s">
        <v>582</v>
      </c>
      <c r="AQ27" s="81" t="s">
        <v>407</v>
      </c>
      <c r="AR27" s="81" t="s">
        <v>666</v>
      </c>
      <c r="AT27" s="81" t="s">
        <v>101</v>
      </c>
      <c r="AU27" s="81" t="s">
        <v>408</v>
      </c>
      <c r="AV27" s="81" t="s">
        <v>63</v>
      </c>
      <c r="AW27" s="81" t="s">
        <v>83</v>
      </c>
      <c r="AX27" s="81">
        <v>100</v>
      </c>
      <c r="AY27" s="81">
        <v>2</v>
      </c>
      <c r="AZ27" s="81">
        <v>2</v>
      </c>
      <c r="BE27" s="81" t="s">
        <v>68</v>
      </c>
      <c r="BH27" s="87"/>
      <c r="BI27" s="87"/>
      <c r="BJ27" s="87"/>
      <c r="BK27" s="87"/>
      <c r="BL27" s="87"/>
      <c r="BM27" s="87"/>
      <c r="BN27" s="87"/>
      <c r="BO27" s="87"/>
      <c r="BP27" s="87"/>
      <c r="BQ27" s="87"/>
      <c r="BR27" s="87"/>
      <c r="BS27" s="87"/>
      <c r="BT27" s="87"/>
      <c r="BU27" s="87"/>
      <c r="BV27" s="87"/>
      <c r="BW27" s="87"/>
      <c r="BX27" s="81" t="s">
        <v>69</v>
      </c>
      <c r="BY27" s="86" t="s">
        <v>409</v>
      </c>
      <c r="BZ27" s="81" t="s">
        <v>410</v>
      </c>
      <c r="CB27" s="81" t="s">
        <v>411</v>
      </c>
      <c r="CC27" s="81" t="s">
        <v>54</v>
      </c>
      <c r="CD27" s="81" t="s">
        <v>667</v>
      </c>
      <c r="CE27" s="81" t="s">
        <v>412</v>
      </c>
      <c r="CF27" s="81" t="s">
        <v>413</v>
      </c>
      <c r="CH27" s="81">
        <v>22</v>
      </c>
      <c r="CI27" s="98" t="s">
        <v>73</v>
      </c>
      <c r="CJ27" s="81">
        <v>0.6</v>
      </c>
      <c r="CK27" s="81">
        <f>CH27*CJ27</f>
        <v>13.2</v>
      </c>
      <c r="CL27" s="98" t="s">
        <v>73</v>
      </c>
      <c r="CM27" s="81">
        <f t="shared" si="17"/>
        <v>136.8477759903804</v>
      </c>
      <c r="CN27" t="e">
        <f t="shared" si="24"/>
        <v>#VALUE!</v>
      </c>
      <c r="CO27" s="88" t="s">
        <v>350</v>
      </c>
      <c r="CP27" s="86">
        <f>CK27-(0.2*CK27)</f>
        <v>10.559999999999999</v>
      </c>
      <c r="CQ27" s="98" t="s">
        <v>73</v>
      </c>
      <c r="CR27" s="81">
        <v>30</v>
      </c>
      <c r="CS27" s="98" t="s">
        <v>73</v>
      </c>
      <c r="CT27" s="90">
        <f t="shared" si="21"/>
        <v>0.25918139392117501</v>
      </c>
      <c r="CU27" s="90">
        <f t="shared" si="22"/>
        <v>8.6393797973725005E-3</v>
      </c>
      <c r="CV27" s="98" t="s">
        <v>73</v>
      </c>
      <c r="CW27" s="81">
        <f>100/AX27</f>
        <v>1</v>
      </c>
      <c r="CX27" s="81">
        <f>100/AY27</f>
        <v>50</v>
      </c>
      <c r="CY27" s="81">
        <f t="shared" si="23"/>
        <v>50</v>
      </c>
      <c r="CZ27" s="98" t="s">
        <v>73</v>
      </c>
      <c r="DA27" s="81">
        <v>50</v>
      </c>
      <c r="DB27" s="98" t="s">
        <v>73</v>
      </c>
      <c r="DC27" s="81">
        <f t="shared" si="19"/>
        <v>0.68423887995190202</v>
      </c>
      <c r="DD27" s="20">
        <f>DC27+CU27</f>
        <v>0.69287825974927453</v>
      </c>
      <c r="DE27" s="20" t="e">
        <f t="shared" si="16"/>
        <v>#VALUE!</v>
      </c>
      <c r="DF27" s="60" t="s">
        <v>75</v>
      </c>
      <c r="DG27" s="70">
        <v>0.8</v>
      </c>
      <c r="DH27" s="189" t="s">
        <v>73</v>
      </c>
      <c r="DI27" s="21">
        <f t="shared" si="15"/>
        <v>0.69287825974927453</v>
      </c>
      <c r="DJ27" s="24">
        <f t="shared" si="9"/>
        <v>0.69287825974927453</v>
      </c>
      <c r="DK27" s="24" t="e">
        <f t="shared" si="11"/>
        <v>#VALUE!</v>
      </c>
      <c r="DL27" s="140">
        <v>0.5</v>
      </c>
      <c r="DM27" s="88">
        <v>400</v>
      </c>
      <c r="DN27" s="135">
        <v>37</v>
      </c>
      <c r="DO27" s="191">
        <v>1</v>
      </c>
      <c r="DP27" s="22">
        <f>($DN27*$CM27)/10000</f>
        <v>0.50633677116440745</v>
      </c>
      <c r="DQ27" s="22">
        <v>0.5</v>
      </c>
      <c r="DR27" s="23">
        <f>($DN27*$CM27)/10000</f>
        <v>0.50633677116440745</v>
      </c>
      <c r="DS27" s="53">
        <f>(DP27*10000)/CM27</f>
        <v>37</v>
      </c>
      <c r="DT27" s="290" t="s">
        <v>668</v>
      </c>
    </row>
    <row r="28" spans="1:124" s="81" customFormat="1" ht="319.5" thickBot="1" x14ac:dyDescent="0.4">
      <c r="A28" s="83">
        <v>9</v>
      </c>
      <c r="B28" s="353">
        <v>1</v>
      </c>
      <c r="C28" s="84" t="s">
        <v>419</v>
      </c>
      <c r="D28" s="101" t="s">
        <v>420</v>
      </c>
      <c r="E28" s="81" t="s">
        <v>421</v>
      </c>
      <c r="F28" s="85" t="s">
        <v>422</v>
      </c>
      <c r="G28" s="81" t="s">
        <v>54</v>
      </c>
      <c r="H28" s="85" t="s">
        <v>160</v>
      </c>
      <c r="I28" s="85" t="s">
        <v>161</v>
      </c>
      <c r="J28" s="85" t="s">
        <v>170</v>
      </c>
      <c r="K28" s="84" t="s">
        <v>606</v>
      </c>
      <c r="L28" s="84" t="s">
        <v>163</v>
      </c>
      <c r="M28" s="81" t="s">
        <v>580</v>
      </c>
      <c r="N28" s="81" t="s">
        <v>196</v>
      </c>
      <c r="O28" s="84" t="s">
        <v>423</v>
      </c>
      <c r="P28" s="81" t="s">
        <v>68</v>
      </c>
      <c r="Q28" s="81" t="s">
        <v>54</v>
      </c>
      <c r="U28" s="84"/>
      <c r="V28" s="84"/>
      <c r="W28" s="84"/>
      <c r="Z28" s="84"/>
      <c r="AB28" s="84"/>
      <c r="AD28" s="86"/>
      <c r="AE28" s="86"/>
      <c r="AF28" s="86"/>
      <c r="AG28" s="87"/>
      <c r="AH28" s="87"/>
      <c r="AI28" s="87"/>
      <c r="AJ28" s="87"/>
      <c r="AK28" s="81" t="s">
        <v>54</v>
      </c>
      <c r="AL28" s="81" t="s">
        <v>68</v>
      </c>
      <c r="AM28" s="81" t="s">
        <v>669</v>
      </c>
      <c r="AO28" s="81" t="s">
        <v>613</v>
      </c>
      <c r="AQ28" s="411" t="s">
        <v>670</v>
      </c>
      <c r="AR28" s="81" t="s">
        <v>671</v>
      </c>
      <c r="AT28" s="81" t="s">
        <v>82</v>
      </c>
      <c r="AU28" s="81" t="s">
        <v>85</v>
      </c>
      <c r="AV28" s="81" t="s">
        <v>63</v>
      </c>
      <c r="AW28" s="81" t="s">
        <v>83</v>
      </c>
      <c r="AX28" s="81">
        <v>5</v>
      </c>
      <c r="AY28" s="81" t="s">
        <v>413</v>
      </c>
      <c r="AZ28" s="81">
        <v>5</v>
      </c>
      <c r="BE28" s="81" t="s">
        <v>68</v>
      </c>
      <c r="BH28" s="87"/>
      <c r="BI28" s="87"/>
      <c r="BJ28" s="87"/>
      <c r="BK28" s="87"/>
      <c r="BL28" s="87"/>
      <c r="BM28" s="87"/>
      <c r="BN28" s="87"/>
      <c r="BO28" s="87"/>
      <c r="BP28" s="87"/>
      <c r="BQ28" s="87"/>
      <c r="BR28" s="87"/>
      <c r="BS28" s="87"/>
      <c r="BT28" s="87"/>
      <c r="BU28" s="87"/>
      <c r="BV28" s="87"/>
      <c r="BW28" s="87"/>
      <c r="BX28" s="81" t="s">
        <v>69</v>
      </c>
      <c r="BY28" s="86" t="s">
        <v>424</v>
      </c>
      <c r="BZ28" s="81" t="s">
        <v>130</v>
      </c>
      <c r="CC28" s="81" t="s">
        <v>54</v>
      </c>
      <c r="CD28" s="81" t="s">
        <v>425</v>
      </c>
      <c r="CE28" s="81" t="s">
        <v>426</v>
      </c>
      <c r="CF28" s="81" t="s">
        <v>427</v>
      </c>
      <c r="CH28" s="81">
        <v>17</v>
      </c>
      <c r="CI28" s="81" t="s">
        <v>73</v>
      </c>
      <c r="CJ28" s="81">
        <v>0.6</v>
      </c>
      <c r="CK28" s="81">
        <f>CH28*CJ28</f>
        <v>10.199999999999999</v>
      </c>
      <c r="CL28" s="81">
        <v>9.5</v>
      </c>
      <c r="CM28" s="81">
        <f t="shared" si="17"/>
        <v>81.712824919875899</v>
      </c>
      <c r="CN28">
        <f t="shared" si="24"/>
        <v>70.882184246624377</v>
      </c>
      <c r="CO28" s="88" t="s">
        <v>350</v>
      </c>
      <c r="CP28" s="86">
        <f>CK28/2</f>
        <v>5.0999999999999996</v>
      </c>
      <c r="CQ28" s="89" t="s">
        <v>73</v>
      </c>
      <c r="CR28" s="81">
        <v>6</v>
      </c>
      <c r="CS28" s="81" t="s">
        <v>73</v>
      </c>
      <c r="CT28" s="90">
        <f t="shared" si="21"/>
        <v>0.32044245066617999</v>
      </c>
      <c r="CU28" s="90">
        <f t="shared" si="22"/>
        <v>5.3407075111029996E-2</v>
      </c>
      <c r="CV28" s="91" t="s">
        <v>73</v>
      </c>
      <c r="CW28" s="81">
        <f>100/AX28</f>
        <v>20</v>
      </c>
      <c r="CX28" s="81">
        <f>100/AZ28</f>
        <v>20</v>
      </c>
      <c r="CY28" s="81">
        <f t="shared" si="23"/>
        <v>400</v>
      </c>
      <c r="CZ28" s="81">
        <v>320</v>
      </c>
      <c r="DA28" s="81">
        <v>100</v>
      </c>
      <c r="DB28" s="81" t="s">
        <v>73</v>
      </c>
      <c r="DC28" s="81">
        <f t="shared" si="19"/>
        <v>3.2685129967950362</v>
      </c>
      <c r="DD28" s="19">
        <v>1</v>
      </c>
      <c r="DE28" s="31">
        <f>((CZ28*CN28)/10000)</f>
        <v>2.26822989589198</v>
      </c>
      <c r="DF28" s="24">
        <f>-(1-DA28/CY28)</f>
        <v>-0.75</v>
      </c>
      <c r="DG28" s="44">
        <v>0.3</v>
      </c>
      <c r="DH28" s="43" t="s">
        <v>73</v>
      </c>
      <c r="DI28" s="184">
        <f>DD28-(DD28*-DF28)</f>
        <v>0.25</v>
      </c>
      <c r="DJ28" s="24">
        <f t="shared" si="9"/>
        <v>0.77499999999999991</v>
      </c>
      <c r="DK28" s="24" t="e">
        <f t="shared" si="11"/>
        <v>#VALUE!</v>
      </c>
      <c r="DL28" s="140">
        <v>0.5</v>
      </c>
      <c r="DM28" s="88">
        <v>500</v>
      </c>
      <c r="DN28" s="134">
        <v>71</v>
      </c>
      <c r="DO28" s="191">
        <v>1</v>
      </c>
      <c r="DP28" s="22">
        <f>($DN28*$CN28)/10000</f>
        <v>0.50326350815103305</v>
      </c>
      <c r="DQ28" s="22">
        <v>0.5</v>
      </c>
      <c r="DR28" s="23">
        <f>($DN28*$CN28)/10000</f>
        <v>0.50326350815103305</v>
      </c>
      <c r="DS28" s="53">
        <f>(DP28*10000)/CN28</f>
        <v>71</v>
      </c>
      <c r="DT28" s="290" t="s">
        <v>468</v>
      </c>
    </row>
    <row r="29" spans="1:124" s="81" customFormat="1" ht="15" thickBot="1" x14ac:dyDescent="0.4">
      <c r="A29" s="83">
        <v>4</v>
      </c>
      <c r="B29" s="353">
        <v>1</v>
      </c>
      <c r="C29" s="97" t="s">
        <v>166</v>
      </c>
      <c r="D29" s="81" t="s">
        <v>167</v>
      </c>
      <c r="E29" s="81" t="s">
        <v>168</v>
      </c>
      <c r="F29" s="85" t="s">
        <v>169</v>
      </c>
      <c r="G29" s="81" t="s">
        <v>68</v>
      </c>
      <c r="H29" s="85" t="s">
        <v>160</v>
      </c>
      <c r="I29" s="85" t="s">
        <v>161</v>
      </c>
      <c r="J29" s="85" t="s">
        <v>170</v>
      </c>
      <c r="K29" s="84" t="s">
        <v>598</v>
      </c>
      <c r="L29" s="84" t="s">
        <v>147</v>
      </c>
      <c r="O29" s="84" t="s">
        <v>171</v>
      </c>
      <c r="P29" s="81" t="s">
        <v>54</v>
      </c>
      <c r="S29" s="81" t="s">
        <v>672</v>
      </c>
      <c r="U29" s="84" t="s">
        <v>582</v>
      </c>
      <c r="V29" s="84"/>
      <c r="W29" s="84" t="s">
        <v>172</v>
      </c>
      <c r="X29" s="81" t="s">
        <v>673</v>
      </c>
      <c r="Z29" s="84" t="s">
        <v>149</v>
      </c>
      <c r="AA29" s="81" t="s">
        <v>173</v>
      </c>
      <c r="AB29" s="84" t="s">
        <v>63</v>
      </c>
      <c r="AC29" s="81" t="s">
        <v>64</v>
      </c>
      <c r="AD29" s="86"/>
      <c r="AE29" s="86"/>
      <c r="AF29" s="86"/>
      <c r="AG29" s="84" t="s">
        <v>127</v>
      </c>
      <c r="AH29" s="84" t="s">
        <v>127</v>
      </c>
      <c r="AI29" s="84"/>
      <c r="AJ29" s="84"/>
      <c r="AK29" s="81" t="s">
        <v>68</v>
      </c>
      <c r="AL29" s="81" t="s">
        <v>68</v>
      </c>
      <c r="AO29" s="87"/>
      <c r="AP29" s="87"/>
      <c r="AQ29" s="87"/>
      <c r="AX29" s="87"/>
      <c r="AY29" s="87"/>
      <c r="AZ29" s="87"/>
      <c r="BA29" s="87"/>
      <c r="BB29" s="87"/>
      <c r="BC29" s="87"/>
      <c r="BD29" s="87"/>
      <c r="BH29" s="87"/>
      <c r="BI29" s="87"/>
      <c r="BJ29" s="87"/>
      <c r="BK29" s="87"/>
      <c r="BL29" s="87"/>
      <c r="BM29" s="87"/>
      <c r="BN29" s="87"/>
      <c r="BO29" s="87"/>
      <c r="BP29" s="87"/>
      <c r="BQ29" s="87"/>
      <c r="BR29" s="87"/>
      <c r="BS29" s="87"/>
      <c r="BT29" s="87"/>
      <c r="BU29" s="87"/>
      <c r="BV29" s="87"/>
      <c r="BW29" s="87"/>
      <c r="BX29" s="81" t="s">
        <v>69</v>
      </c>
      <c r="BY29" s="86" t="s">
        <v>127</v>
      </c>
      <c r="BZ29" s="81" t="s">
        <v>130</v>
      </c>
      <c r="CB29" s="81" t="s">
        <v>174</v>
      </c>
      <c r="CC29" s="81" t="s">
        <v>54</v>
      </c>
      <c r="CD29" s="81" t="s">
        <v>175</v>
      </c>
      <c r="CE29" s="81" t="s">
        <v>176</v>
      </c>
      <c r="CG29" s="81" t="s">
        <v>177</v>
      </c>
      <c r="CH29" s="81">
        <v>23</v>
      </c>
      <c r="CI29" s="81">
        <v>23</v>
      </c>
      <c r="CJ29" s="81">
        <v>0.5</v>
      </c>
      <c r="CK29" s="81">
        <f>CH29*CJ29</f>
        <v>11.5</v>
      </c>
      <c r="CL29" s="81">
        <v>11.5</v>
      </c>
      <c r="CM29" s="81">
        <f t="shared" si="17"/>
        <v>103.86890710931938</v>
      </c>
      <c r="CN29">
        <f t="shared" si="24"/>
        <v>103.86890710931938</v>
      </c>
      <c r="CO29" s="88" t="s">
        <v>72</v>
      </c>
      <c r="CP29" s="86">
        <v>11.5</v>
      </c>
      <c r="CQ29" s="89">
        <v>11.5</v>
      </c>
      <c r="CR29" s="81">
        <v>0.7</v>
      </c>
      <c r="CS29" s="89" t="s">
        <v>73</v>
      </c>
      <c r="CT29" s="112">
        <f t="shared" si="21"/>
        <v>0.18064157758142502</v>
      </c>
      <c r="CU29" s="112">
        <f t="shared" si="22"/>
        <v>0.25805939654489291</v>
      </c>
      <c r="CV29" s="89" t="s">
        <v>73</v>
      </c>
      <c r="CW29" s="81">
        <v>10</v>
      </c>
      <c r="CX29" s="81">
        <v>10</v>
      </c>
      <c r="CY29" s="81">
        <v>100</v>
      </c>
      <c r="CZ29" s="81">
        <v>100</v>
      </c>
      <c r="DA29" s="81">
        <v>100</v>
      </c>
      <c r="DB29" s="81">
        <v>100</v>
      </c>
      <c r="DC29" s="161">
        <v>1</v>
      </c>
      <c r="DD29" s="19">
        <v>1</v>
      </c>
      <c r="DE29" s="20" t="e">
        <f t="shared" ref="DE29:DE50" si="25">CV29+((CZ29*CN29)/10000)</f>
        <v>#VALUE!</v>
      </c>
      <c r="DF29" s="50" t="s">
        <v>75</v>
      </c>
      <c r="DG29" s="33">
        <v>0.1</v>
      </c>
      <c r="DH29" s="40">
        <v>0.1</v>
      </c>
      <c r="DI29" s="21">
        <f>DD29</f>
        <v>1</v>
      </c>
      <c r="DJ29" s="24">
        <f t="shared" si="9"/>
        <v>1</v>
      </c>
      <c r="DK29" s="24" t="e">
        <f t="shared" si="11"/>
        <v>#VALUE!</v>
      </c>
      <c r="DL29" s="140">
        <v>1</v>
      </c>
      <c r="DM29" s="81">
        <v>100</v>
      </c>
      <c r="DN29" s="134">
        <v>96</v>
      </c>
      <c r="DO29" s="191">
        <v>1</v>
      </c>
      <c r="DP29" s="22">
        <f>($DN29*$CM29)/10000</f>
        <v>0.99714150824946612</v>
      </c>
      <c r="DQ29" s="22">
        <v>1</v>
      </c>
      <c r="DR29" s="23">
        <f>($DN29*$CN29)/10000</f>
        <v>0.99714150824946612</v>
      </c>
      <c r="DS29" s="53">
        <f>(1*10000)/CN29</f>
        <v>96.275201870327322</v>
      </c>
      <c r="DT29" s="94" t="s">
        <v>464</v>
      </c>
    </row>
    <row r="30" spans="1:124" s="81" customFormat="1" ht="409.6" thickBot="1" x14ac:dyDescent="0.4">
      <c r="A30" s="149">
        <v>29</v>
      </c>
      <c r="B30" s="151">
        <v>1</v>
      </c>
      <c r="C30" s="154" t="s">
        <v>158</v>
      </c>
      <c r="D30" s="151" t="s">
        <v>159</v>
      </c>
      <c r="E30" s="151" t="s">
        <v>115</v>
      </c>
      <c r="F30" s="158" t="s">
        <v>674</v>
      </c>
      <c r="G30" s="151" t="s">
        <v>68</v>
      </c>
      <c r="H30" s="158" t="s">
        <v>160</v>
      </c>
      <c r="I30" s="85" t="s">
        <v>161</v>
      </c>
      <c r="J30" s="85" t="s">
        <v>162</v>
      </c>
      <c r="K30" s="84" t="s">
        <v>618</v>
      </c>
      <c r="L30" s="84" t="s">
        <v>163</v>
      </c>
      <c r="M30" s="81" t="s">
        <v>580</v>
      </c>
      <c r="N30" s="81" t="s">
        <v>58</v>
      </c>
      <c r="O30" s="84" t="s">
        <v>675</v>
      </c>
      <c r="P30" s="81" t="s">
        <v>54</v>
      </c>
      <c r="S30" s="81" t="s">
        <v>676</v>
      </c>
      <c r="U30" s="84" t="s">
        <v>582</v>
      </c>
      <c r="V30" s="84"/>
      <c r="W30" s="412" t="s">
        <v>677</v>
      </c>
      <c r="X30" s="81" t="s">
        <v>678</v>
      </c>
      <c r="Z30" s="84" t="s">
        <v>149</v>
      </c>
      <c r="AA30" s="81" t="s">
        <v>591</v>
      </c>
      <c r="AB30" s="84" t="s">
        <v>63</v>
      </c>
      <c r="AC30" s="81" t="s">
        <v>83</v>
      </c>
      <c r="AD30" s="86">
        <v>5</v>
      </c>
      <c r="AE30" s="86">
        <v>10</v>
      </c>
      <c r="AF30" s="86">
        <v>20</v>
      </c>
      <c r="AG30" s="84"/>
      <c r="AH30" s="84"/>
      <c r="AI30" s="84"/>
      <c r="AJ30" s="84"/>
      <c r="AK30" s="81" t="s">
        <v>68</v>
      </c>
      <c r="AL30" s="81" t="s">
        <v>68</v>
      </c>
      <c r="AO30" s="87"/>
      <c r="AP30" s="87"/>
      <c r="AQ30" s="87"/>
      <c r="AX30" s="87"/>
      <c r="AY30" s="87"/>
      <c r="AZ30" s="87"/>
      <c r="BA30" s="87"/>
      <c r="BB30" s="87"/>
      <c r="BC30" s="87"/>
      <c r="BD30" s="87"/>
      <c r="BH30" s="87"/>
      <c r="BI30" s="87"/>
      <c r="BJ30" s="87"/>
      <c r="BK30" s="87"/>
      <c r="BL30" s="87"/>
      <c r="BM30" s="87"/>
      <c r="BN30" s="87"/>
      <c r="BO30" s="87"/>
      <c r="BP30" s="87"/>
      <c r="BQ30" s="87"/>
      <c r="BR30" s="87"/>
      <c r="BS30" s="87"/>
      <c r="BT30" s="87"/>
      <c r="BU30" s="87"/>
      <c r="BV30" s="87"/>
      <c r="BW30" s="87"/>
      <c r="BX30" s="81" t="s">
        <v>69</v>
      </c>
      <c r="BY30" s="86" t="s">
        <v>164</v>
      </c>
      <c r="BZ30" s="81" t="s">
        <v>165</v>
      </c>
      <c r="CC30" s="81" t="s">
        <v>68</v>
      </c>
      <c r="CH30" s="81">
        <v>23</v>
      </c>
      <c r="CI30" s="81" t="s">
        <v>73</v>
      </c>
      <c r="CJ30" s="81">
        <v>0.4</v>
      </c>
      <c r="CK30" s="81">
        <f>CH30*CJ30</f>
        <v>9.2000000000000011</v>
      </c>
      <c r="CL30" s="81">
        <v>9.1999999999999993</v>
      </c>
      <c r="CM30" s="81">
        <f t="shared" si="17"/>
        <v>66.476100549964414</v>
      </c>
      <c r="CN30">
        <f t="shared" si="24"/>
        <v>66.476100549964386</v>
      </c>
      <c r="CO30" s="88" t="s">
        <v>72</v>
      </c>
      <c r="CP30" s="86">
        <f>CK30</f>
        <v>9.2000000000000011</v>
      </c>
      <c r="CQ30" s="89" t="s">
        <v>73</v>
      </c>
      <c r="CR30" s="81">
        <v>1</v>
      </c>
      <c r="CS30" s="89" t="s">
        <v>73</v>
      </c>
      <c r="CT30" s="112">
        <f t="shared" si="21"/>
        <v>0.14451326206514001</v>
      </c>
      <c r="CU30" s="112">
        <f t="shared" si="22"/>
        <v>0.14451326206514001</v>
      </c>
      <c r="CV30" s="151" t="s">
        <v>73</v>
      </c>
      <c r="CW30" s="81">
        <f t="shared" ref="CW30:CX33" si="26">100/AD30</f>
        <v>20</v>
      </c>
      <c r="CX30" s="81">
        <f t="shared" si="26"/>
        <v>10</v>
      </c>
      <c r="CY30" s="81">
        <f>CW30*CX30</f>
        <v>200</v>
      </c>
      <c r="CZ30" s="89" t="s">
        <v>73</v>
      </c>
      <c r="DA30" s="89">
        <f>CW30*(100/AF30)</f>
        <v>100</v>
      </c>
      <c r="DB30" s="89" t="s">
        <v>73</v>
      </c>
      <c r="DC30" s="161">
        <v>1</v>
      </c>
      <c r="DD30" s="19">
        <v>1</v>
      </c>
      <c r="DE30" s="20" t="e">
        <f t="shared" si="25"/>
        <v>#VALUE!</v>
      </c>
      <c r="DF30" s="24">
        <f>-(1-DA30/CY30)</f>
        <v>-0.5</v>
      </c>
      <c r="DG30" s="33">
        <v>0.1</v>
      </c>
      <c r="DH30" s="151" t="s">
        <v>73</v>
      </c>
      <c r="DI30" s="184">
        <f>DD30-(DD30*-DF30)</f>
        <v>0.5</v>
      </c>
      <c r="DJ30" s="24">
        <f t="shared" si="9"/>
        <v>0.95000000000000007</v>
      </c>
      <c r="DK30" s="24" t="e">
        <f t="shared" si="11"/>
        <v>#VALUE!</v>
      </c>
      <c r="DL30" s="140">
        <v>1</v>
      </c>
      <c r="DM30" s="63">
        <v>200</v>
      </c>
      <c r="DN30" s="133">
        <v>150</v>
      </c>
      <c r="DO30" s="191">
        <v>1</v>
      </c>
      <c r="DP30" s="22">
        <f>($DN30*$CM30)/10000</f>
        <v>0.99714150824946624</v>
      </c>
      <c r="DQ30" s="22">
        <v>1</v>
      </c>
      <c r="DR30" s="23" t="s">
        <v>65</v>
      </c>
      <c r="DS30" s="13">
        <f>(1*10000)/CN30</f>
        <v>150.43000292238648</v>
      </c>
      <c r="DT30" s="93" t="s">
        <v>679</v>
      </c>
    </row>
    <row r="31" spans="1:124" s="81" customFormat="1" ht="15" thickBot="1" x14ac:dyDescent="0.4">
      <c r="A31" s="83" t="s">
        <v>428</v>
      </c>
      <c r="B31" s="353">
        <v>1</v>
      </c>
      <c r="C31" s="94" t="s">
        <v>429</v>
      </c>
      <c r="D31" s="94" t="s">
        <v>179</v>
      </c>
      <c r="E31" s="94" t="s">
        <v>115</v>
      </c>
      <c r="F31" s="85"/>
      <c r="H31" s="14" t="s">
        <v>160</v>
      </c>
      <c r="I31" s="85" t="s">
        <v>161</v>
      </c>
      <c r="J31" s="85" t="s">
        <v>170</v>
      </c>
      <c r="K31" s="163"/>
      <c r="L31" s="163"/>
      <c r="M31" s="94"/>
      <c r="N31" s="94"/>
      <c r="O31" s="163" t="s">
        <v>430</v>
      </c>
      <c r="P31" s="94"/>
      <c r="Q31" s="94"/>
      <c r="R31" s="94"/>
      <c r="S31" s="94"/>
      <c r="T31" s="94"/>
      <c r="U31" s="163"/>
      <c r="V31" s="163"/>
      <c r="W31" s="163"/>
      <c r="X31" s="94"/>
      <c r="Y31" s="94"/>
      <c r="Z31" s="163"/>
      <c r="AA31" s="94"/>
      <c r="AB31" s="163"/>
      <c r="AC31" s="94"/>
      <c r="AD31" s="168">
        <v>10</v>
      </c>
      <c r="AE31" s="168">
        <v>20</v>
      </c>
      <c r="AF31" s="168">
        <v>20</v>
      </c>
      <c r="AG31" s="170"/>
      <c r="AH31" s="170"/>
      <c r="AI31" s="170"/>
      <c r="AJ31" s="170"/>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170"/>
      <c r="BI31" s="170"/>
      <c r="BJ31" s="170"/>
      <c r="BK31" s="170"/>
      <c r="BL31" s="170"/>
      <c r="BM31" s="170"/>
      <c r="BN31" s="170"/>
      <c r="BO31" s="170"/>
      <c r="BP31" s="170"/>
      <c r="BQ31" s="170"/>
      <c r="BR31" s="170"/>
      <c r="BS31" s="170"/>
      <c r="BT31" s="170"/>
      <c r="BU31" s="170"/>
      <c r="BV31" s="170"/>
      <c r="BW31" s="170"/>
      <c r="BX31" s="94"/>
      <c r="BY31" s="168"/>
      <c r="BZ31" s="94"/>
      <c r="CA31" s="94"/>
      <c r="CB31" s="94"/>
      <c r="CC31" s="94"/>
      <c r="CD31" s="94"/>
      <c r="CE31" s="94"/>
      <c r="CF31" s="94"/>
      <c r="CG31" s="94"/>
      <c r="CH31" s="94">
        <v>20</v>
      </c>
      <c r="CI31" s="27">
        <v>20</v>
      </c>
      <c r="CJ31" s="94"/>
      <c r="CK31" s="94">
        <v>8</v>
      </c>
      <c r="CL31" s="27">
        <v>9</v>
      </c>
      <c r="CM31" s="81">
        <f t="shared" si="17"/>
        <v>50.265482457440001</v>
      </c>
      <c r="CN31">
        <f t="shared" si="24"/>
        <v>63.6172512351975</v>
      </c>
      <c r="CO31" s="161" t="s">
        <v>350</v>
      </c>
      <c r="CP31" s="168">
        <v>5</v>
      </c>
      <c r="CQ31" s="39">
        <v>5</v>
      </c>
      <c r="CR31" s="94">
        <v>2</v>
      </c>
      <c r="CS31" s="94">
        <v>2</v>
      </c>
      <c r="CT31" s="28">
        <f t="shared" si="21"/>
        <v>0.20106192982975998</v>
      </c>
      <c r="CU31" s="28">
        <f t="shared" si="22"/>
        <v>0.10053096491487999</v>
      </c>
      <c r="CV31" s="40">
        <f>(((CN31/2)*(100/CQ31)*4)/10000)/CS31</f>
        <v>0.127234502470395</v>
      </c>
      <c r="CW31" s="94">
        <f t="shared" si="26"/>
        <v>10</v>
      </c>
      <c r="CX31" s="94">
        <f t="shared" si="26"/>
        <v>5</v>
      </c>
      <c r="CY31" s="81">
        <f>CW31*CX31</f>
        <v>50</v>
      </c>
      <c r="CZ31" s="81">
        <v>75</v>
      </c>
      <c r="DA31" s="89">
        <f>CW31*(100/AF31)</f>
        <v>50</v>
      </c>
      <c r="DB31" s="89">
        <v>70</v>
      </c>
      <c r="DC31" s="81">
        <f>(CY31*CM31)/10000</f>
        <v>0.25132741228720001</v>
      </c>
      <c r="DD31" s="20">
        <f t="shared" ref="DD31:DD38" si="27">DC31+CU31</f>
        <v>0.35185837720208002</v>
      </c>
      <c r="DE31" s="20">
        <f t="shared" si="25"/>
        <v>0.60436388673437624</v>
      </c>
      <c r="DF31" s="185"/>
      <c r="DG31" s="44">
        <v>0.25</v>
      </c>
      <c r="DH31" s="32"/>
      <c r="DI31" s="51"/>
      <c r="DJ31" s="24">
        <f t="shared" si="9"/>
        <v>0.26389378290156001</v>
      </c>
      <c r="DK31" s="24">
        <f t="shared" si="11"/>
        <v>0.60436388673437624</v>
      </c>
      <c r="DL31" s="140">
        <v>0.5</v>
      </c>
      <c r="DM31" s="63">
        <f>(DO31*10000)/CN31</f>
        <v>78.59503362562215</v>
      </c>
      <c r="DN31" s="134">
        <v>75</v>
      </c>
      <c r="DO31" s="42">
        <v>0.5</v>
      </c>
      <c r="DP31" s="22">
        <f>($DN31*$CN31)/10000</f>
        <v>0.47712938426398122</v>
      </c>
      <c r="DQ31" s="22">
        <v>0.48</v>
      </c>
      <c r="DR31" s="23">
        <f t="shared" ref="DR31:DR58" si="28">($DN31*$CN31)/10000</f>
        <v>0.47712938426398122</v>
      </c>
      <c r="DS31" s="53">
        <f t="shared" ref="DS31:DS38" si="29">(DP31*10000)/CN31</f>
        <v>75</v>
      </c>
      <c r="DT31" s="148" t="s">
        <v>181</v>
      </c>
    </row>
    <row r="32" spans="1:124" s="248" customFormat="1" ht="15" thickBot="1" x14ac:dyDescent="0.4">
      <c r="A32" s="295" t="s">
        <v>178</v>
      </c>
      <c r="B32" s="354">
        <v>2</v>
      </c>
      <c r="C32" s="296" t="s">
        <v>179</v>
      </c>
      <c r="D32" s="296"/>
      <c r="E32" s="296" t="s">
        <v>115</v>
      </c>
      <c r="F32" s="283"/>
      <c r="G32" s="296"/>
      <c r="H32" s="297" t="s">
        <v>121</v>
      </c>
      <c r="I32" s="283" t="s">
        <v>161</v>
      </c>
      <c r="J32" s="298" t="s">
        <v>180</v>
      </c>
      <c r="K32" s="299"/>
      <c r="L32" s="299"/>
      <c r="M32" s="296"/>
      <c r="N32" s="296"/>
      <c r="O32" s="299"/>
      <c r="P32" s="296"/>
      <c r="Q32" s="296"/>
      <c r="R32" s="296"/>
      <c r="S32" s="296"/>
      <c r="T32" s="296"/>
      <c r="U32" s="299"/>
      <c r="V32" s="299"/>
      <c r="W32" s="299"/>
      <c r="X32" s="296"/>
      <c r="Y32" s="296"/>
      <c r="Z32" s="299"/>
      <c r="AA32" s="296"/>
      <c r="AB32" s="299"/>
      <c r="AC32" s="296"/>
      <c r="AD32" s="300">
        <v>7</v>
      </c>
      <c r="AE32" s="300">
        <v>10</v>
      </c>
      <c r="AF32" s="300">
        <v>20</v>
      </c>
      <c r="AG32" s="299"/>
      <c r="AH32" s="299"/>
      <c r="AI32" s="299"/>
      <c r="AJ32" s="299"/>
      <c r="AK32" s="296"/>
      <c r="AL32" s="296"/>
      <c r="AM32" s="296"/>
      <c r="AN32" s="296"/>
      <c r="AO32" s="301"/>
      <c r="AP32" s="301"/>
      <c r="AQ32" s="301"/>
      <c r="AR32" s="296"/>
      <c r="AS32" s="296"/>
      <c r="AT32" s="296"/>
      <c r="AU32" s="296"/>
      <c r="AV32" s="296"/>
      <c r="AW32" s="296"/>
      <c r="AX32" s="301"/>
      <c r="AY32" s="301"/>
      <c r="AZ32" s="301"/>
      <c r="BA32" s="301"/>
      <c r="BB32" s="301"/>
      <c r="BC32" s="301"/>
      <c r="BD32" s="301"/>
      <c r="BE32" s="296"/>
      <c r="BF32" s="296"/>
      <c r="BG32" s="296"/>
      <c r="BH32" s="301"/>
      <c r="BI32" s="301"/>
      <c r="BJ32" s="301"/>
      <c r="BK32" s="301"/>
      <c r="BL32" s="301"/>
      <c r="BM32" s="301"/>
      <c r="BN32" s="301"/>
      <c r="BO32" s="301"/>
      <c r="BP32" s="301"/>
      <c r="BQ32" s="301"/>
      <c r="BR32" s="301"/>
      <c r="BS32" s="301"/>
      <c r="BT32" s="301"/>
      <c r="BU32" s="301"/>
      <c r="BV32" s="301"/>
      <c r="BW32" s="301"/>
      <c r="BX32" s="296"/>
      <c r="BY32" s="300"/>
      <c r="BZ32" s="296"/>
      <c r="CA32" s="296"/>
      <c r="CB32" s="296"/>
      <c r="CC32" s="296"/>
      <c r="CD32" s="296"/>
      <c r="CE32" s="296"/>
      <c r="CF32" s="296"/>
      <c r="CG32" s="296"/>
      <c r="CH32" s="296">
        <v>23</v>
      </c>
      <c r="CI32" s="296">
        <v>23</v>
      </c>
      <c r="CJ32" s="296"/>
      <c r="CK32" s="296">
        <v>3</v>
      </c>
      <c r="CL32" s="296">
        <v>4</v>
      </c>
      <c r="CM32" s="248">
        <f t="shared" si="17"/>
        <v>7.0685834705774999</v>
      </c>
      <c r="CN32" s="201">
        <f t="shared" si="24"/>
        <v>12.56637061436</v>
      </c>
      <c r="CO32" s="302" t="s">
        <v>72</v>
      </c>
      <c r="CP32" s="300">
        <v>2</v>
      </c>
      <c r="CQ32" s="303">
        <v>2</v>
      </c>
      <c r="CR32" s="296">
        <v>2</v>
      </c>
      <c r="CS32" s="296">
        <v>2</v>
      </c>
      <c r="CT32" s="304">
        <f t="shared" si="21"/>
        <v>7.0685834705774997E-2</v>
      </c>
      <c r="CU32" s="304">
        <f t="shared" si="22"/>
        <v>3.5342917352887498E-2</v>
      </c>
      <c r="CV32" s="305">
        <f>(((CN32/2)*(100/CQ32)*4)/10000)/CS32</f>
        <v>6.2831853071800003E-2</v>
      </c>
      <c r="CW32" s="296">
        <f t="shared" si="26"/>
        <v>14.285714285714286</v>
      </c>
      <c r="CX32" s="296">
        <f t="shared" si="26"/>
        <v>10</v>
      </c>
      <c r="CY32" s="248">
        <f>CW32*CX32</f>
        <v>142.85714285714286</v>
      </c>
      <c r="CZ32" s="248">
        <v>140</v>
      </c>
      <c r="DA32" s="255">
        <f>CW32*(100/AF32)</f>
        <v>71.428571428571431</v>
      </c>
      <c r="DB32" s="255">
        <v>115</v>
      </c>
      <c r="DC32" s="248">
        <f>(CY32*CM32)/10000</f>
        <v>0.10097976386539287</v>
      </c>
      <c r="DD32" s="209">
        <f t="shared" si="27"/>
        <v>0.13632268121828037</v>
      </c>
      <c r="DE32" s="209">
        <f t="shared" si="25"/>
        <v>0.23876104167284001</v>
      </c>
      <c r="DF32" s="306"/>
      <c r="DG32" s="245">
        <v>0.25</v>
      </c>
      <c r="DH32" s="215">
        <v>0.25</v>
      </c>
      <c r="DI32" s="307"/>
      <c r="DJ32" s="214">
        <f t="shared" si="9"/>
        <v>0.10224201091371027</v>
      </c>
      <c r="DK32" s="214">
        <f t="shared" si="11"/>
        <v>0.20463128398305758</v>
      </c>
      <c r="DL32" s="327">
        <v>0.3</v>
      </c>
      <c r="DM32" s="254">
        <f>(DO32*10000)/CM32</f>
        <v>424.41318157835963</v>
      </c>
      <c r="DN32" s="332">
        <v>225</v>
      </c>
      <c r="DO32" s="308">
        <v>0.3</v>
      </c>
      <c r="DP32" s="217">
        <f>($DN32*$CM32)/10000</f>
        <v>0.15904312808799376</v>
      </c>
      <c r="DQ32" s="217">
        <v>0.28000000000000003</v>
      </c>
      <c r="DR32" s="219">
        <f t="shared" si="28"/>
        <v>0.28274333882310004</v>
      </c>
      <c r="DS32" s="309">
        <f t="shared" si="29"/>
        <v>126.5625</v>
      </c>
      <c r="DT32" s="291" t="s">
        <v>181</v>
      </c>
    </row>
    <row r="33" spans="1:124" s="81" customFormat="1" ht="15" thickBot="1" x14ac:dyDescent="0.4">
      <c r="A33" s="83" t="s">
        <v>431</v>
      </c>
      <c r="B33" s="353">
        <v>1</v>
      </c>
      <c r="C33" s="94" t="s">
        <v>253</v>
      </c>
      <c r="D33" s="94" t="s">
        <v>179</v>
      </c>
      <c r="E33" s="94" t="s">
        <v>115</v>
      </c>
      <c r="F33" s="156"/>
      <c r="G33" s="94"/>
      <c r="H33" s="156" t="s">
        <v>121</v>
      </c>
      <c r="I33" s="85" t="s">
        <v>161</v>
      </c>
      <c r="J33" s="107" t="s">
        <v>180</v>
      </c>
      <c r="K33" s="163"/>
      <c r="L33" s="163"/>
      <c r="M33" s="94"/>
      <c r="N33" s="94"/>
      <c r="O33" s="163"/>
      <c r="P33" s="94"/>
      <c r="Q33" s="94"/>
      <c r="R33" s="94"/>
      <c r="S33" s="94"/>
      <c r="T33" s="94"/>
      <c r="U33" s="163"/>
      <c r="V33" s="163"/>
      <c r="W33" s="163"/>
      <c r="X33" s="94"/>
      <c r="Y33" s="94"/>
      <c r="Z33" s="163"/>
      <c r="AA33" s="94"/>
      <c r="AB33" s="163"/>
      <c r="AC33" s="94"/>
      <c r="AD33" s="168">
        <v>5</v>
      </c>
      <c r="AE33" s="168">
        <v>10</v>
      </c>
      <c r="AF33" s="168">
        <v>15</v>
      </c>
      <c r="AG33" s="170"/>
      <c r="AH33" s="170"/>
      <c r="AI33" s="170"/>
      <c r="AJ33" s="170"/>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170"/>
      <c r="BI33" s="170"/>
      <c r="BJ33" s="170"/>
      <c r="BK33" s="170"/>
      <c r="BL33" s="170"/>
      <c r="BM33" s="170"/>
      <c r="BN33" s="170"/>
      <c r="BO33" s="170"/>
      <c r="BP33" s="170"/>
      <c r="BQ33" s="170"/>
      <c r="BR33" s="170"/>
      <c r="BS33" s="170"/>
      <c r="BT33" s="170"/>
      <c r="BU33" s="170"/>
      <c r="BV33" s="170"/>
      <c r="BW33" s="170"/>
      <c r="BX33" s="94"/>
      <c r="BY33" s="168"/>
      <c r="BZ33" s="94"/>
      <c r="CA33" s="94"/>
      <c r="CB33" s="94"/>
      <c r="CC33" s="94"/>
      <c r="CD33" s="94"/>
      <c r="CE33" s="94"/>
      <c r="CF33" s="94"/>
      <c r="CG33" s="94"/>
      <c r="CH33" s="94">
        <v>23</v>
      </c>
      <c r="CI33" s="94">
        <v>22</v>
      </c>
      <c r="CJ33" s="94"/>
      <c r="CK33" s="94">
        <v>3</v>
      </c>
      <c r="CL33" s="94">
        <v>4</v>
      </c>
      <c r="CM33" s="81">
        <f t="shared" si="17"/>
        <v>7.0685834705774999</v>
      </c>
      <c r="CN33">
        <f t="shared" si="24"/>
        <v>12.56637061436</v>
      </c>
      <c r="CO33" s="161" t="s">
        <v>350</v>
      </c>
      <c r="CP33" s="168">
        <v>2</v>
      </c>
      <c r="CQ33" s="144">
        <v>3</v>
      </c>
      <c r="CR33" s="94">
        <v>2</v>
      </c>
      <c r="CS33" s="94">
        <v>2</v>
      </c>
      <c r="CT33" s="178">
        <f t="shared" si="21"/>
        <v>7.0685834705774997E-2</v>
      </c>
      <c r="CU33" s="178">
        <f t="shared" si="22"/>
        <v>3.5342917352887498E-2</v>
      </c>
      <c r="CV33" s="180">
        <f>(((CN33/2)*(100/CQ33)*4)/10000)/CS33</f>
        <v>4.1887902047866667E-2</v>
      </c>
      <c r="CW33" s="94">
        <f t="shared" si="26"/>
        <v>20</v>
      </c>
      <c r="CX33" s="94">
        <f t="shared" si="26"/>
        <v>10</v>
      </c>
      <c r="CY33" s="81">
        <f>CW33*CX33</f>
        <v>200</v>
      </c>
      <c r="CZ33" s="81">
        <v>200</v>
      </c>
      <c r="DA33" s="89">
        <f>CW33*(100/AF33)</f>
        <v>133.33333333333334</v>
      </c>
      <c r="DB33" s="89">
        <v>125</v>
      </c>
      <c r="DC33" s="81">
        <f>(CY33*CM33)/10000</f>
        <v>0.14137166941154999</v>
      </c>
      <c r="DD33" s="20">
        <f t="shared" si="27"/>
        <v>0.17671458676443749</v>
      </c>
      <c r="DE33" s="20">
        <f t="shared" si="25"/>
        <v>0.2932153143350667</v>
      </c>
      <c r="DF33" s="51"/>
      <c r="DG33" s="44">
        <v>0.25</v>
      </c>
      <c r="DH33" s="43"/>
      <c r="DI33" s="41"/>
      <c r="DJ33" s="24">
        <f t="shared" si="9"/>
        <v>0.13253594007332811</v>
      </c>
      <c r="DK33" s="24">
        <f t="shared" si="11"/>
        <v>0.2932153143350667</v>
      </c>
      <c r="DL33" s="140">
        <v>0.3</v>
      </c>
      <c r="DM33" s="81">
        <f>(DO33*10000)/CN33</f>
        <v>238.73241463782728</v>
      </c>
      <c r="DN33" s="134">
        <v>220</v>
      </c>
      <c r="DO33" s="188">
        <v>0.3</v>
      </c>
      <c r="DP33" s="22">
        <f t="shared" ref="DP33:DP54" si="30">($DN33*$CN33)/10000</f>
        <v>0.27646015351592002</v>
      </c>
      <c r="DQ33" s="22">
        <v>0.28000000000000003</v>
      </c>
      <c r="DR33" s="23">
        <f t="shared" si="28"/>
        <v>0.27646015351592002</v>
      </c>
      <c r="DS33" s="53">
        <f t="shared" si="29"/>
        <v>220</v>
      </c>
      <c r="DT33" s="148" t="s">
        <v>181</v>
      </c>
    </row>
    <row r="34" spans="1:124" s="81" customFormat="1" ht="409.6" thickBot="1" x14ac:dyDescent="0.4">
      <c r="A34" s="149">
        <v>28</v>
      </c>
      <c r="B34" s="355">
        <v>1</v>
      </c>
      <c r="C34" s="97" t="s">
        <v>504</v>
      </c>
      <c r="D34" s="89" t="s">
        <v>220</v>
      </c>
      <c r="E34" s="89" t="s">
        <v>221</v>
      </c>
      <c r="F34" s="98" t="s">
        <v>680</v>
      </c>
      <c r="G34" s="89" t="s">
        <v>54</v>
      </c>
      <c r="H34" s="85" t="s">
        <v>160</v>
      </c>
      <c r="I34" s="85" t="s">
        <v>507</v>
      </c>
      <c r="J34" s="85" t="s">
        <v>222</v>
      </c>
      <c r="K34" s="84" t="s">
        <v>606</v>
      </c>
      <c r="L34" s="84" t="s">
        <v>147</v>
      </c>
      <c r="M34" s="81" t="s">
        <v>580</v>
      </c>
      <c r="N34" s="81" t="s">
        <v>196</v>
      </c>
      <c r="O34" s="84" t="s">
        <v>681</v>
      </c>
      <c r="P34" s="81" t="s">
        <v>54</v>
      </c>
      <c r="S34" s="81" t="s">
        <v>682</v>
      </c>
      <c r="U34" s="84" t="s">
        <v>125</v>
      </c>
      <c r="V34" s="84" t="s">
        <v>223</v>
      </c>
      <c r="W34" s="412" t="s">
        <v>683</v>
      </c>
      <c r="X34" s="81" t="s">
        <v>684</v>
      </c>
      <c r="Z34" s="84" t="s">
        <v>82</v>
      </c>
      <c r="AA34" s="81" t="s">
        <v>224</v>
      </c>
      <c r="AB34" s="84" t="s">
        <v>63</v>
      </c>
      <c r="AC34" s="81" t="s">
        <v>64</v>
      </c>
      <c r="AD34" s="86"/>
      <c r="AE34" s="86"/>
      <c r="AF34" s="86"/>
      <c r="AG34" s="84" t="s">
        <v>225</v>
      </c>
      <c r="AH34" s="84" t="s">
        <v>65</v>
      </c>
      <c r="AI34" s="84"/>
      <c r="AJ34" s="84"/>
      <c r="AK34" s="81" t="s">
        <v>54</v>
      </c>
      <c r="AM34" s="81" t="s">
        <v>685</v>
      </c>
      <c r="AO34" s="87" t="s">
        <v>582</v>
      </c>
      <c r="AP34" s="87"/>
      <c r="AQ34" s="87" t="s">
        <v>226</v>
      </c>
      <c r="AR34" s="81" t="s">
        <v>686</v>
      </c>
      <c r="AT34" s="81" t="s">
        <v>149</v>
      </c>
      <c r="AU34" s="81" t="s">
        <v>197</v>
      </c>
      <c r="AV34" s="81" t="s">
        <v>63</v>
      </c>
      <c r="AW34" s="81" t="s">
        <v>86</v>
      </c>
      <c r="AX34" s="87"/>
      <c r="AY34" s="87"/>
      <c r="AZ34" s="87"/>
      <c r="BA34" s="87"/>
      <c r="BB34" s="87"/>
      <c r="BC34" s="87" t="s">
        <v>227</v>
      </c>
      <c r="BD34" s="87" t="s">
        <v>228</v>
      </c>
      <c r="BE34" s="81" t="s">
        <v>54</v>
      </c>
      <c r="BF34" s="81" t="s">
        <v>687</v>
      </c>
      <c r="BH34" s="87" t="s">
        <v>582</v>
      </c>
      <c r="BI34" s="87"/>
      <c r="BJ34" s="87" t="s">
        <v>229</v>
      </c>
      <c r="BK34" s="87" t="s">
        <v>688</v>
      </c>
      <c r="BL34" s="87"/>
      <c r="BM34" s="87" t="s">
        <v>149</v>
      </c>
      <c r="BN34" s="87" t="s">
        <v>197</v>
      </c>
      <c r="BO34" s="87" t="s">
        <v>63</v>
      </c>
      <c r="BP34" s="87" t="s">
        <v>86</v>
      </c>
      <c r="BQ34" s="87"/>
      <c r="BR34" s="87"/>
      <c r="BS34" s="87"/>
      <c r="BT34" s="87"/>
      <c r="BU34" s="87"/>
      <c r="BV34" s="87" t="s">
        <v>88</v>
      </c>
      <c r="BW34" s="87" t="s">
        <v>228</v>
      </c>
      <c r="BX34" s="81" t="s">
        <v>69</v>
      </c>
      <c r="BY34" s="86" t="s">
        <v>230</v>
      </c>
      <c r="BZ34" s="81" t="s">
        <v>231</v>
      </c>
      <c r="CB34" s="81" t="s">
        <v>232</v>
      </c>
      <c r="CC34" s="81" t="s">
        <v>54</v>
      </c>
      <c r="CD34" s="81" t="s">
        <v>233</v>
      </c>
      <c r="CE34" s="81" t="s">
        <v>234</v>
      </c>
      <c r="CF34" s="81" t="s">
        <v>235</v>
      </c>
      <c r="CG34" s="81" t="s">
        <v>236</v>
      </c>
      <c r="CH34" s="81">
        <v>18</v>
      </c>
      <c r="CI34" s="81">
        <v>12.5</v>
      </c>
      <c r="CJ34" s="81">
        <v>0.5</v>
      </c>
      <c r="CK34" s="81">
        <f>CH34*CJ34</f>
        <v>9</v>
      </c>
      <c r="CL34" s="81">
        <v>6.5</v>
      </c>
      <c r="CM34" s="81">
        <f t="shared" si="17"/>
        <v>63.6172512351975</v>
      </c>
      <c r="CN34">
        <f t="shared" si="24"/>
        <v>33.183072403544372</v>
      </c>
      <c r="CO34" s="88" t="s">
        <v>72</v>
      </c>
      <c r="CP34" s="86">
        <v>5</v>
      </c>
      <c r="CQ34" s="89">
        <v>4.5</v>
      </c>
      <c r="CR34" s="81">
        <f>1.7/2</f>
        <v>0.85</v>
      </c>
      <c r="CS34" s="81">
        <v>1.5</v>
      </c>
      <c r="CT34" s="112">
        <f t="shared" si="21"/>
        <v>0.25446900494079</v>
      </c>
      <c r="CU34" s="112">
        <f t="shared" si="22"/>
        <v>0.29937529993034118</v>
      </c>
      <c r="CV34" s="112">
        <v>0.25</v>
      </c>
      <c r="CW34" s="282">
        <f>SQRT(CY34)</f>
        <v>5.196152422706632</v>
      </c>
      <c r="CX34" s="282">
        <f>SQRT(CY34)</f>
        <v>5.196152422706632</v>
      </c>
      <c r="CY34" s="81">
        <v>27</v>
      </c>
      <c r="CZ34" s="81">
        <v>140</v>
      </c>
      <c r="DA34" s="81" t="s">
        <v>74</v>
      </c>
      <c r="DB34" s="81">
        <v>140</v>
      </c>
      <c r="DC34" s="81">
        <f>($CY34*$CM34)/10000</f>
        <v>0.17176657833503325</v>
      </c>
      <c r="DD34" s="20">
        <f t="shared" si="27"/>
        <v>0.47114187826537446</v>
      </c>
      <c r="DE34" s="20">
        <f t="shared" si="25"/>
        <v>0.71456301364962127</v>
      </c>
      <c r="DF34" s="114" t="s">
        <v>75</v>
      </c>
      <c r="DG34" s="33">
        <v>0.3</v>
      </c>
      <c r="DH34" s="40">
        <v>0.2</v>
      </c>
      <c r="DI34" s="50">
        <f>DD34</f>
        <v>0.47114187826537446</v>
      </c>
      <c r="DJ34" s="24">
        <f t="shared" si="9"/>
        <v>0.4711418782653744</v>
      </c>
      <c r="DK34" s="24">
        <f t="shared" si="11"/>
        <v>0.66587878657277189</v>
      </c>
      <c r="DL34" s="140">
        <v>0.4</v>
      </c>
      <c r="DM34" s="81">
        <v>17.5</v>
      </c>
      <c r="DN34" s="134">
        <v>60</v>
      </c>
      <c r="DO34" s="92">
        <f>($DM34*$CM34)/10000</f>
        <v>0.11133018966159561</v>
      </c>
      <c r="DP34" s="22">
        <f t="shared" si="30"/>
        <v>0.19909843442126623</v>
      </c>
      <c r="DQ34" s="22">
        <v>0.2</v>
      </c>
      <c r="DR34" s="23">
        <f t="shared" si="28"/>
        <v>0.19909843442126623</v>
      </c>
      <c r="DS34" s="53">
        <f t="shared" si="29"/>
        <v>60</v>
      </c>
      <c r="DT34" s="81" t="s">
        <v>237</v>
      </c>
    </row>
    <row r="35" spans="1:124" s="102" customFormat="1" ht="15" thickBot="1" x14ac:dyDescent="0.4">
      <c r="A35" s="96">
        <v>28</v>
      </c>
      <c r="B35" s="356">
        <v>1</v>
      </c>
      <c r="C35" s="97" t="s">
        <v>504</v>
      </c>
      <c r="D35" s="98" t="s">
        <v>220</v>
      </c>
      <c r="E35" s="98" t="s">
        <v>221</v>
      </c>
      <c r="F35" s="98" t="s">
        <v>680</v>
      </c>
      <c r="G35" s="98" t="s">
        <v>54</v>
      </c>
      <c r="H35" s="98" t="s">
        <v>160</v>
      </c>
      <c r="I35" s="98" t="s">
        <v>507</v>
      </c>
      <c r="J35" s="98" t="s">
        <v>222</v>
      </c>
      <c r="K35" s="84" t="s">
        <v>606</v>
      </c>
      <c r="L35" s="84" t="s">
        <v>147</v>
      </c>
      <c r="M35" s="98" t="s">
        <v>580</v>
      </c>
      <c r="N35" s="98" t="s">
        <v>196</v>
      </c>
      <c r="O35" s="84" t="s">
        <v>681</v>
      </c>
      <c r="P35" s="98"/>
      <c r="Q35" s="98"/>
      <c r="R35" s="98"/>
      <c r="S35" s="98"/>
      <c r="T35" s="98"/>
      <c r="U35" s="84"/>
      <c r="V35" s="84"/>
      <c r="W35" s="84"/>
      <c r="X35" s="98"/>
      <c r="Y35" s="98"/>
      <c r="Z35" s="84"/>
      <c r="AA35" s="98"/>
      <c r="AB35" s="84"/>
      <c r="AC35" s="98"/>
      <c r="AD35" s="86"/>
      <c r="AE35" s="86"/>
      <c r="AF35" s="86"/>
      <c r="AG35" s="87"/>
      <c r="AH35" s="87"/>
      <c r="AI35" s="87"/>
      <c r="AJ35" s="87"/>
      <c r="AK35" s="98" t="s">
        <v>54</v>
      </c>
      <c r="AL35" s="98"/>
      <c r="AM35" s="98" t="s">
        <v>685</v>
      </c>
      <c r="AN35" s="98"/>
      <c r="AO35" s="98" t="s">
        <v>582</v>
      </c>
      <c r="AP35" s="98"/>
      <c r="AQ35" s="98" t="s">
        <v>226</v>
      </c>
      <c r="AR35" s="98" t="s">
        <v>686</v>
      </c>
      <c r="AS35" s="98"/>
      <c r="AT35" s="98" t="s">
        <v>149</v>
      </c>
      <c r="AU35" s="98" t="s">
        <v>197</v>
      </c>
      <c r="AV35" s="98" t="s">
        <v>63</v>
      </c>
      <c r="AW35" s="98" t="s">
        <v>86</v>
      </c>
      <c r="AX35" s="98"/>
      <c r="AY35" s="98"/>
      <c r="AZ35" s="98"/>
      <c r="BA35" s="98"/>
      <c r="BB35" s="98"/>
      <c r="BC35" s="98" t="s">
        <v>227</v>
      </c>
      <c r="BD35" s="98" t="s">
        <v>228</v>
      </c>
      <c r="BE35" s="98" t="s">
        <v>54</v>
      </c>
      <c r="BF35" s="98" t="s">
        <v>687</v>
      </c>
      <c r="BG35" s="98"/>
      <c r="BH35" s="87" t="s">
        <v>582</v>
      </c>
      <c r="BI35" s="87"/>
      <c r="BJ35" s="87" t="s">
        <v>229</v>
      </c>
      <c r="BK35" s="87" t="s">
        <v>688</v>
      </c>
      <c r="BL35" s="87"/>
      <c r="BM35" s="87" t="s">
        <v>149</v>
      </c>
      <c r="BN35" s="87" t="s">
        <v>197</v>
      </c>
      <c r="BO35" s="87" t="s">
        <v>63</v>
      </c>
      <c r="BP35" s="87" t="s">
        <v>86</v>
      </c>
      <c r="BQ35" s="87"/>
      <c r="BR35" s="87"/>
      <c r="BS35" s="87"/>
      <c r="BT35" s="87"/>
      <c r="BU35" s="87"/>
      <c r="BV35" s="87" t="s">
        <v>88</v>
      </c>
      <c r="BW35" s="87" t="s">
        <v>228</v>
      </c>
      <c r="BX35" s="98" t="s">
        <v>69</v>
      </c>
      <c r="BY35" s="86" t="s">
        <v>230</v>
      </c>
      <c r="BZ35" s="98" t="s">
        <v>231</v>
      </c>
      <c r="CA35" s="98"/>
      <c r="CB35" s="98" t="s">
        <v>232</v>
      </c>
      <c r="CC35" s="98" t="s">
        <v>54</v>
      </c>
      <c r="CD35" s="98" t="s">
        <v>233</v>
      </c>
      <c r="CE35" s="98" t="s">
        <v>234</v>
      </c>
      <c r="CF35" s="98" t="s">
        <v>235</v>
      </c>
      <c r="CG35" s="98" t="s">
        <v>236</v>
      </c>
      <c r="CH35" s="98">
        <v>18</v>
      </c>
      <c r="CI35" s="98">
        <v>12.5</v>
      </c>
      <c r="CJ35" s="98">
        <v>0.5</v>
      </c>
      <c r="CK35" s="98">
        <f>CH35*CJ35</f>
        <v>9</v>
      </c>
      <c r="CL35" s="98">
        <v>6.5</v>
      </c>
      <c r="CM35" s="98">
        <f t="shared" si="17"/>
        <v>63.6172512351975</v>
      </c>
      <c r="CN35">
        <f t="shared" si="24"/>
        <v>33.183072403544372</v>
      </c>
      <c r="CO35" s="88" t="s">
        <v>350</v>
      </c>
      <c r="CP35" s="86">
        <f>CK35</f>
        <v>9</v>
      </c>
      <c r="CQ35" s="89">
        <v>8</v>
      </c>
      <c r="CR35" s="98">
        <f>1.7/2</f>
        <v>0.85</v>
      </c>
      <c r="CS35" s="98">
        <v>1.2</v>
      </c>
      <c r="CT35" s="90">
        <f t="shared" si="21"/>
        <v>0.14137166941154999</v>
      </c>
      <c r="CU35" s="90">
        <f t="shared" si="22"/>
        <v>0.16631961107241175</v>
      </c>
      <c r="CV35" s="91">
        <v>0.15</v>
      </c>
      <c r="CW35" s="99">
        <f>SQRT(CY35)</f>
        <v>5.196152422706632</v>
      </c>
      <c r="CX35" s="99">
        <f>SQRT(CY35)</f>
        <v>5.196152422706632</v>
      </c>
      <c r="CY35" s="98">
        <v>27</v>
      </c>
      <c r="CZ35" s="98">
        <v>52</v>
      </c>
      <c r="DA35" s="98" t="s">
        <v>74</v>
      </c>
      <c r="DB35" s="98" t="s">
        <v>74</v>
      </c>
      <c r="DC35" s="98">
        <f t="shared" ref="DC35:DC58" si="31">(CY35*CM35)/10000</f>
        <v>0.17176657833503325</v>
      </c>
      <c r="DD35" s="20">
        <f t="shared" si="27"/>
        <v>0.338086189407445</v>
      </c>
      <c r="DE35" s="20">
        <f t="shared" si="25"/>
        <v>0.3225519764984307</v>
      </c>
      <c r="DF35" s="60" t="s">
        <v>75</v>
      </c>
      <c r="DG35" s="70">
        <v>0.1</v>
      </c>
      <c r="DH35" s="71">
        <v>0.15</v>
      </c>
      <c r="DI35" s="21">
        <f>DD35</f>
        <v>0.338086189407445</v>
      </c>
      <c r="DJ35" s="24">
        <f t="shared" si="9"/>
        <v>0.338086189407445</v>
      </c>
      <c r="DK35" s="24">
        <f t="shared" si="11"/>
        <v>0.32488210843478282</v>
      </c>
      <c r="DL35" s="140">
        <v>0.35</v>
      </c>
      <c r="DM35" s="323">
        <v>18</v>
      </c>
      <c r="DN35" s="134">
        <v>54</v>
      </c>
      <c r="DO35" s="92">
        <f>($DM35*$CM35)/10000</f>
        <v>0.1145110522233555</v>
      </c>
      <c r="DP35" s="22">
        <f t="shared" si="30"/>
        <v>0.17918859097913961</v>
      </c>
      <c r="DQ35" s="22">
        <v>0.18</v>
      </c>
      <c r="DR35" s="23">
        <f t="shared" si="28"/>
        <v>0.17918859097913961</v>
      </c>
      <c r="DS35" s="53">
        <f t="shared" si="29"/>
        <v>54</v>
      </c>
      <c r="DT35" s="81" t="s">
        <v>432</v>
      </c>
    </row>
    <row r="36" spans="1:124" s="98" customFormat="1" ht="15" thickBot="1" x14ac:dyDescent="0.4">
      <c r="A36" s="149">
        <v>26</v>
      </c>
      <c r="B36" s="355">
        <v>1</v>
      </c>
      <c r="C36" s="84" t="s">
        <v>238</v>
      </c>
      <c r="D36" s="89" t="s">
        <v>239</v>
      </c>
      <c r="E36" s="89" t="s">
        <v>240</v>
      </c>
      <c r="F36" s="98" t="s">
        <v>241</v>
      </c>
      <c r="G36" s="89" t="s">
        <v>54</v>
      </c>
      <c r="H36" s="85" t="s">
        <v>160</v>
      </c>
      <c r="I36" s="85" t="s">
        <v>507</v>
      </c>
      <c r="J36" s="85" t="s">
        <v>186</v>
      </c>
      <c r="K36" s="84" t="s">
        <v>586</v>
      </c>
      <c r="L36" s="84" t="s">
        <v>98</v>
      </c>
      <c r="M36" s="81" t="s">
        <v>580</v>
      </c>
      <c r="N36" s="81" t="s">
        <v>58</v>
      </c>
      <c r="O36" s="84"/>
      <c r="P36" s="81" t="s">
        <v>54</v>
      </c>
      <c r="Q36" s="81"/>
      <c r="R36" s="81"/>
      <c r="S36" s="81" t="s">
        <v>689</v>
      </c>
      <c r="T36" s="81" t="s">
        <v>242</v>
      </c>
      <c r="U36" s="84" t="s">
        <v>125</v>
      </c>
      <c r="V36" s="84" t="s">
        <v>243</v>
      </c>
      <c r="W36" s="84" t="s">
        <v>244</v>
      </c>
      <c r="X36" s="81" t="s">
        <v>690</v>
      </c>
      <c r="Y36" s="81" t="s">
        <v>245</v>
      </c>
      <c r="Z36" s="84" t="s">
        <v>82</v>
      </c>
      <c r="AA36" s="81" t="s">
        <v>591</v>
      </c>
      <c r="AB36" s="84" t="s">
        <v>63</v>
      </c>
      <c r="AC36" s="81" t="s">
        <v>83</v>
      </c>
      <c r="AD36" s="86" t="s">
        <v>246</v>
      </c>
      <c r="AE36" s="86" t="s">
        <v>246</v>
      </c>
      <c r="AF36" s="86" t="s">
        <v>65</v>
      </c>
      <c r="AG36" s="84"/>
      <c r="AH36" s="84"/>
      <c r="AI36" s="84"/>
      <c r="AJ36" s="84"/>
      <c r="AK36" s="81" t="s">
        <v>68</v>
      </c>
      <c r="AL36" s="81" t="s">
        <v>54</v>
      </c>
      <c r="AM36" s="81"/>
      <c r="AN36" s="81"/>
      <c r="AO36" s="87"/>
      <c r="AP36" s="87"/>
      <c r="AQ36" s="87"/>
      <c r="AR36" s="81"/>
      <c r="AS36" s="81"/>
      <c r="AT36" s="81"/>
      <c r="AU36" s="81"/>
      <c r="AV36" s="81"/>
      <c r="AW36" s="81"/>
      <c r="AX36" s="87"/>
      <c r="AY36" s="87"/>
      <c r="AZ36" s="87"/>
      <c r="BA36" s="87"/>
      <c r="BB36" s="87"/>
      <c r="BC36" s="87"/>
      <c r="BD36" s="87"/>
      <c r="BE36" s="81"/>
      <c r="BF36" s="81" t="s">
        <v>691</v>
      </c>
      <c r="BG36" s="81" t="s">
        <v>692</v>
      </c>
      <c r="BH36" s="87" t="s">
        <v>125</v>
      </c>
      <c r="BI36" s="87" t="s">
        <v>247</v>
      </c>
      <c r="BJ36" s="87" t="s">
        <v>248</v>
      </c>
      <c r="BK36" s="87" t="s">
        <v>693</v>
      </c>
      <c r="BL36" s="87" t="s">
        <v>694</v>
      </c>
      <c r="BM36" s="87" t="s">
        <v>61</v>
      </c>
      <c r="BN36" s="87" t="s">
        <v>695</v>
      </c>
      <c r="BO36" s="87" t="s">
        <v>63</v>
      </c>
      <c r="BP36" s="87" t="s">
        <v>83</v>
      </c>
      <c r="BQ36" s="87" t="s">
        <v>246</v>
      </c>
      <c r="BR36" s="87" t="s">
        <v>246</v>
      </c>
      <c r="BS36" s="87" t="s">
        <v>65</v>
      </c>
      <c r="BT36" s="87"/>
      <c r="BU36" s="87"/>
      <c r="BV36" s="87"/>
      <c r="BW36" s="87"/>
      <c r="BX36" s="81" t="s">
        <v>69</v>
      </c>
      <c r="BY36" s="86" t="s">
        <v>249</v>
      </c>
      <c r="BZ36" s="81" t="s">
        <v>250</v>
      </c>
      <c r="CA36" s="81" t="s">
        <v>696</v>
      </c>
      <c r="CB36" s="81"/>
      <c r="CC36" s="81" t="s">
        <v>68</v>
      </c>
      <c r="CD36" s="81"/>
      <c r="CE36" s="81"/>
      <c r="CF36" s="81"/>
      <c r="CG36" s="81" t="s">
        <v>251</v>
      </c>
      <c r="CH36" s="81">
        <v>5</v>
      </c>
      <c r="CI36" s="81">
        <v>6.5</v>
      </c>
      <c r="CJ36" s="81">
        <v>0.38</v>
      </c>
      <c r="CK36" s="81">
        <f>CH36*CJ36</f>
        <v>1.9</v>
      </c>
      <c r="CL36" s="81">
        <v>4.5999999999999996</v>
      </c>
      <c r="CM36" s="81">
        <f t="shared" si="17"/>
        <v>2.8352873698649748</v>
      </c>
      <c r="CN36">
        <f t="shared" si="24"/>
        <v>16.619025137491096</v>
      </c>
      <c r="CO36" s="88" t="s">
        <v>72</v>
      </c>
      <c r="CP36" s="86">
        <v>4</v>
      </c>
      <c r="CQ36" s="151">
        <v>3.9</v>
      </c>
      <c r="CR36" s="81">
        <v>6</v>
      </c>
      <c r="CS36" s="150">
        <v>3</v>
      </c>
      <c r="CT36" s="112">
        <f t="shared" si="21"/>
        <v>1.4176436849324873E-2</v>
      </c>
      <c r="CU36" s="112">
        <f t="shared" si="22"/>
        <v>2.3627394748874787E-3</v>
      </c>
      <c r="CV36" s="17">
        <v>2.4E-2</v>
      </c>
      <c r="CW36" s="281">
        <f>100/3</f>
        <v>33.333333333333336</v>
      </c>
      <c r="CX36" s="281">
        <f>CW36</f>
        <v>33.333333333333336</v>
      </c>
      <c r="CY36" s="81">
        <f>CW36*CX36</f>
        <v>1111.1111111111113</v>
      </c>
      <c r="CZ36" s="150">
        <v>250</v>
      </c>
      <c r="DA36" s="81" t="s">
        <v>74</v>
      </c>
      <c r="DB36" s="150" t="s">
        <v>74</v>
      </c>
      <c r="DC36" s="81">
        <f t="shared" si="31"/>
        <v>0.31503192998499724</v>
      </c>
      <c r="DD36" s="20">
        <f t="shared" si="27"/>
        <v>0.3173946694598847</v>
      </c>
      <c r="DE36" s="20">
        <f t="shared" si="25"/>
        <v>0.43947562843727739</v>
      </c>
      <c r="DF36" s="50" t="s">
        <v>75</v>
      </c>
      <c r="DG36" s="33">
        <v>0.3</v>
      </c>
      <c r="DH36" s="40">
        <v>0.2</v>
      </c>
      <c r="DI36" s="21">
        <f>DD36</f>
        <v>0.3173946694598847</v>
      </c>
      <c r="DJ36" s="24">
        <f t="shared" si="9"/>
        <v>0.3173946694598847</v>
      </c>
      <c r="DK36" s="24">
        <f t="shared" si="11"/>
        <v>0.4150594366417989</v>
      </c>
      <c r="DL36" s="140">
        <v>0.32</v>
      </c>
      <c r="DM36" s="81">
        <f>(DO36*10000)/CM36</f>
        <v>1410.7917393186472</v>
      </c>
      <c r="DN36" s="324">
        <v>240</v>
      </c>
      <c r="DO36" s="22">
        <v>0.4</v>
      </c>
      <c r="DP36" s="22">
        <f t="shared" si="30"/>
        <v>0.39885660329978634</v>
      </c>
      <c r="DQ36" s="22">
        <v>0.4</v>
      </c>
      <c r="DR36" s="23">
        <f t="shared" si="28"/>
        <v>0.39885660329978634</v>
      </c>
      <c r="DS36" s="53">
        <f t="shared" si="29"/>
        <v>240</v>
      </c>
      <c r="DT36" s="27" t="s">
        <v>466</v>
      </c>
    </row>
    <row r="37" spans="1:124" s="98" customFormat="1" ht="15" thickBot="1" x14ac:dyDescent="0.4">
      <c r="A37" s="260">
        <v>26</v>
      </c>
      <c r="B37" s="357">
        <v>2</v>
      </c>
      <c r="C37" s="247" t="s">
        <v>238</v>
      </c>
      <c r="D37" s="249" t="s">
        <v>239</v>
      </c>
      <c r="E37" s="249" t="s">
        <v>240</v>
      </c>
      <c r="F37" s="249" t="s">
        <v>241</v>
      </c>
      <c r="G37" s="249" t="s">
        <v>54</v>
      </c>
      <c r="H37" s="249" t="s">
        <v>160</v>
      </c>
      <c r="I37" s="249" t="s">
        <v>507</v>
      </c>
      <c r="J37" s="249" t="s">
        <v>186</v>
      </c>
      <c r="K37" s="247" t="s">
        <v>586</v>
      </c>
      <c r="L37" s="247" t="s">
        <v>98</v>
      </c>
      <c r="M37" s="249" t="s">
        <v>580</v>
      </c>
      <c r="N37" s="249" t="s">
        <v>58</v>
      </c>
      <c r="O37" s="247"/>
      <c r="P37" s="249" t="s">
        <v>54</v>
      </c>
      <c r="Q37" s="249"/>
      <c r="R37" s="249"/>
      <c r="S37" s="249"/>
      <c r="T37" s="249"/>
      <c r="U37" s="247"/>
      <c r="V37" s="247"/>
      <c r="W37" s="247"/>
      <c r="X37" s="249"/>
      <c r="Y37" s="249"/>
      <c r="Z37" s="247"/>
      <c r="AA37" s="249"/>
      <c r="AB37" s="247"/>
      <c r="AC37" s="249"/>
      <c r="AD37" s="251"/>
      <c r="AE37" s="251"/>
      <c r="AF37" s="251"/>
      <c r="AG37" s="252"/>
      <c r="AH37" s="252"/>
      <c r="AI37" s="252"/>
      <c r="AJ37" s="252"/>
      <c r="AK37" s="249" t="s">
        <v>68</v>
      </c>
      <c r="AL37" s="249" t="s">
        <v>54</v>
      </c>
      <c r="AM37" s="249"/>
      <c r="AN37" s="249"/>
      <c r="AO37" s="249"/>
      <c r="AP37" s="249"/>
      <c r="AQ37" s="249"/>
      <c r="AR37" s="249"/>
      <c r="AS37" s="249"/>
      <c r="AT37" s="249"/>
      <c r="AU37" s="249"/>
      <c r="AV37" s="249"/>
      <c r="AW37" s="249"/>
      <c r="AX37" s="249"/>
      <c r="AY37" s="249"/>
      <c r="AZ37" s="249"/>
      <c r="BA37" s="249"/>
      <c r="BB37" s="249"/>
      <c r="BC37" s="249"/>
      <c r="BD37" s="249"/>
      <c r="BE37" s="249"/>
      <c r="BF37" s="249" t="s">
        <v>691</v>
      </c>
      <c r="BG37" s="249" t="s">
        <v>692</v>
      </c>
      <c r="BH37" s="249" t="s">
        <v>125</v>
      </c>
      <c r="BI37" s="249" t="s">
        <v>247</v>
      </c>
      <c r="BJ37" s="249" t="s">
        <v>248</v>
      </c>
      <c r="BK37" s="249" t="s">
        <v>693</v>
      </c>
      <c r="BL37" s="249" t="s">
        <v>694</v>
      </c>
      <c r="BM37" s="249" t="s">
        <v>61</v>
      </c>
      <c r="BN37" s="249" t="s">
        <v>695</v>
      </c>
      <c r="BO37" s="249" t="s">
        <v>63</v>
      </c>
      <c r="BP37" s="249" t="s">
        <v>83</v>
      </c>
      <c r="BQ37" s="249" t="s">
        <v>246</v>
      </c>
      <c r="BR37" s="249" t="s">
        <v>246</v>
      </c>
      <c r="BS37" s="249" t="s">
        <v>65</v>
      </c>
      <c r="BT37" s="249"/>
      <c r="BU37" s="249"/>
      <c r="BV37" s="249"/>
      <c r="BW37" s="249"/>
      <c r="BX37" s="249" t="s">
        <v>69</v>
      </c>
      <c r="BY37" s="251" t="s">
        <v>249</v>
      </c>
      <c r="BZ37" s="249" t="s">
        <v>250</v>
      </c>
      <c r="CA37" s="249" t="s">
        <v>696</v>
      </c>
      <c r="CB37" s="249"/>
      <c r="CC37" s="249" t="s">
        <v>68</v>
      </c>
      <c r="CD37" s="249"/>
      <c r="CE37" s="249"/>
      <c r="CF37" s="249"/>
      <c r="CG37" s="249" t="s">
        <v>251</v>
      </c>
      <c r="CH37" s="249">
        <v>5</v>
      </c>
      <c r="CI37" s="249">
        <v>10.3</v>
      </c>
      <c r="CJ37" s="249">
        <v>0.38</v>
      </c>
      <c r="CK37" s="249">
        <f>CH37*CJ37</f>
        <v>1.9</v>
      </c>
      <c r="CL37" s="249">
        <v>5</v>
      </c>
      <c r="CM37" s="249">
        <f t="shared" si="17"/>
        <v>2.8352873698649748</v>
      </c>
      <c r="CN37" s="201">
        <f t="shared" si="24"/>
        <v>19.634954084937501</v>
      </c>
      <c r="CO37" s="253" t="s">
        <v>434</v>
      </c>
      <c r="CP37" s="251">
        <v>4</v>
      </c>
      <c r="CQ37" s="255">
        <v>4</v>
      </c>
      <c r="CR37" s="249">
        <v>6</v>
      </c>
      <c r="CS37" s="249">
        <v>5.2</v>
      </c>
      <c r="CT37" s="275">
        <f t="shared" si="21"/>
        <v>1.4176436849324873E-2</v>
      </c>
      <c r="CU37" s="275">
        <f t="shared" si="22"/>
        <v>2.3627394748874787E-3</v>
      </c>
      <c r="CV37" s="275">
        <v>0.03</v>
      </c>
      <c r="CW37" s="280">
        <f>100/3</f>
        <v>33.333333333333336</v>
      </c>
      <c r="CX37" s="280">
        <f>CW37</f>
        <v>33.333333333333336</v>
      </c>
      <c r="CY37" s="283">
        <f>CW37*CX37</f>
        <v>1111.1111111111113</v>
      </c>
      <c r="CZ37" s="283">
        <v>850</v>
      </c>
      <c r="DA37" s="249" t="s">
        <v>74</v>
      </c>
      <c r="DB37" s="249" t="s">
        <v>74</v>
      </c>
      <c r="DC37" s="249">
        <f t="shared" si="31"/>
        <v>0.31503192998499724</v>
      </c>
      <c r="DD37" s="209">
        <f t="shared" si="27"/>
        <v>0.3173946694598847</v>
      </c>
      <c r="DE37" s="209">
        <f t="shared" si="25"/>
        <v>1.6989710972196876</v>
      </c>
      <c r="DF37" s="233" t="s">
        <v>75</v>
      </c>
      <c r="DG37" s="240">
        <v>0.5</v>
      </c>
      <c r="DH37" s="241">
        <v>0.5</v>
      </c>
      <c r="DI37" s="213">
        <f>DD37</f>
        <v>0.3173946694598847</v>
      </c>
      <c r="DJ37" s="214">
        <f t="shared" si="9"/>
        <v>0.3173946694598847</v>
      </c>
      <c r="DK37" s="214">
        <f t="shared" si="11"/>
        <v>1.0081828833397861</v>
      </c>
      <c r="DL37" s="327">
        <v>0.32</v>
      </c>
      <c r="DM37" s="248">
        <f>(DO37*10000)/CM37</f>
        <v>1410.7917393186472</v>
      </c>
      <c r="DN37" s="332">
        <v>203</v>
      </c>
      <c r="DO37" s="257">
        <v>0.4</v>
      </c>
      <c r="DP37" s="246">
        <f t="shared" si="30"/>
        <v>0.39858956792423128</v>
      </c>
      <c r="DQ37" s="234">
        <v>0.4</v>
      </c>
      <c r="DR37" s="219">
        <f t="shared" si="28"/>
        <v>0.39858956792423128</v>
      </c>
      <c r="DS37" s="235">
        <f t="shared" si="29"/>
        <v>203</v>
      </c>
      <c r="DT37" s="201" t="s">
        <v>697</v>
      </c>
    </row>
    <row r="38" spans="1:124" s="98" customFormat="1" ht="22" customHeight="1" thickBot="1" x14ac:dyDescent="0.4">
      <c r="A38" s="147" t="s">
        <v>443</v>
      </c>
      <c r="B38" s="358">
        <v>1</v>
      </c>
      <c r="C38" s="94" t="s">
        <v>429</v>
      </c>
      <c r="D38" s="94"/>
      <c r="E38" s="94" t="s">
        <v>115</v>
      </c>
      <c r="F38" s="156"/>
      <c r="G38" s="94"/>
      <c r="H38" s="144" t="s">
        <v>160</v>
      </c>
      <c r="I38" s="85" t="s">
        <v>507</v>
      </c>
      <c r="J38" s="85" t="s">
        <v>170</v>
      </c>
      <c r="K38" s="163"/>
      <c r="L38" s="163"/>
      <c r="M38" s="94"/>
      <c r="N38" s="94"/>
      <c r="O38" s="163"/>
      <c r="P38" s="94"/>
      <c r="Q38" s="94"/>
      <c r="R38" s="94"/>
      <c r="S38" s="94"/>
      <c r="T38" s="94"/>
      <c r="U38" s="163"/>
      <c r="V38" s="163"/>
      <c r="W38" s="163"/>
      <c r="X38" s="94"/>
      <c r="Y38" s="94"/>
      <c r="Z38" s="163"/>
      <c r="AA38" s="94"/>
      <c r="AB38" s="163"/>
      <c r="AC38" s="94"/>
      <c r="AD38" s="168">
        <v>15</v>
      </c>
      <c r="AE38" s="168">
        <v>20</v>
      </c>
      <c r="AF38" s="168">
        <v>20</v>
      </c>
      <c r="AG38" s="170"/>
      <c r="AH38" s="170"/>
      <c r="AI38" s="170"/>
      <c r="AJ38" s="170"/>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168"/>
      <c r="BZ38" s="94"/>
      <c r="CA38" s="94"/>
      <c r="CB38" s="94"/>
      <c r="CC38" s="94"/>
      <c r="CD38" s="94"/>
      <c r="CE38" s="94"/>
      <c r="CF38" s="94"/>
      <c r="CG38" s="94"/>
      <c r="CH38" s="94">
        <v>20</v>
      </c>
      <c r="CI38" s="94">
        <v>20</v>
      </c>
      <c r="CJ38" s="94"/>
      <c r="CK38" s="94">
        <v>8</v>
      </c>
      <c r="CL38" s="94">
        <v>8</v>
      </c>
      <c r="CM38" s="81">
        <f t="shared" si="17"/>
        <v>50.265482457440001</v>
      </c>
      <c r="CN38">
        <f t="shared" si="24"/>
        <v>50.265482457440001</v>
      </c>
      <c r="CO38" s="161" t="s">
        <v>434</v>
      </c>
      <c r="CP38" s="168">
        <v>5</v>
      </c>
      <c r="CQ38" s="144">
        <v>6</v>
      </c>
      <c r="CR38" s="94">
        <v>2</v>
      </c>
      <c r="CS38" s="94">
        <v>2</v>
      </c>
      <c r="CT38" s="178">
        <f t="shared" si="21"/>
        <v>0.20106192982975998</v>
      </c>
      <c r="CU38" s="178">
        <f t="shared" si="22"/>
        <v>0.10053096491487999</v>
      </c>
      <c r="CV38" s="180">
        <f>(((CN38/2)*(100/CQ38)*4)/10000)/CS38</f>
        <v>8.3775804095733333E-2</v>
      </c>
      <c r="CW38" s="94">
        <f>100/AD38</f>
        <v>6.666666666666667</v>
      </c>
      <c r="CX38" s="94">
        <f>100/AE38</f>
        <v>5</v>
      </c>
      <c r="CY38" s="81">
        <f>CW38*CX38</f>
        <v>33.333333333333336</v>
      </c>
      <c r="CZ38" s="85">
        <v>65</v>
      </c>
      <c r="DA38" s="89">
        <f>CW38*(100/AF38)</f>
        <v>33.333333333333336</v>
      </c>
      <c r="DB38" s="89">
        <v>65</v>
      </c>
      <c r="DC38" s="81">
        <f t="shared" si="31"/>
        <v>0.16755160819146667</v>
      </c>
      <c r="DD38" s="20">
        <f t="shared" si="27"/>
        <v>0.26808257310634664</v>
      </c>
      <c r="DE38" s="20">
        <f t="shared" si="25"/>
        <v>0.41050144006909334</v>
      </c>
      <c r="DF38" s="51"/>
      <c r="DG38" s="44">
        <v>0.25</v>
      </c>
      <c r="DH38" s="115">
        <v>0.25</v>
      </c>
      <c r="DI38" s="41"/>
      <c r="DJ38" s="24">
        <f t="shared" si="9"/>
        <v>0.20106192982975998</v>
      </c>
      <c r="DK38" s="24">
        <f t="shared" si="11"/>
        <v>0.35814156250925999</v>
      </c>
      <c r="DL38" s="140">
        <v>0.35</v>
      </c>
      <c r="DM38" s="81">
        <f>(DO38*10000)/CM38</f>
        <v>69.630287602699624</v>
      </c>
      <c r="DN38" s="134">
        <v>70</v>
      </c>
      <c r="DO38" s="42">
        <v>0.35</v>
      </c>
      <c r="DP38" s="22">
        <f t="shared" si="30"/>
        <v>0.35185837720208002</v>
      </c>
      <c r="DQ38" s="193">
        <v>0.35</v>
      </c>
      <c r="DR38" s="23">
        <f t="shared" si="28"/>
        <v>0.35185837720208002</v>
      </c>
      <c r="DS38" s="13">
        <f t="shared" si="29"/>
        <v>70</v>
      </c>
      <c r="DT38" s="158" t="s">
        <v>181</v>
      </c>
    </row>
    <row r="39" spans="1:124" s="98" customFormat="1" ht="15" thickBot="1" x14ac:dyDescent="0.4">
      <c r="A39" s="83">
        <v>16</v>
      </c>
      <c r="B39" s="150">
        <v>1</v>
      </c>
      <c r="C39" s="154" t="s">
        <v>182</v>
      </c>
      <c r="D39" s="155" t="s">
        <v>183</v>
      </c>
      <c r="E39" s="150" t="s">
        <v>184</v>
      </c>
      <c r="F39" s="148" t="s">
        <v>698</v>
      </c>
      <c r="G39" s="150" t="s">
        <v>54</v>
      </c>
      <c r="H39" s="158" t="s">
        <v>160</v>
      </c>
      <c r="I39" s="85" t="s">
        <v>507</v>
      </c>
      <c r="J39" s="85" t="s">
        <v>170</v>
      </c>
      <c r="K39" s="84" t="s">
        <v>579</v>
      </c>
      <c r="L39" s="84" t="s">
        <v>163</v>
      </c>
      <c r="M39" s="81" t="s">
        <v>580</v>
      </c>
      <c r="N39" s="81" t="s">
        <v>185</v>
      </c>
      <c r="O39" s="84" t="s">
        <v>186</v>
      </c>
      <c r="P39" s="81" t="s">
        <v>54</v>
      </c>
      <c r="Q39" s="81"/>
      <c r="R39" s="81"/>
      <c r="S39" s="81" t="s">
        <v>699</v>
      </c>
      <c r="T39" s="81" t="s">
        <v>187</v>
      </c>
      <c r="U39" s="84" t="s">
        <v>613</v>
      </c>
      <c r="V39" s="84"/>
      <c r="W39" s="84" t="s">
        <v>188</v>
      </c>
      <c r="X39" s="81" t="s">
        <v>700</v>
      </c>
      <c r="Y39" s="81" t="s">
        <v>701</v>
      </c>
      <c r="Z39" s="84" t="s">
        <v>149</v>
      </c>
      <c r="AA39" s="81" t="s">
        <v>591</v>
      </c>
      <c r="AB39" s="84" t="s">
        <v>63</v>
      </c>
      <c r="AC39" s="81" t="s">
        <v>64</v>
      </c>
      <c r="AD39" s="86"/>
      <c r="AE39" s="86"/>
      <c r="AF39" s="86"/>
      <c r="AG39" s="84" t="s">
        <v>189</v>
      </c>
      <c r="AH39" s="84" t="s">
        <v>187</v>
      </c>
      <c r="AI39" s="84"/>
      <c r="AJ39" s="84"/>
      <c r="AK39" s="81" t="s">
        <v>54</v>
      </c>
      <c r="AL39" s="81"/>
      <c r="AM39" s="81" t="s">
        <v>702</v>
      </c>
      <c r="AN39" s="81" t="s">
        <v>703</v>
      </c>
      <c r="AO39" s="87" t="s">
        <v>582</v>
      </c>
      <c r="AP39" s="87"/>
      <c r="AQ39" s="87" t="s">
        <v>188</v>
      </c>
      <c r="AR39" s="81" t="s">
        <v>704</v>
      </c>
      <c r="AS39" s="81" t="s">
        <v>705</v>
      </c>
      <c r="AT39" s="81" t="s">
        <v>149</v>
      </c>
      <c r="AU39" s="81" t="s">
        <v>173</v>
      </c>
      <c r="AV39" s="81" t="s">
        <v>63</v>
      </c>
      <c r="AW39" s="81" t="s">
        <v>64</v>
      </c>
      <c r="AX39" s="87"/>
      <c r="AY39" s="87"/>
      <c r="AZ39" s="87"/>
      <c r="BA39" s="87" t="s">
        <v>189</v>
      </c>
      <c r="BB39" s="87" t="s">
        <v>187</v>
      </c>
      <c r="BC39" s="87"/>
      <c r="BD39" s="87"/>
      <c r="BE39" s="81" t="s">
        <v>68</v>
      </c>
      <c r="BF39" s="81"/>
      <c r="BG39" s="81"/>
      <c r="BH39" s="87"/>
      <c r="BI39" s="87"/>
      <c r="BJ39" s="87"/>
      <c r="BK39" s="87"/>
      <c r="BL39" s="87"/>
      <c r="BM39" s="87"/>
      <c r="BN39" s="87"/>
      <c r="BO39" s="87"/>
      <c r="BP39" s="87"/>
      <c r="BQ39" s="87"/>
      <c r="BR39" s="87"/>
      <c r="BS39" s="87"/>
      <c r="BT39" s="87"/>
      <c r="BU39" s="87"/>
      <c r="BV39" s="87"/>
      <c r="BW39" s="87"/>
      <c r="BX39" s="81" t="s">
        <v>69</v>
      </c>
      <c r="BY39" s="86" t="s">
        <v>190</v>
      </c>
      <c r="BZ39" s="81" t="s">
        <v>130</v>
      </c>
      <c r="CA39" s="81" t="s">
        <v>706</v>
      </c>
      <c r="CB39" s="81" t="s">
        <v>191</v>
      </c>
      <c r="CC39" s="81" t="s">
        <v>54</v>
      </c>
      <c r="CD39" s="81" t="s">
        <v>192</v>
      </c>
      <c r="CE39" s="81" t="s">
        <v>193</v>
      </c>
      <c r="CF39" s="81" t="s">
        <v>194</v>
      </c>
      <c r="CG39" s="81" t="s">
        <v>195</v>
      </c>
      <c r="CH39" s="81">
        <v>13</v>
      </c>
      <c r="CI39" s="81" t="s">
        <v>73</v>
      </c>
      <c r="CJ39" s="81">
        <v>1</v>
      </c>
      <c r="CK39" s="144">
        <v>13</v>
      </c>
      <c r="CL39" s="81">
        <v>10</v>
      </c>
      <c r="CM39" s="81">
        <f t="shared" si="17"/>
        <v>132.73228961417749</v>
      </c>
      <c r="CN39">
        <f t="shared" si="24"/>
        <v>78.539816339750004</v>
      </c>
      <c r="CO39" s="88" t="s">
        <v>72</v>
      </c>
      <c r="CP39" s="86">
        <v>6.5</v>
      </c>
      <c r="CQ39" s="89" t="s">
        <v>73</v>
      </c>
      <c r="CR39" s="81">
        <v>0.5</v>
      </c>
      <c r="CS39" s="89" t="s">
        <v>73</v>
      </c>
      <c r="CT39" s="112">
        <f t="shared" si="21"/>
        <v>0.40840704496669994</v>
      </c>
      <c r="CU39" s="112">
        <f t="shared" si="22"/>
        <v>0.81681408993339988</v>
      </c>
      <c r="CV39" s="17" t="s">
        <v>73</v>
      </c>
      <c r="CW39" s="81">
        <v>10</v>
      </c>
      <c r="CX39" s="81">
        <v>4.5</v>
      </c>
      <c r="CY39" s="81">
        <v>45</v>
      </c>
      <c r="CZ39" s="81" t="s">
        <v>73</v>
      </c>
      <c r="DA39" s="94" t="s">
        <v>74</v>
      </c>
      <c r="DB39" s="94" t="s">
        <v>73</v>
      </c>
      <c r="DC39" s="81">
        <f t="shared" si="31"/>
        <v>0.59729530326379876</v>
      </c>
      <c r="DD39" s="19">
        <v>1</v>
      </c>
      <c r="DE39" s="20" t="e">
        <f t="shared" si="25"/>
        <v>#VALUE!</v>
      </c>
      <c r="DF39" s="50" t="s">
        <v>75</v>
      </c>
      <c r="DG39" s="33">
        <v>0.1</v>
      </c>
      <c r="DH39" s="40" t="s">
        <v>73</v>
      </c>
      <c r="DI39" s="21">
        <f>DD39</f>
        <v>1</v>
      </c>
      <c r="DJ39" s="24">
        <f t="shared" si="9"/>
        <v>1</v>
      </c>
      <c r="DK39" s="24" t="e">
        <f t="shared" si="11"/>
        <v>#VALUE!</v>
      </c>
      <c r="DL39" s="140">
        <v>0.35299999999999998</v>
      </c>
      <c r="DM39" s="63">
        <v>45</v>
      </c>
      <c r="DN39" s="133">
        <v>45</v>
      </c>
      <c r="DO39" s="92">
        <f>($DM39*$CM39)/10000</f>
        <v>0.59729530326379876</v>
      </c>
      <c r="DP39" s="22">
        <f t="shared" si="30"/>
        <v>0.35342917352887504</v>
      </c>
      <c r="DQ39" s="22">
        <v>0.35</v>
      </c>
      <c r="DR39" s="23">
        <f t="shared" si="28"/>
        <v>0.35342917352887504</v>
      </c>
      <c r="DS39" s="13">
        <f>(DL39*10000)/CN39</f>
        <v>44.945355929148285</v>
      </c>
      <c r="DT39" s="81" t="s">
        <v>181</v>
      </c>
    </row>
    <row r="40" spans="1:124" s="259" customFormat="1" ht="15" thickBot="1" x14ac:dyDescent="0.4">
      <c r="A40" s="258">
        <v>16</v>
      </c>
      <c r="B40" s="196">
        <v>2</v>
      </c>
      <c r="C40" s="195" t="s">
        <v>182</v>
      </c>
      <c r="D40" s="196" t="s">
        <v>183</v>
      </c>
      <c r="E40" s="196" t="s">
        <v>184</v>
      </c>
      <c r="F40" s="196" t="s">
        <v>698</v>
      </c>
      <c r="G40" s="196" t="s">
        <v>54</v>
      </c>
      <c r="H40" s="196" t="s">
        <v>160</v>
      </c>
      <c r="I40" s="259" t="s">
        <v>507</v>
      </c>
      <c r="J40" s="196" t="s">
        <v>170</v>
      </c>
      <c r="K40" s="247" t="s">
        <v>579</v>
      </c>
      <c r="L40" s="247" t="s">
        <v>163</v>
      </c>
      <c r="M40" s="259" t="s">
        <v>580</v>
      </c>
      <c r="N40" s="259" t="s">
        <v>185</v>
      </c>
      <c r="O40" s="247" t="s">
        <v>186</v>
      </c>
      <c r="U40" s="247"/>
      <c r="V40" s="247"/>
      <c r="W40" s="247"/>
      <c r="Z40" s="247"/>
      <c r="AB40" s="247"/>
      <c r="AD40" s="251"/>
      <c r="AE40" s="251"/>
      <c r="AF40" s="251"/>
      <c r="AG40" s="252"/>
      <c r="AH40" s="252"/>
      <c r="AI40" s="252"/>
      <c r="AJ40" s="252"/>
      <c r="AK40" s="259" t="s">
        <v>54</v>
      </c>
      <c r="AM40" s="259" t="s">
        <v>702</v>
      </c>
      <c r="AN40" s="259" t="s">
        <v>703</v>
      </c>
      <c r="AO40" s="259" t="s">
        <v>582</v>
      </c>
      <c r="AQ40" s="259" t="s">
        <v>188</v>
      </c>
      <c r="AR40" s="259" t="s">
        <v>704</v>
      </c>
      <c r="AS40" s="259" t="s">
        <v>705</v>
      </c>
      <c r="AT40" s="259" t="s">
        <v>149</v>
      </c>
      <c r="AU40" s="259" t="s">
        <v>173</v>
      </c>
      <c r="AV40" s="259" t="s">
        <v>63</v>
      </c>
      <c r="AW40" s="259" t="s">
        <v>64</v>
      </c>
      <c r="BA40" s="259" t="s">
        <v>189</v>
      </c>
      <c r="BB40" s="259" t="s">
        <v>187</v>
      </c>
      <c r="BE40" s="259" t="s">
        <v>68</v>
      </c>
      <c r="BH40" s="252"/>
      <c r="BI40" s="252"/>
      <c r="BJ40" s="252"/>
      <c r="BK40" s="252"/>
      <c r="BL40" s="252"/>
      <c r="BM40" s="252"/>
      <c r="BN40" s="252"/>
      <c r="BO40" s="252"/>
      <c r="BP40" s="252"/>
      <c r="BQ40" s="252"/>
      <c r="BR40" s="252"/>
      <c r="BS40" s="252"/>
      <c r="BT40" s="252"/>
      <c r="BU40" s="252"/>
      <c r="BV40" s="252"/>
      <c r="BW40" s="252"/>
      <c r="BX40" s="259" t="s">
        <v>69</v>
      </c>
      <c r="BY40" s="251" t="s">
        <v>190</v>
      </c>
      <c r="BZ40" s="259" t="s">
        <v>130</v>
      </c>
      <c r="CA40" s="259" t="s">
        <v>706</v>
      </c>
      <c r="CB40" s="259" t="s">
        <v>191</v>
      </c>
      <c r="CC40" s="259" t="s">
        <v>54</v>
      </c>
      <c r="CD40" s="259" t="s">
        <v>192</v>
      </c>
      <c r="CE40" s="259" t="s">
        <v>193</v>
      </c>
      <c r="CF40" s="259" t="s">
        <v>194</v>
      </c>
      <c r="CG40" s="259" t="s">
        <v>195</v>
      </c>
      <c r="CH40" s="259">
        <v>13</v>
      </c>
      <c r="CI40" s="259" t="s">
        <v>73</v>
      </c>
      <c r="CJ40" s="259">
        <v>1</v>
      </c>
      <c r="CK40" s="259">
        <f>CH40*CJ40</f>
        <v>13</v>
      </c>
      <c r="CL40" s="259">
        <v>10</v>
      </c>
      <c r="CM40" s="259">
        <f t="shared" si="17"/>
        <v>132.73228961417749</v>
      </c>
      <c r="CN40" s="201">
        <f t="shared" si="24"/>
        <v>78.539816339750004</v>
      </c>
      <c r="CO40" s="253" t="s">
        <v>350</v>
      </c>
      <c r="CP40" s="251">
        <f>CK40</f>
        <v>13</v>
      </c>
      <c r="CQ40" s="255" t="s">
        <v>73</v>
      </c>
      <c r="CR40" s="259">
        <v>0.5</v>
      </c>
      <c r="CS40" s="259" t="s">
        <v>73</v>
      </c>
      <c r="CT40" s="256">
        <f t="shared" si="21"/>
        <v>0.20420352248334997</v>
      </c>
      <c r="CU40" s="256">
        <f t="shared" si="22"/>
        <v>0.40840704496669994</v>
      </c>
      <c r="CV40" s="206" t="s">
        <v>73</v>
      </c>
      <c r="CW40" s="259">
        <v>10</v>
      </c>
      <c r="CX40" s="259">
        <v>4.5</v>
      </c>
      <c r="CY40" s="259">
        <v>45</v>
      </c>
      <c r="CZ40" s="259" t="s">
        <v>73</v>
      </c>
      <c r="DA40" s="285" t="s">
        <v>74</v>
      </c>
      <c r="DB40" s="285" t="s">
        <v>74</v>
      </c>
      <c r="DC40" s="259">
        <f t="shared" si="31"/>
        <v>0.59729530326379876</v>
      </c>
      <c r="DD40" s="222">
        <v>1</v>
      </c>
      <c r="DE40" s="209" t="e">
        <f t="shared" si="25"/>
        <v>#VALUE!</v>
      </c>
      <c r="DF40" s="233" t="s">
        <v>75</v>
      </c>
      <c r="DG40" s="237">
        <v>0.1</v>
      </c>
      <c r="DH40" s="238" t="s">
        <v>73</v>
      </c>
      <c r="DI40" s="213">
        <f>DD40</f>
        <v>1</v>
      </c>
      <c r="DJ40" s="214">
        <f t="shared" ref="DJ40:DJ58" si="32">(DI40*DG40)+(DD40*(1-DG40))</f>
        <v>1</v>
      </c>
      <c r="DK40" s="214" t="e">
        <f t="shared" si="11"/>
        <v>#VALUE!</v>
      </c>
      <c r="DL40" s="327">
        <v>0.35</v>
      </c>
      <c r="DM40" s="289">
        <v>45</v>
      </c>
      <c r="DN40" s="335">
        <v>45</v>
      </c>
      <c r="DO40" s="257">
        <f>($DM40*$CM40)/10000</f>
        <v>0.59729530326379876</v>
      </c>
      <c r="DP40" s="217">
        <f t="shared" si="30"/>
        <v>0.35342917352887504</v>
      </c>
      <c r="DQ40" s="218">
        <v>0.35</v>
      </c>
      <c r="DR40" s="219">
        <f t="shared" si="28"/>
        <v>0.35342917352887504</v>
      </c>
      <c r="DS40" s="235">
        <f t="shared" ref="DS40:DS58" si="33">(DP40*10000)/CN40</f>
        <v>45</v>
      </c>
      <c r="DT40" s="293" t="s">
        <v>181</v>
      </c>
    </row>
    <row r="41" spans="1:124" s="259" customFormat="1" ht="23.5" customHeight="1" thickBot="1" x14ac:dyDescent="0.4">
      <c r="A41" s="149">
        <v>31</v>
      </c>
      <c r="B41" s="355">
        <v>1</v>
      </c>
      <c r="C41" s="97" t="s">
        <v>199</v>
      </c>
      <c r="D41" s="89" t="s">
        <v>200</v>
      </c>
      <c r="E41" s="89" t="s">
        <v>707</v>
      </c>
      <c r="F41" s="98" t="s">
        <v>201</v>
      </c>
      <c r="G41" s="89" t="s">
        <v>54</v>
      </c>
      <c r="H41" s="85" t="s">
        <v>160</v>
      </c>
      <c r="I41" s="85" t="s">
        <v>507</v>
      </c>
      <c r="J41" s="85" t="s">
        <v>202</v>
      </c>
      <c r="K41" s="84" t="s">
        <v>203</v>
      </c>
      <c r="L41" s="84" t="s">
        <v>98</v>
      </c>
      <c r="M41" s="81" t="s">
        <v>580</v>
      </c>
      <c r="N41" s="81" t="s">
        <v>196</v>
      </c>
      <c r="O41" s="84" t="s">
        <v>204</v>
      </c>
      <c r="P41" s="81" t="s">
        <v>54</v>
      </c>
      <c r="Q41" s="81"/>
      <c r="R41" s="81"/>
      <c r="S41" s="81" t="s">
        <v>708</v>
      </c>
      <c r="T41" s="81" t="s">
        <v>709</v>
      </c>
      <c r="U41" s="84" t="s">
        <v>613</v>
      </c>
      <c r="V41" s="84"/>
      <c r="W41" s="84" t="s">
        <v>205</v>
      </c>
      <c r="X41" s="81" t="s">
        <v>710</v>
      </c>
      <c r="Y41" s="81" t="s">
        <v>711</v>
      </c>
      <c r="Z41" s="84" t="s">
        <v>149</v>
      </c>
      <c r="AA41" s="81" t="s">
        <v>712</v>
      </c>
      <c r="AB41" s="84" t="s">
        <v>63</v>
      </c>
      <c r="AC41" s="81" t="s">
        <v>64</v>
      </c>
      <c r="AD41" s="86"/>
      <c r="AE41" s="86"/>
      <c r="AF41" s="86"/>
      <c r="AG41" s="84" t="s">
        <v>206</v>
      </c>
      <c r="AH41" s="84" t="s">
        <v>207</v>
      </c>
      <c r="AI41" s="84"/>
      <c r="AJ41" s="84"/>
      <c r="AK41" s="81" t="s">
        <v>54</v>
      </c>
      <c r="AL41" s="81"/>
      <c r="AM41" s="81" t="s">
        <v>713</v>
      </c>
      <c r="AN41" s="81" t="s">
        <v>714</v>
      </c>
      <c r="AO41" s="87" t="s">
        <v>582</v>
      </c>
      <c r="AP41" s="87"/>
      <c r="AQ41" s="87" t="s">
        <v>208</v>
      </c>
      <c r="AR41" s="81" t="s">
        <v>715</v>
      </c>
      <c r="AS41" s="81" t="s">
        <v>716</v>
      </c>
      <c r="AT41" s="81" t="s">
        <v>82</v>
      </c>
      <c r="AU41" s="81" t="s">
        <v>85</v>
      </c>
      <c r="AV41" s="81" t="s">
        <v>63</v>
      </c>
      <c r="AW41" s="81" t="s">
        <v>64</v>
      </c>
      <c r="AX41" s="87"/>
      <c r="AY41" s="87"/>
      <c r="AZ41" s="87"/>
      <c r="BA41" s="87" t="s">
        <v>209</v>
      </c>
      <c r="BB41" s="87" t="s">
        <v>209</v>
      </c>
      <c r="BC41" s="87"/>
      <c r="BD41" s="87"/>
      <c r="BE41" s="81" t="s">
        <v>54</v>
      </c>
      <c r="BF41" s="81" t="s">
        <v>717</v>
      </c>
      <c r="BG41" s="81" t="s">
        <v>718</v>
      </c>
      <c r="BH41" s="87" t="s">
        <v>125</v>
      </c>
      <c r="BI41" s="87" t="s">
        <v>210</v>
      </c>
      <c r="BJ41" s="87" t="s">
        <v>211</v>
      </c>
      <c r="BK41" s="87" t="s">
        <v>719</v>
      </c>
      <c r="BL41" s="87" t="s">
        <v>720</v>
      </c>
      <c r="BM41" s="87" t="s">
        <v>149</v>
      </c>
      <c r="BN41" s="87" t="s">
        <v>212</v>
      </c>
      <c r="BO41" s="87" t="s">
        <v>63</v>
      </c>
      <c r="BP41" s="87" t="s">
        <v>64</v>
      </c>
      <c r="BQ41" s="87"/>
      <c r="BR41" s="87"/>
      <c r="BS41" s="87"/>
      <c r="BT41" s="87" t="s">
        <v>213</v>
      </c>
      <c r="BU41" s="87" t="s">
        <v>213</v>
      </c>
      <c r="BV41" s="87"/>
      <c r="BW41" s="87"/>
      <c r="BX41" s="81" t="s">
        <v>198</v>
      </c>
      <c r="BY41" s="86" t="s">
        <v>214</v>
      </c>
      <c r="BZ41" s="81" t="s">
        <v>215</v>
      </c>
      <c r="CA41" s="81" t="s">
        <v>721</v>
      </c>
      <c r="CB41" s="81" t="s">
        <v>722</v>
      </c>
      <c r="CC41" s="81" t="s">
        <v>54</v>
      </c>
      <c r="CD41" s="81" t="s">
        <v>216</v>
      </c>
      <c r="CE41" s="81" t="s">
        <v>217</v>
      </c>
      <c r="CF41" s="81" t="s">
        <v>218</v>
      </c>
      <c r="CG41" s="81" t="s">
        <v>219</v>
      </c>
      <c r="CH41" s="81">
        <v>10</v>
      </c>
      <c r="CI41" s="81">
        <v>10</v>
      </c>
      <c r="CJ41" s="81">
        <v>0.3</v>
      </c>
      <c r="CK41" s="81">
        <f>CH41*CJ41</f>
        <v>3</v>
      </c>
      <c r="CL41" s="81">
        <v>4.5</v>
      </c>
      <c r="CM41" s="81">
        <f t="shared" si="17"/>
        <v>7.0685834705774999</v>
      </c>
      <c r="CN41">
        <f t="shared" si="24"/>
        <v>15.904312808799375</v>
      </c>
      <c r="CO41" s="88" t="s">
        <v>72</v>
      </c>
      <c r="CP41" s="86">
        <v>2</v>
      </c>
      <c r="CQ41" s="89">
        <v>2.5</v>
      </c>
      <c r="CR41" s="81">
        <v>2</v>
      </c>
      <c r="CS41" s="81">
        <v>2</v>
      </c>
      <c r="CT41" s="112">
        <f t="shared" si="21"/>
        <v>7.0685834705774997E-2</v>
      </c>
      <c r="CU41" s="112">
        <f t="shared" si="22"/>
        <v>3.5342917352887498E-2</v>
      </c>
      <c r="CV41" s="112">
        <v>0.08</v>
      </c>
      <c r="CW41" s="282">
        <f>SQRT(CY41)</f>
        <v>2.8284271247461903</v>
      </c>
      <c r="CX41" s="282">
        <f>SQRT(CY41)</f>
        <v>2.8284271247461903</v>
      </c>
      <c r="CY41" s="81">
        <v>8</v>
      </c>
      <c r="CZ41" s="81">
        <v>10</v>
      </c>
      <c r="DA41" s="89">
        <v>6</v>
      </c>
      <c r="DB41" s="89">
        <v>10</v>
      </c>
      <c r="DC41" s="161">
        <f t="shared" si="31"/>
        <v>5.6548667764620003E-3</v>
      </c>
      <c r="DD41" s="20">
        <f>DC41+CU41</f>
        <v>4.0997784129349499E-2</v>
      </c>
      <c r="DE41" s="20">
        <f t="shared" si="25"/>
        <v>9.590431280879938E-2</v>
      </c>
      <c r="DF41" s="49">
        <f>-(1-DA41/CY41)</f>
        <v>-0.25</v>
      </c>
      <c r="DG41" s="33">
        <v>0.1</v>
      </c>
      <c r="DH41" s="40">
        <v>0.12</v>
      </c>
      <c r="DI41" s="24">
        <f>DD41-(DD41*-DF41)</f>
        <v>3.0748338097012124E-2</v>
      </c>
      <c r="DJ41" s="24">
        <f t="shared" si="32"/>
        <v>3.9972839526115765E-2</v>
      </c>
      <c r="DK41" s="24">
        <f t="shared" si="11"/>
        <v>8.9192536014877352E-2</v>
      </c>
      <c r="DL41" s="140">
        <v>0.05</v>
      </c>
      <c r="DM41" s="81"/>
      <c r="DN41" s="324">
        <v>31</v>
      </c>
      <c r="DO41" s="22"/>
      <c r="DP41" s="22">
        <f t="shared" si="30"/>
        <v>4.9303369707278062E-2</v>
      </c>
      <c r="DQ41" s="22">
        <v>0.05</v>
      </c>
      <c r="DR41" s="23">
        <f t="shared" si="28"/>
        <v>4.9303369707278062E-2</v>
      </c>
      <c r="DS41" s="127">
        <f t="shared" si="33"/>
        <v>31</v>
      </c>
      <c r="DT41" s="150" t="s">
        <v>465</v>
      </c>
    </row>
    <row r="42" spans="1:124" s="259" customFormat="1" ht="15" thickBot="1" x14ac:dyDescent="0.4">
      <c r="A42" s="258">
        <v>31</v>
      </c>
      <c r="B42" s="196">
        <v>2</v>
      </c>
      <c r="C42" s="198" t="s">
        <v>199</v>
      </c>
      <c r="D42" s="196" t="s">
        <v>200</v>
      </c>
      <c r="E42" s="196" t="s">
        <v>707</v>
      </c>
      <c r="F42" s="196" t="s">
        <v>201</v>
      </c>
      <c r="G42" s="196" t="s">
        <v>54</v>
      </c>
      <c r="H42" s="259" t="s">
        <v>160</v>
      </c>
      <c r="I42" s="259" t="s">
        <v>507</v>
      </c>
      <c r="J42" s="259" t="s">
        <v>202</v>
      </c>
      <c r="K42" s="198" t="s">
        <v>203</v>
      </c>
      <c r="L42" s="198" t="s">
        <v>98</v>
      </c>
      <c r="M42" s="196" t="s">
        <v>580</v>
      </c>
      <c r="N42" s="196" t="s">
        <v>196</v>
      </c>
      <c r="O42" s="198" t="s">
        <v>204</v>
      </c>
      <c r="P42" s="196"/>
      <c r="Q42" s="196"/>
      <c r="R42" s="196"/>
      <c r="S42" s="196"/>
      <c r="T42" s="196"/>
      <c r="U42" s="198"/>
      <c r="V42" s="198"/>
      <c r="W42" s="198"/>
      <c r="X42" s="196"/>
      <c r="Y42" s="196"/>
      <c r="Z42" s="198"/>
      <c r="AA42" s="196"/>
      <c r="AB42" s="198"/>
      <c r="AC42" s="196"/>
      <c r="AD42" s="199"/>
      <c r="AE42" s="199"/>
      <c r="AF42" s="199"/>
      <c r="AG42" s="200"/>
      <c r="AH42" s="200"/>
      <c r="AI42" s="200"/>
      <c r="AJ42" s="200"/>
      <c r="AK42" s="196" t="s">
        <v>54</v>
      </c>
      <c r="AL42" s="196"/>
      <c r="AM42" s="196" t="s">
        <v>713</v>
      </c>
      <c r="AN42" s="196" t="s">
        <v>714</v>
      </c>
      <c r="AO42" s="196" t="s">
        <v>582</v>
      </c>
      <c r="AP42" s="196"/>
      <c r="AQ42" s="196" t="s">
        <v>208</v>
      </c>
      <c r="AR42" s="196" t="s">
        <v>715</v>
      </c>
      <c r="AS42" s="196" t="s">
        <v>716</v>
      </c>
      <c r="AT42" s="196" t="s">
        <v>82</v>
      </c>
      <c r="AU42" s="196" t="s">
        <v>85</v>
      </c>
      <c r="AV42" s="196" t="s">
        <v>63</v>
      </c>
      <c r="AW42" s="196" t="s">
        <v>64</v>
      </c>
      <c r="AX42" s="196"/>
      <c r="AY42" s="196"/>
      <c r="AZ42" s="196"/>
      <c r="BA42" s="196" t="s">
        <v>209</v>
      </c>
      <c r="BB42" s="196" t="s">
        <v>209</v>
      </c>
      <c r="BC42" s="196"/>
      <c r="BD42" s="196"/>
      <c r="BE42" s="196" t="s">
        <v>54</v>
      </c>
      <c r="BF42" s="196" t="s">
        <v>717</v>
      </c>
      <c r="BG42" s="196" t="s">
        <v>718</v>
      </c>
      <c r="BH42" s="200" t="s">
        <v>125</v>
      </c>
      <c r="BI42" s="200" t="s">
        <v>210</v>
      </c>
      <c r="BJ42" s="200" t="s">
        <v>211</v>
      </c>
      <c r="BK42" s="200" t="s">
        <v>719</v>
      </c>
      <c r="BL42" s="200" t="s">
        <v>720</v>
      </c>
      <c r="BM42" s="200" t="s">
        <v>149</v>
      </c>
      <c r="BN42" s="200" t="s">
        <v>212</v>
      </c>
      <c r="BO42" s="200" t="s">
        <v>63</v>
      </c>
      <c r="BP42" s="200" t="s">
        <v>64</v>
      </c>
      <c r="BQ42" s="200"/>
      <c r="BR42" s="200"/>
      <c r="BS42" s="200"/>
      <c r="BT42" s="200" t="s">
        <v>213</v>
      </c>
      <c r="BU42" s="200" t="s">
        <v>213</v>
      </c>
      <c r="BV42" s="200"/>
      <c r="BW42" s="200"/>
      <c r="BX42" s="196" t="s">
        <v>198</v>
      </c>
      <c r="BY42" s="199" t="s">
        <v>214</v>
      </c>
      <c r="BZ42" s="196" t="s">
        <v>215</v>
      </c>
      <c r="CA42" s="196" t="s">
        <v>721</v>
      </c>
      <c r="CB42" s="196" t="s">
        <v>722</v>
      </c>
      <c r="CC42" s="196" t="s">
        <v>54</v>
      </c>
      <c r="CD42" s="196" t="s">
        <v>216</v>
      </c>
      <c r="CE42" s="196" t="s">
        <v>217</v>
      </c>
      <c r="CF42" s="196" t="s">
        <v>218</v>
      </c>
      <c r="CG42" s="196" t="s">
        <v>219</v>
      </c>
      <c r="CH42" s="196">
        <v>10</v>
      </c>
      <c r="CI42" s="196">
        <v>10.1</v>
      </c>
      <c r="CJ42" s="196">
        <v>0.3</v>
      </c>
      <c r="CK42" s="196">
        <f>CH42*CJ42</f>
        <v>3</v>
      </c>
      <c r="CL42" s="196">
        <v>3</v>
      </c>
      <c r="CM42" s="196">
        <f t="shared" si="17"/>
        <v>7.0685834705774999</v>
      </c>
      <c r="CN42" s="201">
        <f t="shared" si="24"/>
        <v>7.0685834705774999</v>
      </c>
      <c r="CO42" s="202" t="s">
        <v>350</v>
      </c>
      <c r="CP42" s="199">
        <f>CK42</f>
        <v>3</v>
      </c>
      <c r="CQ42" s="203">
        <v>5</v>
      </c>
      <c r="CR42" s="196">
        <v>2</v>
      </c>
      <c r="CS42" s="196">
        <v>1.5</v>
      </c>
      <c r="CT42" s="205">
        <f t="shared" si="21"/>
        <v>4.7123889803850003E-2</v>
      </c>
      <c r="CU42" s="205">
        <f t="shared" si="22"/>
        <v>2.3561944901925001E-2</v>
      </c>
      <c r="CV42" s="206">
        <v>0.2</v>
      </c>
      <c r="CW42" s="244">
        <f>SQRT(CY42)</f>
        <v>5.3192304053522612</v>
      </c>
      <c r="CX42" s="244">
        <f>SQRT(CY42)</f>
        <v>5.3192304053522612</v>
      </c>
      <c r="CY42" s="196">
        <f>200/CM42</f>
        <v>28.294212105223977</v>
      </c>
      <c r="CZ42" s="284">
        <v>4</v>
      </c>
      <c r="DA42" s="196">
        <f>200/CM42</f>
        <v>28.294212105223977</v>
      </c>
      <c r="DB42" s="196">
        <v>6</v>
      </c>
      <c r="DC42" s="204">
        <f t="shared" si="31"/>
        <v>0.02</v>
      </c>
      <c r="DD42" s="209">
        <f>DC42+CU42</f>
        <v>4.3561944901924998E-2</v>
      </c>
      <c r="DE42" s="209">
        <f t="shared" si="25"/>
        <v>0.202827433388231</v>
      </c>
      <c r="DF42" s="233" t="s">
        <v>75</v>
      </c>
      <c r="DG42" s="211">
        <v>0.3</v>
      </c>
      <c r="DH42" s="212">
        <v>0.13</v>
      </c>
      <c r="DI42" s="213">
        <f>DD42</f>
        <v>4.3561944901924998E-2</v>
      </c>
      <c r="DJ42" s="214">
        <f t="shared" si="32"/>
        <v>4.3561944901924998E-2</v>
      </c>
      <c r="DK42" s="214">
        <f t="shared" si="11"/>
        <v>0.18212291988501123</v>
      </c>
      <c r="DL42" s="327">
        <v>0.05</v>
      </c>
      <c r="DM42" s="207">
        <f>(DO42*10000)/CM42</f>
        <v>28.294212105223977</v>
      </c>
      <c r="DN42" s="328">
        <v>70</v>
      </c>
      <c r="DO42" s="217">
        <v>0.02</v>
      </c>
      <c r="DP42" s="217">
        <f t="shared" si="30"/>
        <v>4.9480084294042499E-2</v>
      </c>
      <c r="DQ42" s="217">
        <v>0.05</v>
      </c>
      <c r="DR42" s="219">
        <f t="shared" si="28"/>
        <v>4.9480084294042499E-2</v>
      </c>
      <c r="DS42" s="235">
        <f t="shared" si="33"/>
        <v>70</v>
      </c>
      <c r="DT42" s="285" t="s">
        <v>469</v>
      </c>
    </row>
    <row r="43" spans="1:124" s="98" customFormat="1" ht="15" thickBot="1" x14ac:dyDescent="0.4">
      <c r="A43" s="83" t="s">
        <v>433</v>
      </c>
      <c r="B43" s="150">
        <v>1</v>
      </c>
      <c r="C43" s="183" t="s">
        <v>179</v>
      </c>
      <c r="D43" s="183"/>
      <c r="E43" s="183" t="s">
        <v>115</v>
      </c>
      <c r="F43" s="264"/>
      <c r="G43" s="183"/>
      <c r="H43" s="264" t="s">
        <v>121</v>
      </c>
      <c r="I43" s="98" t="s">
        <v>507</v>
      </c>
      <c r="J43" s="269" t="s">
        <v>180</v>
      </c>
      <c r="K43" s="271"/>
      <c r="L43" s="271"/>
      <c r="M43" s="183"/>
      <c r="N43" s="183"/>
      <c r="O43" s="271"/>
      <c r="P43" s="183"/>
      <c r="Q43" s="183"/>
      <c r="R43" s="183"/>
      <c r="S43" s="183"/>
      <c r="T43" s="183"/>
      <c r="U43" s="271"/>
      <c r="V43" s="271"/>
      <c r="W43" s="271"/>
      <c r="X43" s="183"/>
      <c r="Y43" s="183"/>
      <c r="Z43" s="271"/>
      <c r="AA43" s="183"/>
      <c r="AB43" s="271"/>
      <c r="AC43" s="183"/>
      <c r="AD43" s="272">
        <v>5</v>
      </c>
      <c r="AE43" s="272">
        <v>10</v>
      </c>
      <c r="AF43" s="272">
        <v>15</v>
      </c>
      <c r="AG43" s="273"/>
      <c r="AH43" s="273"/>
      <c r="AI43" s="273"/>
      <c r="AJ43" s="27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273"/>
      <c r="BI43" s="273"/>
      <c r="BJ43" s="273"/>
      <c r="BK43" s="273"/>
      <c r="BL43" s="273"/>
      <c r="BM43" s="273"/>
      <c r="BN43" s="273"/>
      <c r="BO43" s="273"/>
      <c r="BP43" s="273"/>
      <c r="BQ43" s="273"/>
      <c r="BR43" s="273"/>
      <c r="BS43" s="273"/>
      <c r="BT43" s="273"/>
      <c r="BU43" s="273"/>
      <c r="BV43" s="273"/>
      <c r="BW43" s="273"/>
      <c r="BX43" s="183"/>
      <c r="BY43" s="272"/>
      <c r="BZ43" s="183"/>
      <c r="CA43" s="183"/>
      <c r="CB43" s="183"/>
      <c r="CC43" s="183"/>
      <c r="CD43" s="183"/>
      <c r="CE43" s="183"/>
      <c r="CF43" s="183"/>
      <c r="CG43" s="183"/>
      <c r="CH43" s="183">
        <v>23</v>
      </c>
      <c r="CI43" s="183">
        <v>18</v>
      </c>
      <c r="CJ43" s="183"/>
      <c r="CK43" s="183">
        <v>3</v>
      </c>
      <c r="CL43" s="183">
        <v>6</v>
      </c>
      <c r="CM43" s="150">
        <f t="shared" si="17"/>
        <v>7.0685834705774999</v>
      </c>
      <c r="CN43">
        <f t="shared" si="24"/>
        <v>28.27433388231</v>
      </c>
      <c r="CO43" s="176" t="s">
        <v>350</v>
      </c>
      <c r="CP43" s="272">
        <v>2</v>
      </c>
      <c r="CQ43" s="266">
        <v>4</v>
      </c>
      <c r="CR43" s="183">
        <v>2</v>
      </c>
      <c r="CS43" s="183">
        <v>1.5</v>
      </c>
      <c r="CT43" s="28">
        <f t="shared" si="21"/>
        <v>7.0685834705774997E-2</v>
      </c>
      <c r="CU43" s="28">
        <f t="shared" si="22"/>
        <v>3.5342917352887498E-2</v>
      </c>
      <c r="CV43" s="40">
        <f>(((CN43/2)*(100/CQ43)*4)/10000)/CS43</f>
        <v>9.4247779607699991E-2</v>
      </c>
      <c r="CW43" s="183">
        <f>100/AD43</f>
        <v>20</v>
      </c>
      <c r="CX43" s="183">
        <f>100/AE43</f>
        <v>10</v>
      </c>
      <c r="CY43" s="150">
        <f>CW43*CX43</f>
        <v>200</v>
      </c>
      <c r="CZ43" s="108">
        <v>100</v>
      </c>
      <c r="DA43" s="151">
        <f>CW43*(100/AF43)</f>
        <v>133.33333333333334</v>
      </c>
      <c r="DB43" s="151">
        <v>100</v>
      </c>
      <c r="DC43" s="150">
        <f t="shared" si="31"/>
        <v>0.14137166941154999</v>
      </c>
      <c r="DD43" s="20">
        <f>DC43+CU43</f>
        <v>0.17671458676443749</v>
      </c>
      <c r="DE43" s="20">
        <f t="shared" si="25"/>
        <v>0.37699111843079997</v>
      </c>
      <c r="DF43" s="51"/>
      <c r="DG43" s="42">
        <v>0.25</v>
      </c>
      <c r="DH43" s="43">
        <v>0.25</v>
      </c>
      <c r="DI43" s="41"/>
      <c r="DJ43" s="24">
        <f t="shared" si="32"/>
        <v>0.13253594007332811</v>
      </c>
      <c r="DK43" s="24">
        <f t="shared" si="11"/>
        <v>0.31587732384143202</v>
      </c>
      <c r="DL43" s="140">
        <v>0.32</v>
      </c>
      <c r="DM43" s="150">
        <f>(DO43*10000)/CN43</f>
        <v>70.735530263059943</v>
      </c>
      <c r="DN43" s="324">
        <v>80</v>
      </c>
      <c r="DO43" s="42">
        <v>0.2</v>
      </c>
      <c r="DP43" s="22">
        <f t="shared" si="30"/>
        <v>0.22619467105847998</v>
      </c>
      <c r="DQ43" s="20">
        <v>0.23</v>
      </c>
      <c r="DR43" s="23">
        <f t="shared" si="28"/>
        <v>0.22619467105847998</v>
      </c>
      <c r="DS43" s="53">
        <f t="shared" si="33"/>
        <v>80</v>
      </c>
      <c r="DT43" s="81" t="s">
        <v>181</v>
      </c>
    </row>
    <row r="44" spans="1:124" s="259" customFormat="1" ht="15" thickBot="1" x14ac:dyDescent="0.4">
      <c r="A44" s="310" t="s">
        <v>252</v>
      </c>
      <c r="B44" s="359">
        <v>2</v>
      </c>
      <c r="C44" s="296" t="s">
        <v>253</v>
      </c>
      <c r="D44" s="296"/>
      <c r="E44" s="296" t="s">
        <v>115</v>
      </c>
      <c r="F44" s="285"/>
      <c r="G44" s="303"/>
      <c r="H44" s="283" t="s">
        <v>121</v>
      </c>
      <c r="I44" s="283" t="s">
        <v>507</v>
      </c>
      <c r="J44" s="298" t="s">
        <v>254</v>
      </c>
      <c r="K44" s="299"/>
      <c r="L44" s="299"/>
      <c r="M44" s="296"/>
      <c r="N44" s="296"/>
      <c r="O44" s="299"/>
      <c r="P44" s="296"/>
      <c r="Q44" s="296"/>
      <c r="R44" s="296"/>
      <c r="S44" s="296"/>
      <c r="T44" s="296"/>
      <c r="U44" s="299"/>
      <c r="V44" s="299"/>
      <c r="W44" s="299"/>
      <c r="X44" s="296"/>
      <c r="Y44" s="296"/>
      <c r="Z44" s="299"/>
      <c r="AA44" s="296"/>
      <c r="AB44" s="299"/>
      <c r="AC44" s="296"/>
      <c r="AD44" s="300">
        <v>10</v>
      </c>
      <c r="AE44" s="300">
        <v>10</v>
      </c>
      <c r="AF44" s="300">
        <v>20</v>
      </c>
      <c r="AG44" s="299"/>
      <c r="AH44" s="299"/>
      <c r="AI44" s="299"/>
      <c r="AJ44" s="299"/>
      <c r="AK44" s="296"/>
      <c r="AL44" s="296"/>
      <c r="AM44" s="296"/>
      <c r="AN44" s="296"/>
      <c r="AO44" s="301"/>
      <c r="AP44" s="301"/>
      <c r="AQ44" s="301"/>
      <c r="AR44" s="296"/>
      <c r="AS44" s="296"/>
      <c r="AT44" s="296"/>
      <c r="AU44" s="296"/>
      <c r="AV44" s="296"/>
      <c r="AW44" s="296"/>
      <c r="AX44" s="301"/>
      <c r="AY44" s="301"/>
      <c r="AZ44" s="301"/>
      <c r="BA44" s="301"/>
      <c r="BB44" s="301"/>
      <c r="BC44" s="301"/>
      <c r="BD44" s="301"/>
      <c r="BE44" s="296"/>
      <c r="BF44" s="296"/>
      <c r="BG44" s="296"/>
      <c r="BH44" s="301"/>
      <c r="BI44" s="301"/>
      <c r="BJ44" s="301"/>
      <c r="BK44" s="301"/>
      <c r="BL44" s="301"/>
      <c r="BM44" s="301"/>
      <c r="BN44" s="301"/>
      <c r="BO44" s="301"/>
      <c r="BP44" s="301"/>
      <c r="BQ44" s="301"/>
      <c r="BR44" s="301"/>
      <c r="BS44" s="301"/>
      <c r="BT44" s="301"/>
      <c r="BU44" s="301"/>
      <c r="BV44" s="301"/>
      <c r="BW44" s="301"/>
      <c r="BX44" s="296"/>
      <c r="BY44" s="300"/>
      <c r="BZ44" s="296"/>
      <c r="CA44" s="296"/>
      <c r="CB44" s="296"/>
      <c r="CC44" s="296"/>
      <c r="CD44" s="296"/>
      <c r="CE44" s="296"/>
      <c r="CF44" s="296"/>
      <c r="CG44" s="296"/>
      <c r="CH44" s="296">
        <v>15</v>
      </c>
      <c r="CI44" s="296">
        <v>13</v>
      </c>
      <c r="CJ44" s="296"/>
      <c r="CK44" s="296">
        <v>5</v>
      </c>
      <c r="CL44" s="296">
        <v>4.5999999999999996</v>
      </c>
      <c r="CM44" s="248">
        <f t="shared" si="17"/>
        <v>19.634954084937501</v>
      </c>
      <c r="CN44" s="201">
        <f t="shared" si="24"/>
        <v>16.619025137491096</v>
      </c>
      <c r="CO44" s="302" t="s">
        <v>72</v>
      </c>
      <c r="CP44" s="300">
        <v>2</v>
      </c>
      <c r="CQ44" s="303">
        <v>3</v>
      </c>
      <c r="CR44" s="296">
        <v>2</v>
      </c>
      <c r="CS44" s="296">
        <v>2</v>
      </c>
      <c r="CT44" s="304">
        <f t="shared" si="21"/>
        <v>0.196349540849375</v>
      </c>
      <c r="CU44" s="304">
        <f t="shared" si="22"/>
        <v>9.8174770424687502E-2</v>
      </c>
      <c r="CV44" s="305">
        <v>0.08</v>
      </c>
      <c r="CW44" s="296">
        <f>100/AD44</f>
        <v>10</v>
      </c>
      <c r="CX44" s="296">
        <f>100/AE44</f>
        <v>10</v>
      </c>
      <c r="CY44" s="296">
        <f>CW44*CX44</f>
        <v>100</v>
      </c>
      <c r="CZ44" s="296">
        <v>100</v>
      </c>
      <c r="DA44" s="296">
        <f>CW44*(100/AF44)</f>
        <v>50</v>
      </c>
      <c r="DB44" s="296">
        <v>50</v>
      </c>
      <c r="DC44" s="296">
        <f t="shared" si="31"/>
        <v>0.196349540849375</v>
      </c>
      <c r="DD44" s="208">
        <f>DC44+CU44</f>
        <v>0.29452431127406253</v>
      </c>
      <c r="DE44" s="208">
        <f t="shared" si="25"/>
        <v>0.24619025137491096</v>
      </c>
      <c r="DF44" s="306"/>
      <c r="DG44" s="245">
        <v>0.3</v>
      </c>
      <c r="DH44" s="215">
        <v>0.3</v>
      </c>
      <c r="DI44" s="307">
        <f>DD44</f>
        <v>0.29452431127406253</v>
      </c>
      <c r="DJ44" s="214">
        <f t="shared" si="32"/>
        <v>0.29452431127406253</v>
      </c>
      <c r="DK44" s="214">
        <f t="shared" si="11"/>
        <v>0.26069046934465645</v>
      </c>
      <c r="DL44" s="327">
        <v>0.28000000000000003</v>
      </c>
      <c r="DM44" s="248">
        <f>(DO44*10000)/CN44</f>
        <v>150.43000292238648</v>
      </c>
      <c r="DN44" s="332">
        <v>150</v>
      </c>
      <c r="DO44" s="257">
        <v>0.25</v>
      </c>
      <c r="DP44" s="217">
        <f t="shared" si="30"/>
        <v>0.24928537706236642</v>
      </c>
      <c r="DQ44" s="217">
        <v>0.22</v>
      </c>
      <c r="DR44" s="219">
        <f t="shared" si="28"/>
        <v>0.24928537706236642</v>
      </c>
      <c r="DS44" s="235">
        <f t="shared" si="33"/>
        <v>150</v>
      </c>
      <c r="DT44" s="296" t="s">
        <v>181</v>
      </c>
    </row>
    <row r="45" spans="1:124" s="98" customFormat="1" ht="15" thickBot="1" x14ac:dyDescent="0.4">
      <c r="A45" s="263" t="s">
        <v>457</v>
      </c>
      <c r="B45" s="360">
        <v>1</v>
      </c>
      <c r="C45" s="153" t="s">
        <v>458</v>
      </c>
      <c r="D45" s="153"/>
      <c r="E45" s="153" t="s">
        <v>115</v>
      </c>
      <c r="F45" s="160"/>
      <c r="G45" s="153"/>
      <c r="H45" s="160" t="s">
        <v>308</v>
      </c>
      <c r="I45" s="268" t="s">
        <v>507</v>
      </c>
      <c r="J45" s="160" t="s">
        <v>309</v>
      </c>
      <c r="K45" s="164"/>
      <c r="L45" s="164"/>
      <c r="M45" s="153"/>
      <c r="N45" s="153"/>
      <c r="O45" s="164"/>
      <c r="P45" s="153"/>
      <c r="Q45" s="153"/>
      <c r="R45" s="153"/>
      <c r="S45" s="153"/>
      <c r="T45" s="153"/>
      <c r="U45" s="164"/>
      <c r="V45" s="164"/>
      <c r="W45" s="164"/>
      <c r="X45" s="153"/>
      <c r="Y45" s="153"/>
      <c r="Z45" s="164"/>
      <c r="AA45" s="153"/>
      <c r="AB45" s="164"/>
      <c r="AC45" s="153"/>
      <c r="AD45" s="109">
        <v>30</v>
      </c>
      <c r="AE45" s="109">
        <v>6</v>
      </c>
      <c r="AF45" s="109">
        <v>6</v>
      </c>
      <c r="AG45" s="173"/>
      <c r="AH45" s="173"/>
      <c r="AI45" s="173"/>
      <c r="AJ45" s="173"/>
      <c r="AK45" s="153"/>
      <c r="AL45" s="153"/>
      <c r="AM45" s="153"/>
      <c r="AN45" s="153"/>
      <c r="AO45" s="153"/>
      <c r="AP45" s="153"/>
      <c r="AQ45" s="153"/>
      <c r="AR45" s="153"/>
      <c r="AS45" s="153"/>
      <c r="AT45" s="153"/>
      <c r="AU45" s="153"/>
      <c r="AV45" s="153"/>
      <c r="AW45" s="153"/>
      <c r="AX45" s="153"/>
      <c r="AY45" s="153"/>
      <c r="AZ45" s="153"/>
      <c r="BA45" s="153"/>
      <c r="BB45" s="153"/>
      <c r="BC45" s="153"/>
      <c r="BD45" s="153"/>
      <c r="BE45" s="153"/>
      <c r="BF45" s="153"/>
      <c r="BG45" s="153"/>
      <c r="BH45" s="153"/>
      <c r="BI45" s="153"/>
      <c r="BJ45" s="153"/>
      <c r="BK45" s="153"/>
      <c r="BL45" s="153"/>
      <c r="BM45" s="153"/>
      <c r="BN45" s="153"/>
      <c r="BO45" s="153"/>
      <c r="BP45" s="153"/>
      <c r="BQ45" s="153"/>
      <c r="BR45" s="153"/>
      <c r="BS45" s="153"/>
      <c r="BT45" s="153"/>
      <c r="BU45" s="153"/>
      <c r="BV45" s="153"/>
      <c r="BW45" s="153"/>
      <c r="BX45" s="153"/>
      <c r="BY45" s="167"/>
      <c r="BZ45" s="153"/>
      <c r="CA45" s="153"/>
      <c r="CB45" s="153"/>
      <c r="CC45" s="153"/>
      <c r="CD45" s="153"/>
      <c r="CE45" s="153"/>
      <c r="CF45" s="153"/>
      <c r="CG45" s="153"/>
      <c r="CH45" s="153">
        <v>20</v>
      </c>
      <c r="CI45" s="153">
        <v>20</v>
      </c>
      <c r="CJ45" s="153"/>
      <c r="CK45" s="153">
        <v>6</v>
      </c>
      <c r="CL45" s="153">
        <v>6</v>
      </c>
      <c r="CM45" s="110">
        <f t="shared" si="17"/>
        <v>28.27433388231</v>
      </c>
      <c r="CN45">
        <f t="shared" si="24"/>
        <v>28.27433388231</v>
      </c>
      <c r="CO45" s="174" t="s">
        <v>434</v>
      </c>
      <c r="CP45" s="167">
        <v>7</v>
      </c>
      <c r="CQ45" s="159">
        <v>6</v>
      </c>
      <c r="CR45" s="153">
        <v>50</v>
      </c>
      <c r="CS45" s="153">
        <v>50</v>
      </c>
      <c r="CT45" s="277">
        <f t="shared" si="21"/>
        <v>8.0783811092314278E-2</v>
      </c>
      <c r="CU45" s="277">
        <f t="shared" si="22"/>
        <v>1.6156762218462856E-3</v>
      </c>
      <c r="CV45" s="181">
        <f>(((CN45/2)*(100/CQ45)*4)/10000)/CS45</f>
        <v>1.8849555921540001E-3</v>
      </c>
      <c r="CW45" s="153">
        <f>100/30</f>
        <v>3.3333333333333335</v>
      </c>
      <c r="CX45" s="153">
        <f>100/AE45</f>
        <v>16.666666666666668</v>
      </c>
      <c r="CY45" s="110">
        <f>CW45*CX45</f>
        <v>55.555555555555564</v>
      </c>
      <c r="CZ45" s="110">
        <v>75</v>
      </c>
      <c r="DA45" s="153">
        <f>CY45</f>
        <v>55.555555555555564</v>
      </c>
      <c r="DB45" s="153">
        <v>75</v>
      </c>
      <c r="DC45" s="153">
        <f t="shared" si="31"/>
        <v>0.15707963267950001</v>
      </c>
      <c r="DD45" s="20">
        <f>DC45+CU45</f>
        <v>0.15869530890134628</v>
      </c>
      <c r="DE45" s="20">
        <f t="shared" si="25"/>
        <v>0.213942459709479</v>
      </c>
      <c r="DF45" s="51"/>
      <c r="DG45" s="44">
        <v>0.5</v>
      </c>
      <c r="DH45" s="32">
        <v>0.5</v>
      </c>
      <c r="DI45" s="184">
        <f>DD45-(DD45*-DF45)</f>
        <v>0.15869530890134628</v>
      </c>
      <c r="DJ45" s="24">
        <f t="shared" si="32"/>
        <v>0.15869530890134628</v>
      </c>
      <c r="DK45" s="24">
        <f t="shared" si="11"/>
        <v>0.18631888430541266</v>
      </c>
      <c r="DL45" s="140">
        <v>0.23</v>
      </c>
      <c r="DM45" s="159">
        <v>100</v>
      </c>
      <c r="DN45" s="334">
        <v>100</v>
      </c>
      <c r="DO45" s="111">
        <f>($DM45*$CM45)/10000</f>
        <v>0.28274333882309999</v>
      </c>
      <c r="DP45" s="22">
        <f t="shared" si="30"/>
        <v>0.28274333882309999</v>
      </c>
      <c r="DQ45" s="20">
        <v>0.28000000000000003</v>
      </c>
      <c r="DR45" s="23">
        <f t="shared" si="28"/>
        <v>0.28274333882309999</v>
      </c>
      <c r="DS45" s="13">
        <f t="shared" si="33"/>
        <v>99.999999999999986</v>
      </c>
      <c r="DT45" s="81"/>
    </row>
    <row r="46" spans="1:124" s="116" customFormat="1" ht="15" thickBot="1" x14ac:dyDescent="0.4">
      <c r="A46" s="85">
        <v>20</v>
      </c>
      <c r="B46" s="85">
        <v>1</v>
      </c>
      <c r="C46" s="97" t="s">
        <v>444</v>
      </c>
      <c r="D46" s="85" t="s">
        <v>445</v>
      </c>
      <c r="E46" s="85" t="s">
        <v>446</v>
      </c>
      <c r="F46" s="85" t="s">
        <v>447</v>
      </c>
      <c r="G46" s="85" t="s">
        <v>68</v>
      </c>
      <c r="H46" s="85" t="s">
        <v>308</v>
      </c>
      <c r="I46" s="85" t="s">
        <v>507</v>
      </c>
      <c r="J46" s="85" t="s">
        <v>448</v>
      </c>
      <c r="K46" s="84" t="s">
        <v>618</v>
      </c>
      <c r="L46" s="84" t="s">
        <v>57</v>
      </c>
      <c r="M46" s="85" t="s">
        <v>580</v>
      </c>
      <c r="N46" s="85" t="s">
        <v>58</v>
      </c>
      <c r="O46" s="84" t="s">
        <v>449</v>
      </c>
      <c r="P46" s="85" t="s">
        <v>68</v>
      </c>
      <c r="Q46" s="85" t="s">
        <v>68</v>
      </c>
      <c r="R46" s="85" t="s">
        <v>54</v>
      </c>
      <c r="S46" s="85"/>
      <c r="T46" s="85"/>
      <c r="U46" s="84"/>
      <c r="V46" s="84"/>
      <c r="W46" s="84"/>
      <c r="X46" s="85"/>
      <c r="Y46" s="85"/>
      <c r="Z46" s="84"/>
      <c r="AA46" s="85"/>
      <c r="AB46" s="84"/>
      <c r="AC46" s="85"/>
      <c r="AD46" s="86"/>
      <c r="AE46" s="86"/>
      <c r="AF46" s="86"/>
      <c r="AG46" s="87"/>
      <c r="AH46" s="87"/>
      <c r="AI46" s="87"/>
      <c r="AJ46" s="87"/>
      <c r="AK46" s="85" t="s">
        <v>68</v>
      </c>
      <c r="AL46" s="85" t="s">
        <v>54</v>
      </c>
      <c r="AM46" s="85"/>
      <c r="AN46" s="85"/>
      <c r="AO46" s="85"/>
      <c r="AP46" s="85"/>
      <c r="AQ46" s="85"/>
      <c r="AR46" s="85"/>
      <c r="AS46" s="85"/>
      <c r="AT46" s="85"/>
      <c r="AU46" s="85"/>
      <c r="AV46" s="85"/>
      <c r="AW46" s="85"/>
      <c r="AX46" s="85"/>
      <c r="AY46" s="85"/>
      <c r="AZ46" s="85"/>
      <c r="BA46" s="85"/>
      <c r="BB46" s="85"/>
      <c r="BC46" s="85"/>
      <c r="BD46" s="85"/>
      <c r="BE46" s="85" t="s">
        <v>54</v>
      </c>
      <c r="BF46" s="85"/>
      <c r="BG46" s="85" t="s">
        <v>723</v>
      </c>
      <c r="BH46" s="85" t="s">
        <v>450</v>
      </c>
      <c r="BI46" s="85"/>
      <c r="BJ46" s="85" t="s">
        <v>451</v>
      </c>
      <c r="BK46" s="85"/>
      <c r="BL46" s="85" t="s">
        <v>724</v>
      </c>
      <c r="BM46" s="85" t="s">
        <v>101</v>
      </c>
      <c r="BN46" s="85" t="s">
        <v>725</v>
      </c>
      <c r="BO46" s="85" t="s">
        <v>63</v>
      </c>
      <c r="BP46" s="85" t="s">
        <v>452</v>
      </c>
      <c r="BQ46" s="85" t="s">
        <v>450</v>
      </c>
      <c r="BR46" s="85" t="s">
        <v>453</v>
      </c>
      <c r="BS46" s="85" t="s">
        <v>726</v>
      </c>
      <c r="BT46" s="85"/>
      <c r="BU46" s="85"/>
      <c r="BV46" s="85"/>
      <c r="BW46" s="85"/>
      <c r="BX46" s="85" t="s">
        <v>54</v>
      </c>
      <c r="BY46" s="86" t="s">
        <v>454</v>
      </c>
      <c r="BZ46" s="85" t="s">
        <v>455</v>
      </c>
      <c r="CA46" s="85"/>
      <c r="CB46" s="85" t="s">
        <v>456</v>
      </c>
      <c r="CC46" s="85" t="s">
        <v>68</v>
      </c>
      <c r="CD46" s="85"/>
      <c r="CE46" s="85"/>
      <c r="CF46" s="85"/>
      <c r="CG46" s="85"/>
      <c r="CH46" s="85">
        <v>30.5</v>
      </c>
      <c r="CI46" s="85">
        <v>30.5</v>
      </c>
      <c r="CJ46" s="85">
        <v>0.125</v>
      </c>
      <c r="CK46" s="85">
        <f>CH46*CJ46</f>
        <v>3.8125</v>
      </c>
      <c r="CL46" s="85">
        <v>3.8</v>
      </c>
      <c r="CM46" s="85">
        <f t="shared" si="17"/>
        <v>11.415885023445693</v>
      </c>
      <c r="CN46">
        <f t="shared" si="24"/>
        <v>11.341149479459899</v>
      </c>
      <c r="CO46" s="88" t="s">
        <v>434</v>
      </c>
      <c r="CP46" s="86" t="s">
        <v>402</v>
      </c>
      <c r="CQ46" s="89">
        <v>6</v>
      </c>
      <c r="CR46" s="85" t="s">
        <v>402</v>
      </c>
      <c r="CS46" s="85">
        <v>30</v>
      </c>
      <c r="CT46" s="274" t="s">
        <v>402</v>
      </c>
      <c r="CU46" s="278" t="s">
        <v>402</v>
      </c>
      <c r="CV46" s="180">
        <v>0.03</v>
      </c>
      <c r="CW46" s="100" t="s">
        <v>402</v>
      </c>
      <c r="CX46" s="100" t="s">
        <v>402</v>
      </c>
      <c r="CY46" s="100">
        <v>200</v>
      </c>
      <c r="CZ46" s="89">
        <v>200</v>
      </c>
      <c r="DA46" s="100">
        <v>200</v>
      </c>
      <c r="DB46" s="89">
        <v>200</v>
      </c>
      <c r="DC46" s="85">
        <f t="shared" si="31"/>
        <v>0.22831770046891384</v>
      </c>
      <c r="DD46" s="112">
        <f>DC46</f>
        <v>0.22831770046891384</v>
      </c>
      <c r="DE46" s="20">
        <f t="shared" si="25"/>
        <v>0.25682298958919797</v>
      </c>
      <c r="DF46" s="113" t="s">
        <v>75</v>
      </c>
      <c r="DG46" s="92">
        <v>0.8</v>
      </c>
      <c r="DH46" s="180">
        <v>0.7</v>
      </c>
      <c r="DI46" s="114">
        <f>DD46</f>
        <v>0.22831770046891384</v>
      </c>
      <c r="DJ46" s="49">
        <f t="shared" si="32"/>
        <v>0.22831770046891384</v>
      </c>
      <c r="DK46" s="24">
        <f t="shared" si="11"/>
        <v>0.23686928720499906</v>
      </c>
      <c r="DL46" s="141">
        <v>0.23</v>
      </c>
      <c r="DM46" s="100">
        <v>200</v>
      </c>
      <c r="DN46" s="134">
        <v>200</v>
      </c>
      <c r="DO46" s="92">
        <f>($DM46*$CM46)/10000</f>
        <v>0.22831770046891384</v>
      </c>
      <c r="DP46" s="22">
        <f t="shared" si="30"/>
        <v>0.22682298958919797</v>
      </c>
      <c r="DQ46" s="193">
        <v>0.23</v>
      </c>
      <c r="DR46" s="23">
        <f t="shared" si="28"/>
        <v>0.22682298958919797</v>
      </c>
      <c r="DS46" s="13">
        <f t="shared" si="33"/>
        <v>199.99999999999997</v>
      </c>
      <c r="DT46" s="158" t="s">
        <v>270</v>
      </c>
    </row>
    <row r="47" spans="1:124" ht="15" thickBot="1" x14ac:dyDescent="0.4">
      <c r="A47" s="117">
        <v>27</v>
      </c>
      <c r="B47" s="117">
        <v>1</v>
      </c>
      <c r="C47" s="165" t="s">
        <v>310</v>
      </c>
      <c r="D47" s="117" t="s">
        <v>311</v>
      </c>
      <c r="E47" s="117" t="s">
        <v>312</v>
      </c>
      <c r="F47" s="162" t="s">
        <v>727</v>
      </c>
      <c r="G47" s="117" t="s">
        <v>68</v>
      </c>
      <c r="H47" s="162" t="s">
        <v>160</v>
      </c>
      <c r="I47" s="162" t="s">
        <v>259</v>
      </c>
      <c r="J47" s="162" t="s">
        <v>313</v>
      </c>
      <c r="K47" s="165" t="s">
        <v>579</v>
      </c>
      <c r="L47" s="165" t="s">
        <v>314</v>
      </c>
      <c r="M47" s="117" t="s">
        <v>580</v>
      </c>
      <c r="N47" s="117"/>
      <c r="O47" s="165"/>
      <c r="P47" s="117" t="s">
        <v>54</v>
      </c>
      <c r="Q47" s="117"/>
      <c r="R47" s="117"/>
      <c r="S47" s="117" t="s">
        <v>728</v>
      </c>
      <c r="T47" s="117"/>
      <c r="U47" s="165" t="s">
        <v>582</v>
      </c>
      <c r="V47" s="165"/>
      <c r="W47" s="165" t="s">
        <v>315</v>
      </c>
      <c r="X47" s="117" t="s">
        <v>729</v>
      </c>
      <c r="Y47" s="117"/>
      <c r="Z47" s="165" t="s">
        <v>149</v>
      </c>
      <c r="AA47" s="117" t="s">
        <v>316</v>
      </c>
      <c r="AB47" s="165" t="s">
        <v>63</v>
      </c>
      <c r="AC47" s="117" t="s">
        <v>64</v>
      </c>
      <c r="AD47" s="169"/>
      <c r="AE47" s="169"/>
      <c r="AF47" s="169"/>
      <c r="AG47" s="165" t="s">
        <v>317</v>
      </c>
      <c r="AH47" s="165" t="s">
        <v>317</v>
      </c>
      <c r="AI47" s="165"/>
      <c r="AJ47" s="165"/>
      <c r="AK47" s="117" t="s">
        <v>68</v>
      </c>
      <c r="AL47" s="117" t="s">
        <v>68</v>
      </c>
      <c r="AM47" s="117"/>
      <c r="AN47" s="117"/>
      <c r="AO47" s="172"/>
      <c r="AP47" s="172"/>
      <c r="AQ47" s="172"/>
      <c r="AR47" s="117"/>
      <c r="AS47" s="117"/>
      <c r="AT47" s="117"/>
      <c r="AU47" s="117"/>
      <c r="AV47" s="117"/>
      <c r="AW47" s="117"/>
      <c r="AX47" s="172"/>
      <c r="AY47" s="172"/>
      <c r="AZ47" s="172"/>
      <c r="BA47" s="172"/>
      <c r="BB47" s="172"/>
      <c r="BC47" s="172"/>
      <c r="BD47" s="172"/>
      <c r="BE47" s="117"/>
      <c r="BF47" s="117"/>
      <c r="BG47" s="117"/>
      <c r="BH47" s="172"/>
      <c r="BI47" s="172"/>
      <c r="BJ47" s="172"/>
      <c r="BK47" s="172"/>
      <c r="BL47" s="172"/>
      <c r="BM47" s="172"/>
      <c r="BN47" s="172"/>
      <c r="BO47" s="172"/>
      <c r="BP47" s="172"/>
      <c r="BQ47" s="172"/>
      <c r="BR47" s="172"/>
      <c r="BS47" s="172"/>
      <c r="BT47" s="172"/>
      <c r="BU47" s="172"/>
      <c r="BV47" s="172"/>
      <c r="BW47" s="172"/>
      <c r="BX47" s="117" t="s">
        <v>69</v>
      </c>
      <c r="BY47" s="169" t="s">
        <v>318</v>
      </c>
      <c r="BZ47" s="117" t="s">
        <v>319</v>
      </c>
      <c r="CA47" s="117"/>
      <c r="CB47" s="117" t="s">
        <v>730</v>
      </c>
      <c r="CC47" s="117" t="s">
        <v>54</v>
      </c>
      <c r="CD47" s="117" t="s">
        <v>320</v>
      </c>
      <c r="CE47" s="117" t="s">
        <v>321</v>
      </c>
      <c r="CF47" s="117" t="s">
        <v>322</v>
      </c>
      <c r="CG47" s="117"/>
      <c r="CH47" s="117">
        <v>13</v>
      </c>
      <c r="CI47" s="117" t="s">
        <v>73</v>
      </c>
      <c r="CJ47" s="117">
        <f>3.5/13</f>
        <v>0.26923076923076922</v>
      </c>
      <c r="CK47" s="117">
        <f>CH47*CJ47</f>
        <v>3.5</v>
      </c>
      <c r="CL47" s="117">
        <v>4.2</v>
      </c>
      <c r="CM47" s="117">
        <f t="shared" si="17"/>
        <v>9.6211275016193749</v>
      </c>
      <c r="CN47">
        <f t="shared" si="24"/>
        <v>13.854423602331901</v>
      </c>
      <c r="CO47" s="175" t="s">
        <v>72</v>
      </c>
      <c r="CP47" s="169">
        <v>3.5</v>
      </c>
      <c r="CQ47" s="118" t="s">
        <v>73</v>
      </c>
      <c r="CR47" s="117">
        <v>0.5</v>
      </c>
      <c r="CS47" s="117" t="s">
        <v>73</v>
      </c>
      <c r="CT47" s="119">
        <f>((CM47/2)*(100/CP47)*4)/10000</f>
        <v>5.4977871437825003E-2</v>
      </c>
      <c r="CU47" s="119">
        <f>CT47*(1/CR47)</f>
        <v>0.10995574287565001</v>
      </c>
      <c r="CV47" s="56" t="s">
        <v>73</v>
      </c>
      <c r="CW47" s="117">
        <v>10</v>
      </c>
      <c r="CX47" s="117">
        <v>10</v>
      </c>
      <c r="CY47" s="117">
        <v>100</v>
      </c>
      <c r="CZ47" s="117" t="s">
        <v>73</v>
      </c>
      <c r="DA47" s="117">
        <v>100</v>
      </c>
      <c r="DB47" s="117" t="s">
        <v>73</v>
      </c>
      <c r="DC47" s="117">
        <f t="shared" si="31"/>
        <v>9.6211275016193754E-2</v>
      </c>
      <c r="DD47" s="119">
        <f>DC47+CU47</f>
        <v>0.20616701789184377</v>
      </c>
      <c r="DE47" s="20" t="e">
        <f t="shared" si="25"/>
        <v>#VALUE!</v>
      </c>
      <c r="DF47" s="187" t="s">
        <v>75</v>
      </c>
      <c r="DG47" s="192">
        <v>0.1</v>
      </c>
      <c r="DH47" s="286" t="s">
        <v>73</v>
      </c>
      <c r="DI47" s="190">
        <f>DD47</f>
        <v>0.20616701789184377</v>
      </c>
      <c r="DJ47" s="120">
        <f t="shared" si="32"/>
        <v>0.20616701789184377</v>
      </c>
      <c r="DK47" s="24" t="e">
        <f t="shared" si="11"/>
        <v>#VALUE!</v>
      </c>
      <c r="DL47" s="142">
        <v>0.23</v>
      </c>
      <c r="DM47" s="117">
        <v>75</v>
      </c>
      <c r="DN47" s="136">
        <v>50</v>
      </c>
      <c r="DO47" s="192">
        <f>($DM47*$CM47)/10000</f>
        <v>7.2158456262145301E-2</v>
      </c>
      <c r="DP47" s="22">
        <f t="shared" si="30"/>
        <v>6.92721180116595E-2</v>
      </c>
      <c r="DQ47" s="33">
        <v>7.0000000000000007E-2</v>
      </c>
      <c r="DR47" s="137">
        <f t="shared" si="28"/>
        <v>6.92721180116595E-2</v>
      </c>
      <c r="DS47" s="53">
        <f t="shared" si="33"/>
        <v>49.999999999999993</v>
      </c>
      <c r="DT47" t="s">
        <v>181</v>
      </c>
    </row>
    <row r="48" spans="1:124" s="1" customFormat="1" ht="18" customHeight="1" thickTop="1" thickBot="1" x14ac:dyDescent="0.4">
      <c r="A48" s="48">
        <v>5</v>
      </c>
      <c r="B48" s="151">
        <v>1</v>
      </c>
      <c r="C48" s="2" t="s">
        <v>323</v>
      </c>
      <c r="D48" s="10" t="s">
        <v>324</v>
      </c>
      <c r="E48" s="10" t="s">
        <v>325</v>
      </c>
      <c r="F48" s="1" t="s">
        <v>731</v>
      </c>
      <c r="G48" s="10" t="s">
        <v>54</v>
      </c>
      <c r="H48" s="1" t="s">
        <v>160</v>
      </c>
      <c r="I48" s="1" t="s">
        <v>259</v>
      </c>
      <c r="J48" s="1" t="s">
        <v>326</v>
      </c>
      <c r="K48" s="2" t="s">
        <v>606</v>
      </c>
      <c r="L48" s="2" t="s">
        <v>147</v>
      </c>
      <c r="M48" t="s">
        <v>580</v>
      </c>
      <c r="N48" t="s">
        <v>185</v>
      </c>
      <c r="O48" s="2" t="s">
        <v>327</v>
      </c>
      <c r="P48" t="s">
        <v>54</v>
      </c>
      <c r="Q48"/>
      <c r="R48"/>
      <c r="S48" t="s">
        <v>732</v>
      </c>
      <c r="T48"/>
      <c r="U48" s="2" t="s">
        <v>125</v>
      </c>
      <c r="V48" s="2" t="s">
        <v>328</v>
      </c>
      <c r="W48" s="405" t="s">
        <v>733</v>
      </c>
      <c r="X48" t="s">
        <v>734</v>
      </c>
      <c r="Y48" t="s">
        <v>735</v>
      </c>
      <c r="Z48" s="2" t="s">
        <v>149</v>
      </c>
      <c r="AA48" t="s">
        <v>290</v>
      </c>
      <c r="AB48" s="2" t="s">
        <v>63</v>
      </c>
      <c r="AC48" t="s">
        <v>83</v>
      </c>
      <c r="AD48" s="3">
        <v>10</v>
      </c>
      <c r="AE48" s="3">
        <v>15</v>
      </c>
      <c r="AF48" s="3">
        <v>15</v>
      </c>
      <c r="AG48" s="2"/>
      <c r="AH48" s="2"/>
      <c r="AI48" s="2"/>
      <c r="AJ48" s="2"/>
      <c r="AK48" t="s">
        <v>68</v>
      </c>
      <c r="AL48" t="s">
        <v>68</v>
      </c>
      <c r="AM48"/>
      <c r="AN48"/>
      <c r="AO48" s="26"/>
      <c r="AP48" s="26"/>
      <c r="AQ48" s="26"/>
      <c r="AR48"/>
      <c r="AS48"/>
      <c r="AT48"/>
      <c r="AU48"/>
      <c r="AV48"/>
      <c r="AW48"/>
      <c r="AX48" s="26"/>
      <c r="AY48" s="26"/>
      <c r="AZ48" s="26"/>
      <c r="BA48" s="26"/>
      <c r="BB48" s="26"/>
      <c r="BC48" s="26"/>
      <c r="BD48" s="26"/>
      <c r="BE48"/>
      <c r="BF48"/>
      <c r="BG48"/>
      <c r="BH48" s="26"/>
      <c r="BI48" s="26"/>
      <c r="BJ48" s="26"/>
      <c r="BK48" s="26"/>
      <c r="BL48" s="26"/>
      <c r="BM48" s="26"/>
      <c r="BN48" s="26"/>
      <c r="BO48" s="26"/>
      <c r="BP48" s="26"/>
      <c r="BQ48" s="26"/>
      <c r="BR48" s="26"/>
      <c r="BS48" s="26"/>
      <c r="BT48" s="26"/>
      <c r="BU48" s="26"/>
      <c r="BV48" s="26"/>
      <c r="BW48" s="26"/>
      <c r="BX48" t="s">
        <v>69</v>
      </c>
      <c r="BY48" s="3" t="s">
        <v>329</v>
      </c>
      <c r="BZ48" t="s">
        <v>330</v>
      </c>
      <c r="CA48"/>
      <c r="CB48" t="s">
        <v>331</v>
      </c>
      <c r="CC48" t="s">
        <v>54</v>
      </c>
      <c r="CD48" t="s">
        <v>332</v>
      </c>
      <c r="CE48" t="s">
        <v>333</v>
      </c>
      <c r="CF48" t="s">
        <v>334</v>
      </c>
      <c r="CG48" t="s">
        <v>335</v>
      </c>
      <c r="CH48">
        <v>18</v>
      </c>
      <c r="CI48">
        <v>17</v>
      </c>
      <c r="CJ48">
        <v>0.5</v>
      </c>
      <c r="CK48">
        <f>CH48*CJ48</f>
        <v>9</v>
      </c>
      <c r="CL48">
        <v>6</v>
      </c>
      <c r="CM48">
        <f t="shared" si="17"/>
        <v>63.6172512351975</v>
      </c>
      <c r="CN48">
        <f t="shared" si="24"/>
        <v>28.27433388231</v>
      </c>
      <c r="CO48" s="5" t="s">
        <v>72</v>
      </c>
      <c r="CP48" s="3">
        <v>8</v>
      </c>
      <c r="CQ48" s="10">
        <v>7</v>
      </c>
      <c r="CR48" s="27">
        <v>1</v>
      </c>
      <c r="CS48" s="27">
        <v>0.9</v>
      </c>
      <c r="CT48" s="17">
        <f>((CM48/2)*(100/CP48)*4)/10000</f>
        <v>0.15904312808799376</v>
      </c>
      <c r="CU48" s="17">
        <f>CT48*(1/CR48)</f>
        <v>0.15904312808799376</v>
      </c>
      <c r="CV48" s="56">
        <v>0.1</v>
      </c>
      <c r="CW48" s="27">
        <f>100/10</f>
        <v>10</v>
      </c>
      <c r="CX48" s="52">
        <f>100/AE48</f>
        <v>6.666666666666667</v>
      </c>
      <c r="CY48">
        <f>CW48*CX48</f>
        <v>66.666666666666671</v>
      </c>
      <c r="CZ48">
        <v>80</v>
      </c>
      <c r="DA48">
        <f>CY48</f>
        <v>66.666666666666671</v>
      </c>
      <c r="DB48">
        <v>70</v>
      </c>
      <c r="DC48">
        <f t="shared" si="31"/>
        <v>0.42411500823465004</v>
      </c>
      <c r="DD48" s="17">
        <f>DC48+CU48</f>
        <v>0.58315813632264379</v>
      </c>
      <c r="DE48" s="20">
        <f t="shared" si="25"/>
        <v>0.32619467105847999</v>
      </c>
      <c r="DF48" s="60" t="s">
        <v>75</v>
      </c>
      <c r="DG48" s="33">
        <v>0.1</v>
      </c>
      <c r="DH48" s="40">
        <v>0.11</v>
      </c>
      <c r="DI48" s="50">
        <f>DD48</f>
        <v>0.58315813632264379</v>
      </c>
      <c r="DJ48" s="24">
        <f t="shared" si="32"/>
        <v>0.58315813632264379</v>
      </c>
      <c r="DK48" s="24">
        <f t="shared" si="11"/>
        <v>0.35446065223753803</v>
      </c>
      <c r="DL48" s="140">
        <v>0.3</v>
      </c>
      <c r="DM48" s="150">
        <f>(DO48*10000)/CM48</f>
        <v>47.15702017537329</v>
      </c>
      <c r="DN48" s="324">
        <v>70</v>
      </c>
      <c r="DO48" s="33">
        <v>0.3</v>
      </c>
      <c r="DP48" s="22">
        <f t="shared" si="30"/>
        <v>0.19792033717617</v>
      </c>
      <c r="DQ48" s="33">
        <v>0.2</v>
      </c>
      <c r="DR48" s="23">
        <f t="shared" si="28"/>
        <v>0.19792033717617</v>
      </c>
      <c r="DS48" s="53">
        <f t="shared" si="33"/>
        <v>70</v>
      </c>
      <c r="DT48" t="s">
        <v>270</v>
      </c>
    </row>
    <row r="49" spans="1:124" s="227" customFormat="1" ht="15" thickBot="1" x14ac:dyDescent="0.4">
      <c r="A49" s="262">
        <v>15</v>
      </c>
      <c r="B49" s="207">
        <v>2</v>
      </c>
      <c r="C49" s="198" t="s">
        <v>255</v>
      </c>
      <c r="D49" s="207" t="s">
        <v>256</v>
      </c>
      <c r="E49" s="207" t="s">
        <v>257</v>
      </c>
      <c r="F49" s="197" t="s">
        <v>258</v>
      </c>
      <c r="G49" s="207" t="s">
        <v>54</v>
      </c>
      <c r="H49" s="197" t="s">
        <v>160</v>
      </c>
      <c r="I49" s="197" t="s">
        <v>259</v>
      </c>
      <c r="J49" s="336" t="s">
        <v>260</v>
      </c>
      <c r="K49" s="337" t="s">
        <v>586</v>
      </c>
      <c r="L49" s="337" t="s">
        <v>98</v>
      </c>
      <c r="M49" s="338" t="s">
        <v>580</v>
      </c>
      <c r="N49" s="338" t="s">
        <v>58</v>
      </c>
      <c r="O49" s="337" t="s">
        <v>261</v>
      </c>
      <c r="P49" s="338" t="s">
        <v>54</v>
      </c>
      <c r="Q49" s="338"/>
      <c r="R49" s="338"/>
      <c r="S49" s="338" t="s">
        <v>736</v>
      </c>
      <c r="T49" s="338" t="s">
        <v>737</v>
      </c>
      <c r="U49" s="337" t="s">
        <v>125</v>
      </c>
      <c r="V49" s="337" t="s">
        <v>262</v>
      </c>
      <c r="W49" s="337" t="s">
        <v>263</v>
      </c>
      <c r="X49" s="338" t="s">
        <v>738</v>
      </c>
      <c r="Y49" s="338" t="s">
        <v>739</v>
      </c>
      <c r="Z49" s="337" t="s">
        <v>149</v>
      </c>
      <c r="AA49" s="338" t="s">
        <v>173</v>
      </c>
      <c r="AB49" s="337" t="s">
        <v>63</v>
      </c>
      <c r="AC49" s="338" t="s">
        <v>83</v>
      </c>
      <c r="AD49" s="339" t="s">
        <v>264</v>
      </c>
      <c r="AE49" s="339" t="s">
        <v>265</v>
      </c>
      <c r="AF49" s="339" t="s">
        <v>65</v>
      </c>
      <c r="AG49" s="337"/>
      <c r="AH49" s="337"/>
      <c r="AI49" s="337"/>
      <c r="AJ49" s="337"/>
      <c r="AK49" s="338" t="s">
        <v>68</v>
      </c>
      <c r="AL49" s="338" t="s">
        <v>54</v>
      </c>
      <c r="AM49" s="338"/>
      <c r="AN49" s="338"/>
      <c r="AO49" s="340"/>
      <c r="AP49" s="340"/>
      <c r="AQ49" s="340"/>
      <c r="AR49" s="338"/>
      <c r="AS49" s="338"/>
      <c r="AT49" s="338"/>
      <c r="AU49" s="338"/>
      <c r="AV49" s="338"/>
      <c r="AW49" s="338"/>
      <c r="AX49" s="340"/>
      <c r="AY49" s="340"/>
      <c r="AZ49" s="340"/>
      <c r="BA49" s="340"/>
      <c r="BB49" s="340"/>
      <c r="BC49" s="340"/>
      <c r="BD49" s="340"/>
      <c r="BE49" s="338" t="s">
        <v>54</v>
      </c>
      <c r="BF49" s="338" t="s">
        <v>740</v>
      </c>
      <c r="BG49" s="338" t="s">
        <v>739</v>
      </c>
      <c r="BH49" s="340" t="s">
        <v>125</v>
      </c>
      <c r="BI49" s="340" t="s">
        <v>266</v>
      </c>
      <c r="BJ49" s="340" t="s">
        <v>267</v>
      </c>
      <c r="BK49" s="340" t="s">
        <v>741</v>
      </c>
      <c r="BL49" s="340" t="s">
        <v>739</v>
      </c>
      <c r="BM49" s="340" t="s">
        <v>149</v>
      </c>
      <c r="BN49" s="340" t="s">
        <v>173</v>
      </c>
      <c r="BO49" s="340" t="s">
        <v>63</v>
      </c>
      <c r="BP49" s="340" t="s">
        <v>83</v>
      </c>
      <c r="BQ49" s="340" t="s">
        <v>268</v>
      </c>
      <c r="BR49" s="340" t="s">
        <v>265</v>
      </c>
      <c r="BS49" s="340" t="s">
        <v>65</v>
      </c>
      <c r="BT49" s="340"/>
      <c r="BU49" s="340"/>
      <c r="BV49" s="340"/>
      <c r="BW49" s="340"/>
      <c r="BX49" s="338" t="s">
        <v>69</v>
      </c>
      <c r="BY49" s="339" t="s">
        <v>742</v>
      </c>
      <c r="BZ49" s="338" t="s">
        <v>165</v>
      </c>
      <c r="CA49" s="338" t="s">
        <v>743</v>
      </c>
      <c r="CB49" s="338" t="s">
        <v>744</v>
      </c>
      <c r="CC49" s="338" t="s">
        <v>54</v>
      </c>
      <c r="CD49" s="338" t="s">
        <v>745</v>
      </c>
      <c r="CE49" s="338" t="s">
        <v>746</v>
      </c>
      <c r="CF49" s="338" t="s">
        <v>747</v>
      </c>
      <c r="CG49" s="338" t="s">
        <v>269</v>
      </c>
      <c r="CH49" s="338">
        <v>5</v>
      </c>
      <c r="CI49" s="338">
        <v>12</v>
      </c>
      <c r="CJ49" s="338">
        <v>0.38</v>
      </c>
      <c r="CK49" s="338">
        <f>CH49*CJ49</f>
        <v>1.9</v>
      </c>
      <c r="CL49" s="338">
        <v>5.65</v>
      </c>
      <c r="CM49" s="254">
        <f t="shared" si="17"/>
        <v>2.8352873698649748</v>
      </c>
      <c r="CN49" s="201">
        <f t="shared" si="24"/>
        <v>25.071872871056698</v>
      </c>
      <c r="CO49" s="341" t="s">
        <v>72</v>
      </c>
      <c r="CP49" s="342">
        <v>7</v>
      </c>
      <c r="CQ49" s="343">
        <v>7</v>
      </c>
      <c r="CR49" s="338">
        <v>0.3</v>
      </c>
      <c r="CS49" s="338">
        <v>0.3</v>
      </c>
      <c r="CT49" s="344">
        <f>((CM49/2)*(100/CP49)*4)/10000</f>
        <v>8.1008210567570706E-3</v>
      </c>
      <c r="CU49" s="344">
        <f>CT49*(1/CR49)</f>
        <v>2.7002736855856902E-2</v>
      </c>
      <c r="CV49" s="312">
        <v>0.14000000000000001</v>
      </c>
      <c r="CW49" s="254">
        <v>10</v>
      </c>
      <c r="CX49" s="254">
        <v>10</v>
      </c>
      <c r="CY49" s="248">
        <v>100</v>
      </c>
      <c r="CZ49" s="248">
        <v>100</v>
      </c>
      <c r="DA49" s="248" t="s">
        <v>74</v>
      </c>
      <c r="DB49" s="248" t="s">
        <v>74</v>
      </c>
      <c r="DC49" s="248">
        <f t="shared" si="31"/>
        <v>2.8352873698649746E-2</v>
      </c>
      <c r="DD49" s="209">
        <f>DC49+CU49</f>
        <v>5.5355610554506648E-2</v>
      </c>
      <c r="DE49" s="209">
        <f t="shared" si="25"/>
        <v>0.39071872871056701</v>
      </c>
      <c r="DF49" s="224" t="s">
        <v>75</v>
      </c>
      <c r="DG49" s="240">
        <v>0.1</v>
      </c>
      <c r="DH49" s="241">
        <v>0.1</v>
      </c>
      <c r="DI49" s="213">
        <f>DD49</f>
        <v>5.5355610554506648E-2</v>
      </c>
      <c r="DJ49" s="214">
        <f t="shared" si="32"/>
        <v>5.5355610554506648E-2</v>
      </c>
      <c r="DK49" s="214">
        <f t="shared" si="11"/>
        <v>0.357182416894961</v>
      </c>
      <c r="DL49" s="327">
        <v>0.25</v>
      </c>
      <c r="DM49" s="254">
        <v>150</v>
      </c>
      <c r="DN49" s="335">
        <v>157</v>
      </c>
      <c r="DO49" s="345">
        <f>($DM49*$CM49)/10000</f>
        <v>4.2529310547974618E-2</v>
      </c>
      <c r="DP49" s="217">
        <f t="shared" si="30"/>
        <v>0.39362840407559013</v>
      </c>
      <c r="DQ49" s="241">
        <v>0.39</v>
      </c>
      <c r="DR49" s="219">
        <f t="shared" si="28"/>
        <v>0.39362840407559013</v>
      </c>
      <c r="DS49" s="235">
        <f t="shared" si="33"/>
        <v>157</v>
      </c>
      <c r="DT49" s="201" t="s">
        <v>270</v>
      </c>
    </row>
    <row r="50" spans="1:124" s="1" customFormat="1" ht="15" thickBot="1" x14ac:dyDescent="0.4">
      <c r="A50" s="121">
        <v>15</v>
      </c>
      <c r="B50" s="158">
        <v>1</v>
      </c>
      <c r="C50" s="2" t="s">
        <v>255</v>
      </c>
      <c r="D50" s="1" t="s">
        <v>256</v>
      </c>
      <c r="E50" s="1" t="s">
        <v>257</v>
      </c>
      <c r="F50" s="1" t="s">
        <v>258</v>
      </c>
      <c r="G50" s="1" t="s">
        <v>54</v>
      </c>
      <c r="H50" s="1" t="s">
        <v>160</v>
      </c>
      <c r="I50" s="1" t="s">
        <v>259</v>
      </c>
      <c r="J50" s="1" t="s">
        <v>260</v>
      </c>
      <c r="K50" s="2" t="s">
        <v>586</v>
      </c>
      <c r="L50" s="2" t="s">
        <v>98</v>
      </c>
      <c r="M50" s="1" t="s">
        <v>580</v>
      </c>
      <c r="N50" s="1" t="s">
        <v>58</v>
      </c>
      <c r="O50" s="2" t="s">
        <v>261</v>
      </c>
      <c r="P50" s="1" t="s">
        <v>54</v>
      </c>
      <c r="U50" s="2"/>
      <c r="V50" s="2"/>
      <c r="W50" s="2"/>
      <c r="Z50" s="2"/>
      <c r="AB50" s="2"/>
      <c r="AD50" s="3"/>
      <c r="AE50" s="3"/>
      <c r="AF50" s="3"/>
      <c r="AG50" s="26"/>
      <c r="AH50" s="26"/>
      <c r="AI50" s="26"/>
      <c r="AJ50" s="26"/>
      <c r="AK50" s="1" t="s">
        <v>68</v>
      </c>
      <c r="AL50" s="1" t="s">
        <v>54</v>
      </c>
      <c r="BE50" s="1" t="s">
        <v>54</v>
      </c>
      <c r="BF50" s="1" t="s">
        <v>740</v>
      </c>
      <c r="BG50" s="1" t="s">
        <v>739</v>
      </c>
      <c r="BH50" s="1" t="s">
        <v>125</v>
      </c>
      <c r="BI50" s="1" t="s">
        <v>266</v>
      </c>
      <c r="BJ50" s="1" t="s">
        <v>267</v>
      </c>
      <c r="BK50" s="1" t="s">
        <v>741</v>
      </c>
      <c r="BL50" s="1" t="s">
        <v>739</v>
      </c>
      <c r="BM50" s="1" t="s">
        <v>149</v>
      </c>
      <c r="BN50" s="1" t="s">
        <v>173</v>
      </c>
      <c r="BO50" s="1" t="s">
        <v>63</v>
      </c>
      <c r="BP50" s="1" t="s">
        <v>83</v>
      </c>
      <c r="BQ50" s="1" t="s">
        <v>268</v>
      </c>
      <c r="BR50" s="1" t="s">
        <v>265</v>
      </c>
      <c r="BS50" s="1" t="s">
        <v>65</v>
      </c>
      <c r="BX50" s="1" t="s">
        <v>69</v>
      </c>
      <c r="BY50" s="3" t="s">
        <v>742</v>
      </c>
      <c r="BZ50" s="1" t="s">
        <v>165</v>
      </c>
      <c r="CA50" s="1" t="s">
        <v>743</v>
      </c>
      <c r="CB50" s="1" t="s">
        <v>744</v>
      </c>
      <c r="CC50" s="1" t="s">
        <v>54</v>
      </c>
      <c r="CD50" s="1" t="s">
        <v>745</v>
      </c>
      <c r="CE50" s="1" t="s">
        <v>746</v>
      </c>
      <c r="CF50" s="1" t="s">
        <v>747</v>
      </c>
      <c r="CG50" s="1" t="s">
        <v>269</v>
      </c>
      <c r="CH50" s="1">
        <v>5</v>
      </c>
      <c r="CI50" s="1">
        <v>12</v>
      </c>
      <c r="CJ50" s="1">
        <v>0.38</v>
      </c>
      <c r="CK50" s="1">
        <f>CH50*CJ50</f>
        <v>1.9</v>
      </c>
      <c r="CL50" s="1">
        <v>5.65</v>
      </c>
      <c r="CM50" s="1">
        <f t="shared" si="17"/>
        <v>2.8352873698649748</v>
      </c>
      <c r="CN50">
        <f t="shared" si="24"/>
        <v>25.071872871056698</v>
      </c>
      <c r="CO50" s="5" t="s">
        <v>434</v>
      </c>
      <c r="CP50" s="3">
        <v>7</v>
      </c>
      <c r="CQ50" s="10">
        <v>7</v>
      </c>
      <c r="CR50" s="1">
        <v>0.3</v>
      </c>
      <c r="CS50" s="1">
        <v>0.3</v>
      </c>
      <c r="CT50" s="333">
        <f>((CM50/2)*(100/CP50)*4)/10000</f>
        <v>8.1008210567570706E-3</v>
      </c>
      <c r="CU50" s="333">
        <f>CT50*(1/CR50)</f>
        <v>2.7002736855856902E-2</v>
      </c>
      <c r="CV50" s="123">
        <v>0.14000000000000001</v>
      </c>
      <c r="CW50" s="1">
        <v>10</v>
      </c>
      <c r="CX50" s="1">
        <v>10</v>
      </c>
      <c r="CY50" s="1">
        <v>100</v>
      </c>
      <c r="CZ50" s="1">
        <v>100</v>
      </c>
      <c r="DA50" s="1" t="s">
        <v>74</v>
      </c>
      <c r="DB50" s="1" t="s">
        <v>74</v>
      </c>
      <c r="DC50" s="1">
        <f t="shared" si="31"/>
        <v>2.8352873698649746E-2</v>
      </c>
      <c r="DD50" s="20">
        <f>DC50+CU50</f>
        <v>5.5355610554506648E-2</v>
      </c>
      <c r="DE50" s="20">
        <f t="shared" si="25"/>
        <v>0.39071872871056701</v>
      </c>
      <c r="DF50" s="186" t="s">
        <v>75</v>
      </c>
      <c r="DG50" s="22">
        <v>0.1</v>
      </c>
      <c r="DH50" s="23">
        <v>0.1</v>
      </c>
      <c r="DI50" s="21">
        <f>DD50</f>
        <v>5.5355610554506648E-2</v>
      </c>
      <c r="DJ50" s="24">
        <f t="shared" si="32"/>
        <v>5.5355610554506648E-2</v>
      </c>
      <c r="DK50" s="24">
        <f t="shared" si="11"/>
        <v>0.357182416894961</v>
      </c>
      <c r="DL50" s="140">
        <v>0.25</v>
      </c>
      <c r="DM50" s="64">
        <v>150</v>
      </c>
      <c r="DN50" s="129">
        <v>157</v>
      </c>
      <c r="DO50" s="22">
        <f>($DM50*$CM50)/10000</f>
        <v>4.2529310547974618E-2</v>
      </c>
      <c r="DP50" s="22">
        <f t="shared" si="30"/>
        <v>0.39362840407559013</v>
      </c>
      <c r="DQ50" s="122">
        <v>0.39</v>
      </c>
      <c r="DR50" s="23">
        <f t="shared" si="28"/>
        <v>0.39362840407559013</v>
      </c>
      <c r="DS50" s="53">
        <f t="shared" si="33"/>
        <v>157</v>
      </c>
      <c r="DT50" t="s">
        <v>270</v>
      </c>
    </row>
    <row r="51" spans="1:124" s="1" customFormat="1" ht="17.5" customHeight="1" thickBot="1" x14ac:dyDescent="0.4">
      <c r="A51" s="25">
        <v>30</v>
      </c>
      <c r="B51" s="150">
        <v>1</v>
      </c>
      <c r="C51" s="54" t="s">
        <v>271</v>
      </c>
      <c r="D51" s="55" t="s">
        <v>272</v>
      </c>
      <c r="E51" t="s">
        <v>273</v>
      </c>
      <c r="F51" s="1" t="s">
        <v>241</v>
      </c>
      <c r="G51" t="s">
        <v>68</v>
      </c>
      <c r="H51" s="1" t="s">
        <v>160</v>
      </c>
      <c r="I51" s="1" t="s">
        <v>259</v>
      </c>
      <c r="J51" s="1" t="s">
        <v>274</v>
      </c>
      <c r="K51" s="2" t="s">
        <v>606</v>
      </c>
      <c r="L51" s="2" t="s">
        <v>163</v>
      </c>
      <c r="M51" t="s">
        <v>275</v>
      </c>
      <c r="N51"/>
      <c r="O51" s="2" t="s">
        <v>276</v>
      </c>
      <c r="P51" t="s">
        <v>54</v>
      </c>
      <c r="Q51"/>
      <c r="R51"/>
      <c r="S51" t="s">
        <v>748</v>
      </c>
      <c r="T51" t="s">
        <v>749</v>
      </c>
      <c r="U51" s="2" t="s">
        <v>125</v>
      </c>
      <c r="V51" s="2">
        <v>8</v>
      </c>
      <c r="W51" s="2"/>
      <c r="X51"/>
      <c r="Y51"/>
      <c r="Z51" s="2" t="s">
        <v>149</v>
      </c>
      <c r="AA51" t="s">
        <v>591</v>
      </c>
      <c r="AB51" s="2" t="s">
        <v>63</v>
      </c>
      <c r="AC51" t="s">
        <v>83</v>
      </c>
      <c r="AD51" s="3">
        <v>8</v>
      </c>
      <c r="AE51" s="3">
        <v>8</v>
      </c>
      <c r="AF51" s="3">
        <v>12</v>
      </c>
      <c r="AG51" s="2"/>
      <c r="AH51" s="2"/>
      <c r="AI51" s="2"/>
      <c r="AJ51" s="2"/>
      <c r="AK51" t="s">
        <v>68</v>
      </c>
      <c r="AL51" t="s">
        <v>54</v>
      </c>
      <c r="AM51"/>
      <c r="AN51"/>
      <c r="AO51" s="26"/>
      <c r="AP51" s="26"/>
      <c r="AQ51" s="26"/>
      <c r="AR51"/>
      <c r="AS51"/>
      <c r="AT51"/>
      <c r="AU51"/>
      <c r="AV51"/>
      <c r="AW51"/>
      <c r="AX51" s="26"/>
      <c r="AY51" s="26"/>
      <c r="AZ51" s="26"/>
      <c r="BA51" s="26"/>
      <c r="BB51" s="26"/>
      <c r="BC51" s="26"/>
      <c r="BD51" s="26"/>
      <c r="BE51"/>
      <c r="BF51" t="s">
        <v>750</v>
      </c>
      <c r="BG51" t="s">
        <v>749</v>
      </c>
      <c r="BH51" s="26" t="s">
        <v>125</v>
      </c>
      <c r="BI51" s="26" t="s">
        <v>277</v>
      </c>
      <c r="BJ51" s="26"/>
      <c r="BK51" s="26"/>
      <c r="BL51" s="26"/>
      <c r="BM51" s="26" t="s">
        <v>149</v>
      </c>
      <c r="BN51" s="26" t="s">
        <v>591</v>
      </c>
      <c r="BO51" s="26" t="s">
        <v>63</v>
      </c>
      <c r="BP51" s="26" t="s">
        <v>83</v>
      </c>
      <c r="BQ51" s="26" t="s">
        <v>277</v>
      </c>
      <c r="BR51" s="26" t="s">
        <v>277</v>
      </c>
      <c r="BS51" s="26" t="s">
        <v>278</v>
      </c>
      <c r="BT51" s="26"/>
      <c r="BU51" s="26"/>
      <c r="BV51" s="26"/>
      <c r="BW51" s="26"/>
      <c r="BX51" t="s">
        <v>69</v>
      </c>
      <c r="BY51" s="3" t="s">
        <v>279</v>
      </c>
      <c r="BZ51" t="s">
        <v>280</v>
      </c>
      <c r="CA51" t="s">
        <v>751</v>
      </c>
      <c r="CB51"/>
      <c r="CC51" t="s">
        <v>54</v>
      </c>
      <c r="CD51"/>
      <c r="CE51"/>
      <c r="CF51"/>
      <c r="CG51"/>
      <c r="CH51">
        <v>18</v>
      </c>
      <c r="CI51">
        <v>18</v>
      </c>
      <c r="CJ51">
        <v>0.5</v>
      </c>
      <c r="CK51">
        <v>3</v>
      </c>
      <c r="CL51">
        <v>4.5</v>
      </c>
      <c r="CM51">
        <f t="shared" si="17"/>
        <v>7.0685834705774999</v>
      </c>
      <c r="CN51">
        <f t="shared" si="24"/>
        <v>15.904312808799375</v>
      </c>
      <c r="CO51" s="5" t="s">
        <v>72</v>
      </c>
      <c r="CP51" s="3">
        <v>8</v>
      </c>
      <c r="CQ51" s="10">
        <v>6.5</v>
      </c>
      <c r="CR51" s="47" t="s">
        <v>91</v>
      </c>
      <c r="CS51" s="47">
        <v>0.6</v>
      </c>
      <c r="CT51" s="28" t="s">
        <v>91</v>
      </c>
      <c r="CU51" s="28" t="s">
        <v>91</v>
      </c>
      <c r="CV51" s="56" t="s">
        <v>73</v>
      </c>
      <c r="CW51">
        <f>100/AD51</f>
        <v>12.5</v>
      </c>
      <c r="CX51">
        <f>100/AE51</f>
        <v>12.5</v>
      </c>
      <c r="CY51">
        <f>CW51*CX51</f>
        <v>156.25</v>
      </c>
      <c r="CZ51">
        <v>157</v>
      </c>
      <c r="DA51" s="10">
        <f>CW51*(100/AF51)</f>
        <v>104.16666666666667</v>
      </c>
      <c r="DB51" s="10">
        <v>157</v>
      </c>
      <c r="DC51" s="57">
        <f t="shared" si="31"/>
        <v>0.11044661672777342</v>
      </c>
      <c r="DD51" s="29">
        <f>DC51</f>
        <v>0.11044661672777342</v>
      </c>
      <c r="DE51" s="58">
        <f>((CZ51*CN51)/10000)</f>
        <v>0.2496977110981502</v>
      </c>
      <c r="DF51" s="24">
        <f>-(1-DA51/CY51)</f>
        <v>-0.33333333333333326</v>
      </c>
      <c r="DG51" s="33">
        <v>0.1</v>
      </c>
      <c r="DH51" s="40">
        <v>0.1</v>
      </c>
      <c r="DI51" s="184">
        <f>DD51-(DD51*-DF51)</f>
        <v>7.3631077818515633E-2</v>
      </c>
      <c r="DJ51" s="24">
        <f t="shared" si="32"/>
        <v>0.10676506283684764</v>
      </c>
      <c r="DK51" s="24">
        <f t="shared" si="11"/>
        <v>0.23540444627201995</v>
      </c>
      <c r="DL51" s="140">
        <v>0.25</v>
      </c>
      <c r="DM51" s="57">
        <f>(DO51*10000)/CM51</f>
        <v>141.47106052611989</v>
      </c>
      <c r="DN51" s="130">
        <v>157</v>
      </c>
      <c r="DO51" s="59">
        <v>0.1</v>
      </c>
      <c r="DP51" s="22">
        <f t="shared" si="30"/>
        <v>0.2496977110981502</v>
      </c>
      <c r="DQ51" s="33">
        <v>0.25</v>
      </c>
      <c r="DR51" s="23">
        <f t="shared" si="28"/>
        <v>0.2496977110981502</v>
      </c>
      <c r="DS51" s="53">
        <f t="shared" si="33"/>
        <v>157</v>
      </c>
      <c r="DT51" t="s">
        <v>270</v>
      </c>
    </row>
    <row r="52" spans="1:124" s="1" customFormat="1" ht="15" thickBot="1" x14ac:dyDescent="0.4">
      <c r="A52" s="121">
        <v>30</v>
      </c>
      <c r="B52" s="158" t="s">
        <v>479</v>
      </c>
      <c r="C52" s="2" t="s">
        <v>271</v>
      </c>
      <c r="D52" s="1" t="s">
        <v>272</v>
      </c>
      <c r="E52" s="1" t="s">
        <v>273</v>
      </c>
      <c r="F52" s="1" t="s">
        <v>241</v>
      </c>
      <c r="G52" s="1" t="s">
        <v>68</v>
      </c>
      <c r="H52" s="1" t="s">
        <v>160</v>
      </c>
      <c r="I52" s="1" t="s">
        <v>259</v>
      </c>
      <c r="J52" s="1" t="s">
        <v>274</v>
      </c>
      <c r="K52" s="2" t="s">
        <v>606</v>
      </c>
      <c r="L52" s="2" t="s">
        <v>163</v>
      </c>
      <c r="M52" s="1" t="s">
        <v>275</v>
      </c>
      <c r="O52" s="2" t="s">
        <v>276</v>
      </c>
      <c r="P52" s="1" t="s">
        <v>54</v>
      </c>
      <c r="U52" s="2"/>
      <c r="V52" s="2"/>
      <c r="W52" s="2"/>
      <c r="Z52" s="2"/>
      <c r="AB52" s="2"/>
      <c r="AD52" s="3">
        <v>8</v>
      </c>
      <c r="AE52" s="3">
        <v>8</v>
      </c>
      <c r="AF52" s="3">
        <v>12</v>
      </c>
      <c r="AG52" s="26"/>
      <c r="AH52" s="26"/>
      <c r="AI52" s="26"/>
      <c r="AJ52" s="26"/>
      <c r="AK52" s="1" t="s">
        <v>68</v>
      </c>
      <c r="AL52" s="1" t="s">
        <v>54</v>
      </c>
      <c r="BF52" s="1" t="s">
        <v>750</v>
      </c>
      <c r="BG52" s="1" t="s">
        <v>749</v>
      </c>
      <c r="BH52" s="1" t="s">
        <v>125</v>
      </c>
      <c r="BI52" s="1" t="s">
        <v>277</v>
      </c>
      <c r="BM52" s="1" t="s">
        <v>149</v>
      </c>
      <c r="BN52" s="1" t="s">
        <v>591</v>
      </c>
      <c r="BO52" s="1" t="s">
        <v>63</v>
      </c>
      <c r="BP52" s="1" t="s">
        <v>83</v>
      </c>
      <c r="BQ52" s="1" t="s">
        <v>277</v>
      </c>
      <c r="BR52" s="1" t="s">
        <v>277</v>
      </c>
      <c r="BS52" s="1" t="s">
        <v>278</v>
      </c>
      <c r="BX52" s="1" t="s">
        <v>69</v>
      </c>
      <c r="BY52" s="3" t="s">
        <v>279</v>
      </c>
      <c r="BZ52" s="1" t="s">
        <v>280</v>
      </c>
      <c r="CA52" s="1" t="s">
        <v>751</v>
      </c>
      <c r="CC52" s="1" t="s">
        <v>54</v>
      </c>
      <c r="CH52" s="1">
        <v>18</v>
      </c>
      <c r="CI52" s="1">
        <v>18</v>
      </c>
      <c r="CJ52" s="1">
        <v>0.5</v>
      </c>
      <c r="CK52" s="1">
        <v>3</v>
      </c>
      <c r="CL52" s="1">
        <v>4.5</v>
      </c>
      <c r="CM52" s="1">
        <f t="shared" si="17"/>
        <v>7.0685834705774999</v>
      </c>
      <c r="CN52">
        <f t="shared" si="24"/>
        <v>15.904312808799375</v>
      </c>
      <c r="CO52" s="5" t="s">
        <v>434</v>
      </c>
      <c r="CP52" s="3">
        <v>8</v>
      </c>
      <c r="CQ52" s="10">
        <v>6.5</v>
      </c>
      <c r="CR52" s="1" t="s">
        <v>73</v>
      </c>
      <c r="CS52" s="1">
        <v>0.4</v>
      </c>
      <c r="CT52" s="124" t="s">
        <v>91</v>
      </c>
      <c r="CU52" s="124" t="s">
        <v>91</v>
      </c>
      <c r="CV52" s="123" t="s">
        <v>73</v>
      </c>
      <c r="CW52" s="1">
        <f>100/AD52</f>
        <v>12.5</v>
      </c>
      <c r="CX52" s="1">
        <f>100/AE52</f>
        <v>12.5</v>
      </c>
      <c r="CY52" s="1">
        <f>CW52*CX52</f>
        <v>156.25</v>
      </c>
      <c r="CZ52" s="1">
        <v>69</v>
      </c>
      <c r="DA52" s="1">
        <f>CW52*(100/AF52)</f>
        <v>104.16666666666667</v>
      </c>
      <c r="DB52" s="1">
        <v>69</v>
      </c>
      <c r="DC52" s="125">
        <f t="shared" si="31"/>
        <v>0.11044661672777342</v>
      </c>
      <c r="DD52" s="29">
        <f>DC52</f>
        <v>0.11044661672777342</v>
      </c>
      <c r="DE52" s="20">
        <f>((CZ52*CN52)/10000)</f>
        <v>0.10973975838071569</v>
      </c>
      <c r="DF52" s="49">
        <f>-(1-DA52/CY52)</f>
        <v>-0.33333333333333326</v>
      </c>
      <c r="DG52" s="70">
        <v>0.1</v>
      </c>
      <c r="DH52" s="71">
        <v>0.1</v>
      </c>
      <c r="DI52" s="21">
        <f>DD52</f>
        <v>0.11044661672777342</v>
      </c>
      <c r="DJ52" s="24">
        <f t="shared" si="32"/>
        <v>0.11044661672777342</v>
      </c>
      <c r="DK52" s="24">
        <f t="shared" si="11"/>
        <v>0.10981044421542147</v>
      </c>
      <c r="DL52" s="140">
        <v>0.11</v>
      </c>
      <c r="DM52">
        <f>(DO52*10000)/CM52</f>
        <v>141.47106052611989</v>
      </c>
      <c r="DN52" s="128">
        <v>69</v>
      </c>
      <c r="DO52" s="33">
        <v>0.1</v>
      </c>
      <c r="DP52" s="22">
        <f t="shared" si="30"/>
        <v>0.10973975838071569</v>
      </c>
      <c r="DQ52" s="122">
        <v>0.11</v>
      </c>
      <c r="DR52" s="23">
        <f t="shared" si="28"/>
        <v>0.10973975838071569</v>
      </c>
      <c r="DS52" s="53">
        <f t="shared" si="33"/>
        <v>69</v>
      </c>
      <c r="DT52" t="s">
        <v>270</v>
      </c>
    </row>
    <row r="53" spans="1:124" s="1" customFormat="1" ht="15" thickBot="1" x14ac:dyDescent="0.4">
      <c r="A53" s="34" t="s">
        <v>301</v>
      </c>
      <c r="B53" s="183">
        <v>1</v>
      </c>
      <c r="C53" s="35" t="s">
        <v>302</v>
      </c>
      <c r="D53" s="27"/>
      <c r="E53" s="27"/>
      <c r="F53" s="35"/>
      <c r="G53" s="27"/>
      <c r="H53" s="35" t="s">
        <v>303</v>
      </c>
      <c r="I53" s="35" t="s">
        <v>259</v>
      </c>
      <c r="J53" s="35" t="s">
        <v>304</v>
      </c>
      <c r="K53" s="36"/>
      <c r="L53" s="36"/>
      <c r="M53" s="27"/>
      <c r="N53" s="27"/>
      <c r="O53" s="36" t="s">
        <v>305</v>
      </c>
      <c r="P53" s="27"/>
      <c r="Q53" s="27"/>
      <c r="R53" s="27"/>
      <c r="S53" s="27"/>
      <c r="T53" s="27"/>
      <c r="U53" s="36"/>
      <c r="V53" s="36"/>
      <c r="W53" s="36"/>
      <c r="X53" s="27"/>
      <c r="Y53" s="27"/>
      <c r="Z53" s="36"/>
      <c r="AA53" s="27"/>
      <c r="AB53" s="36"/>
      <c r="AC53" s="27"/>
      <c r="AD53" s="3"/>
      <c r="AE53" s="3"/>
      <c r="AF53" s="3"/>
      <c r="AG53" s="36"/>
      <c r="AH53" s="36"/>
      <c r="AI53" s="36"/>
      <c r="AJ53" s="36"/>
      <c r="AK53" s="27"/>
      <c r="AL53" s="27"/>
      <c r="AM53" s="27"/>
      <c r="AN53" s="27"/>
      <c r="AO53" s="38"/>
      <c r="AP53" s="38"/>
      <c r="AQ53" s="38"/>
      <c r="AR53" s="27"/>
      <c r="AS53" s="27"/>
      <c r="AT53" s="27"/>
      <c r="AU53" s="27"/>
      <c r="AV53" s="27"/>
      <c r="AW53" s="27"/>
      <c r="AX53" s="38"/>
      <c r="AY53" s="38"/>
      <c r="AZ53" s="38"/>
      <c r="BA53" s="38"/>
      <c r="BB53" s="38"/>
      <c r="BC53" s="38"/>
      <c r="BD53" s="38"/>
      <c r="BE53" s="27"/>
      <c r="BF53" s="27"/>
      <c r="BG53" s="27"/>
      <c r="BH53" s="38"/>
      <c r="BI53" s="38"/>
      <c r="BJ53" s="38"/>
      <c r="BK53" s="38"/>
      <c r="BL53" s="38"/>
      <c r="BM53" s="38"/>
      <c r="BN53" s="38"/>
      <c r="BO53" s="38"/>
      <c r="BP53" s="38"/>
      <c r="BQ53" s="38"/>
      <c r="BR53" s="38"/>
      <c r="BS53" s="38"/>
      <c r="BT53" s="38"/>
      <c r="BU53" s="38"/>
      <c r="BV53" s="38"/>
      <c r="BW53" s="38"/>
      <c r="BX53" s="27"/>
      <c r="BY53" s="37"/>
      <c r="BZ53" s="27"/>
      <c r="CA53" s="27"/>
      <c r="CB53" s="27"/>
      <c r="CC53" s="27"/>
      <c r="CD53" s="27"/>
      <c r="CE53" s="27"/>
      <c r="CF53" s="27"/>
      <c r="CG53" s="27"/>
      <c r="CH53" s="27">
        <v>17</v>
      </c>
      <c r="CI53" s="27">
        <v>17</v>
      </c>
      <c r="CJ53" s="27"/>
      <c r="CK53" s="27">
        <v>6</v>
      </c>
      <c r="CL53" s="27">
        <v>6</v>
      </c>
      <c r="CM53">
        <f t="shared" si="17"/>
        <v>28.27433388231</v>
      </c>
      <c r="CN53">
        <f t="shared" si="24"/>
        <v>28.27433388231</v>
      </c>
      <c r="CO53" s="15" t="s">
        <v>72</v>
      </c>
      <c r="CP53" s="37">
        <v>6</v>
      </c>
      <c r="CQ53" s="39">
        <v>5</v>
      </c>
      <c r="CR53" s="27">
        <v>0.5</v>
      </c>
      <c r="CS53" s="27">
        <v>0.5</v>
      </c>
      <c r="CT53" s="17">
        <f t="shared" ref="CT53:CT58" si="34">((CM53/2)*(100/CP53)*4)/10000</f>
        <v>9.4247779607700005E-2</v>
      </c>
      <c r="CU53" s="17">
        <f t="shared" ref="CU53:CU58" si="35">CT53*(1/CR53)</f>
        <v>0.18849555921540001</v>
      </c>
      <c r="CV53" s="40">
        <f>(((CN53/2)*(100/CQ53)*4)/10000)/CS53</f>
        <v>0.22619467105847998</v>
      </c>
      <c r="CW53" s="27"/>
      <c r="CX53" s="27"/>
      <c r="CY53" s="27">
        <v>14</v>
      </c>
      <c r="CZ53" s="27">
        <v>20</v>
      </c>
      <c r="DA53" s="27">
        <v>14</v>
      </c>
      <c r="DB53" s="27">
        <v>20</v>
      </c>
      <c r="DC53" s="27">
        <f t="shared" si="31"/>
        <v>3.9584067435234002E-2</v>
      </c>
      <c r="DD53" s="20">
        <f t="shared" ref="DD53:DD58" si="36">DC53+CU53</f>
        <v>0.22807962665063403</v>
      </c>
      <c r="DE53" s="20">
        <f t="shared" ref="DE53:DE58" si="37">CV53+((CZ53*CN53)/10000)</f>
        <v>0.28274333882309999</v>
      </c>
      <c r="DF53" s="51"/>
      <c r="DG53" s="44">
        <v>0.5</v>
      </c>
      <c r="DH53" s="32">
        <v>0.5</v>
      </c>
      <c r="DI53" s="24">
        <f>DD53-(DD53*-DF53)</f>
        <v>0.22807962665063403</v>
      </c>
      <c r="DJ53" s="24">
        <f t="shared" si="32"/>
        <v>0.22807962665063403</v>
      </c>
      <c r="DK53" s="24">
        <f t="shared" si="11"/>
        <v>0.25541148273686698</v>
      </c>
      <c r="DL53" s="140">
        <v>0.26</v>
      </c>
      <c r="DM53" s="39">
        <v>70</v>
      </c>
      <c r="DN53" s="131">
        <v>75</v>
      </c>
      <c r="DO53" s="22">
        <f>($DM53*$CM53)/10000</f>
        <v>0.19792033717617</v>
      </c>
      <c r="DP53" s="22">
        <f t="shared" si="30"/>
        <v>0.21205750411732502</v>
      </c>
      <c r="DQ53" s="33">
        <v>0.21</v>
      </c>
      <c r="DR53" s="23">
        <f t="shared" si="28"/>
        <v>0.21205750411732502</v>
      </c>
      <c r="DS53" s="53">
        <f t="shared" si="33"/>
        <v>75</v>
      </c>
      <c r="DT53" t="s">
        <v>181</v>
      </c>
    </row>
    <row r="54" spans="1:124" s="227" customFormat="1" ht="15" thickBot="1" x14ac:dyDescent="0.4">
      <c r="A54" s="225" t="s">
        <v>442</v>
      </c>
      <c r="B54" s="197">
        <v>2</v>
      </c>
      <c r="C54" s="239" t="s">
        <v>302</v>
      </c>
      <c r="D54" s="236"/>
      <c r="E54" s="236" t="s">
        <v>115</v>
      </c>
      <c r="F54" s="239"/>
      <c r="G54" s="236"/>
      <c r="H54" s="239" t="s">
        <v>303</v>
      </c>
      <c r="I54" s="227" t="s">
        <v>259</v>
      </c>
      <c r="J54" s="239" t="s">
        <v>304</v>
      </c>
      <c r="K54" s="346"/>
      <c r="L54" s="346"/>
      <c r="M54" s="236"/>
      <c r="N54" s="236"/>
      <c r="O54" s="346" t="s">
        <v>305</v>
      </c>
      <c r="P54" s="236"/>
      <c r="Q54" s="236"/>
      <c r="R54" s="236"/>
      <c r="S54" s="236"/>
      <c r="T54" s="236"/>
      <c r="U54" s="346"/>
      <c r="V54" s="346"/>
      <c r="W54" s="346"/>
      <c r="X54" s="236"/>
      <c r="Y54" s="236"/>
      <c r="Z54" s="346"/>
      <c r="AA54" s="236"/>
      <c r="AB54" s="346"/>
      <c r="AC54" s="236"/>
      <c r="AD54" s="228"/>
      <c r="AE54" s="228"/>
      <c r="AF54" s="228"/>
      <c r="AG54" s="347"/>
      <c r="AH54" s="347"/>
      <c r="AI54" s="347"/>
      <c r="AJ54" s="347"/>
      <c r="AK54" s="236"/>
      <c r="AL54" s="236"/>
      <c r="AM54" s="236"/>
      <c r="AN54" s="236"/>
      <c r="AO54" s="236"/>
      <c r="AP54" s="236"/>
      <c r="AQ54" s="236"/>
      <c r="AR54" s="236"/>
      <c r="AS54" s="236"/>
      <c r="AT54" s="236"/>
      <c r="AU54" s="236"/>
      <c r="AV54" s="236"/>
      <c r="AW54" s="236"/>
      <c r="AX54" s="236"/>
      <c r="AY54" s="236"/>
      <c r="AZ54" s="236"/>
      <c r="BA54" s="236"/>
      <c r="BB54" s="236"/>
      <c r="BC54" s="236"/>
      <c r="BD54" s="236"/>
      <c r="BE54" s="236"/>
      <c r="BF54" s="236"/>
      <c r="BG54" s="236"/>
      <c r="BH54" s="236"/>
      <c r="BI54" s="236"/>
      <c r="BJ54" s="236"/>
      <c r="BK54" s="236"/>
      <c r="BL54" s="236"/>
      <c r="BM54" s="236"/>
      <c r="BN54" s="236"/>
      <c r="BO54" s="236"/>
      <c r="BP54" s="236"/>
      <c r="BQ54" s="236"/>
      <c r="BR54" s="236"/>
      <c r="BS54" s="236"/>
      <c r="BT54" s="236"/>
      <c r="BU54" s="236"/>
      <c r="BV54" s="236"/>
      <c r="BW54" s="236"/>
      <c r="BX54" s="236"/>
      <c r="BY54" s="348"/>
      <c r="BZ54" s="236"/>
      <c r="CA54" s="236"/>
      <c r="CB54" s="236"/>
      <c r="CC54" s="236"/>
      <c r="CD54" s="236"/>
      <c r="CE54" s="236"/>
      <c r="CF54" s="236"/>
      <c r="CG54" s="236"/>
      <c r="CH54" s="236">
        <v>17</v>
      </c>
      <c r="CI54" s="236">
        <v>17</v>
      </c>
      <c r="CJ54" s="236"/>
      <c r="CK54" s="236">
        <v>6</v>
      </c>
      <c r="CL54" s="236">
        <v>5</v>
      </c>
      <c r="CM54" s="201">
        <f t="shared" si="17"/>
        <v>28.27433388231</v>
      </c>
      <c r="CN54" s="201">
        <f t="shared" si="24"/>
        <v>19.634954084937501</v>
      </c>
      <c r="CO54" s="349" t="s">
        <v>434</v>
      </c>
      <c r="CP54" s="348">
        <v>6</v>
      </c>
      <c r="CQ54" s="350">
        <v>6.5</v>
      </c>
      <c r="CR54" s="236">
        <v>1</v>
      </c>
      <c r="CS54" s="236">
        <v>1</v>
      </c>
      <c r="CT54" s="312">
        <f t="shared" si="34"/>
        <v>9.4247779607700005E-2</v>
      </c>
      <c r="CU54" s="312">
        <f t="shared" si="35"/>
        <v>9.4247779607700005E-2</v>
      </c>
      <c r="CV54" s="241">
        <f>(((CN54/2)*(100/CQ54)*4)/10000)/CS54</f>
        <v>6.0415243338269239E-2</v>
      </c>
      <c r="CW54" s="236"/>
      <c r="CX54" s="236"/>
      <c r="CY54" s="236">
        <v>40</v>
      </c>
      <c r="CZ54" s="236">
        <v>50</v>
      </c>
      <c r="DA54" s="236">
        <v>40</v>
      </c>
      <c r="DB54" s="236">
        <v>45</v>
      </c>
      <c r="DC54" s="236">
        <f t="shared" si="31"/>
        <v>0.11309733552923999</v>
      </c>
      <c r="DD54" s="209">
        <f t="shared" si="36"/>
        <v>0.20734511513693998</v>
      </c>
      <c r="DE54" s="209">
        <f t="shared" si="37"/>
        <v>0.15859001376295673</v>
      </c>
      <c r="DF54" s="306"/>
      <c r="DG54" s="245">
        <v>0.5</v>
      </c>
      <c r="DH54" s="215">
        <v>0.5</v>
      </c>
      <c r="DI54" s="214">
        <f>DD54-(DD54*-DF54)</f>
        <v>0.20734511513693998</v>
      </c>
      <c r="DJ54" s="214">
        <f t="shared" si="32"/>
        <v>0.20734511513693998</v>
      </c>
      <c r="DK54" s="214">
        <f t="shared" si="11"/>
        <v>0.18296756444994836</v>
      </c>
      <c r="DL54" s="327">
        <v>0.2</v>
      </c>
      <c r="DM54" s="350">
        <v>70</v>
      </c>
      <c r="DN54" s="351">
        <v>65</v>
      </c>
      <c r="DO54" s="217">
        <f>($DM54*$CM54)/10000</f>
        <v>0.19792033717617</v>
      </c>
      <c r="DP54" s="217">
        <f t="shared" si="30"/>
        <v>0.12762720155209376</v>
      </c>
      <c r="DQ54" s="231">
        <v>0.13</v>
      </c>
      <c r="DR54" s="219">
        <f t="shared" si="28"/>
        <v>0.12762720155209376</v>
      </c>
      <c r="DS54" s="235">
        <f t="shared" si="33"/>
        <v>65</v>
      </c>
      <c r="DT54" s="227" t="s">
        <v>181</v>
      </c>
    </row>
    <row r="55" spans="1:124" s="1" customFormat="1" ht="18.649999999999999" customHeight="1" thickBot="1" x14ac:dyDescent="0.4">
      <c r="A55" s="25">
        <v>10</v>
      </c>
      <c r="B55" s="150">
        <v>1</v>
      </c>
      <c r="C55" s="2" t="s">
        <v>281</v>
      </c>
      <c r="D55" t="s">
        <v>282</v>
      </c>
      <c r="E55" t="s">
        <v>283</v>
      </c>
      <c r="F55" s="1" t="s">
        <v>284</v>
      </c>
      <c r="G55" t="s">
        <v>68</v>
      </c>
      <c r="H55" s="1" t="s">
        <v>121</v>
      </c>
      <c r="I55" s="1" t="s">
        <v>259</v>
      </c>
      <c r="J55" s="1" t="s">
        <v>285</v>
      </c>
      <c r="K55" s="2" t="s">
        <v>618</v>
      </c>
      <c r="L55" s="2" t="s">
        <v>98</v>
      </c>
      <c r="M55" t="s">
        <v>286</v>
      </c>
      <c r="N55" t="s">
        <v>287</v>
      </c>
      <c r="O55" s="2"/>
      <c r="P55" t="s">
        <v>54</v>
      </c>
      <c r="Q55"/>
      <c r="R55"/>
      <c r="S55" t="s">
        <v>752</v>
      </c>
      <c r="T55"/>
      <c r="U55" s="2" t="s">
        <v>125</v>
      </c>
      <c r="V55" s="2" t="s">
        <v>288</v>
      </c>
      <c r="W55" s="2" t="s">
        <v>289</v>
      </c>
      <c r="X55" t="s">
        <v>589</v>
      </c>
      <c r="Y55"/>
      <c r="Z55" s="2" t="s">
        <v>149</v>
      </c>
      <c r="AA55" t="s">
        <v>290</v>
      </c>
      <c r="AB55" s="2" t="s">
        <v>63</v>
      </c>
      <c r="AC55" t="s">
        <v>291</v>
      </c>
      <c r="AD55" s="3"/>
      <c r="AE55" s="3"/>
      <c r="AF55" s="3"/>
      <c r="AG55" s="2"/>
      <c r="AH55" s="2"/>
      <c r="AI55" s="2" t="s">
        <v>292</v>
      </c>
      <c r="AJ55" s="2" t="s">
        <v>292</v>
      </c>
      <c r="AK55" t="s">
        <v>68</v>
      </c>
      <c r="AL55" t="s">
        <v>68</v>
      </c>
      <c r="AM55"/>
      <c r="AN55"/>
      <c r="AO55" s="26"/>
      <c r="AP55" s="26"/>
      <c r="AQ55" s="26"/>
      <c r="AR55"/>
      <c r="AS55"/>
      <c r="AT55"/>
      <c r="AU55"/>
      <c r="AV55"/>
      <c r="AW55"/>
      <c r="AX55" s="26"/>
      <c r="AY55" s="26"/>
      <c r="AZ55" s="26"/>
      <c r="BA55" s="26"/>
      <c r="BB55" s="26"/>
      <c r="BC55" s="26"/>
      <c r="BD55" s="26"/>
      <c r="BE55"/>
      <c r="BF55"/>
      <c r="BG55"/>
      <c r="BH55" s="26"/>
      <c r="BI55" s="26"/>
      <c r="BJ55" s="26"/>
      <c r="BK55" s="26"/>
      <c r="BL55" s="26"/>
      <c r="BM55" s="26"/>
      <c r="BN55" s="26"/>
      <c r="BO55" s="26"/>
      <c r="BP55" s="26"/>
      <c r="BQ55" s="26"/>
      <c r="BR55" s="26"/>
      <c r="BS55" s="26"/>
      <c r="BT55" s="26"/>
      <c r="BU55" s="26"/>
      <c r="BV55" s="26"/>
      <c r="BW55" s="26"/>
      <c r="BX55" t="s">
        <v>105</v>
      </c>
      <c r="BY55" s="3" t="s">
        <v>293</v>
      </c>
      <c r="BZ55" t="s">
        <v>294</v>
      </c>
      <c r="CA55"/>
      <c r="CB55" t="s">
        <v>753</v>
      </c>
      <c r="CC55" t="s">
        <v>54</v>
      </c>
      <c r="CD55" t="s">
        <v>295</v>
      </c>
      <c r="CE55" t="s">
        <v>296</v>
      </c>
      <c r="CF55" t="s">
        <v>297</v>
      </c>
      <c r="CG55" t="s">
        <v>754</v>
      </c>
      <c r="CH55">
        <v>30.5</v>
      </c>
      <c r="CI55" t="s">
        <v>73</v>
      </c>
      <c r="CJ55">
        <v>0.3</v>
      </c>
      <c r="CK55">
        <f>CH55*CJ55</f>
        <v>9.15</v>
      </c>
      <c r="CL55" t="s">
        <v>73</v>
      </c>
      <c r="CM55">
        <f t="shared" si="17"/>
        <v>65.7554977350472</v>
      </c>
      <c r="CN55" t="e">
        <f t="shared" si="24"/>
        <v>#VALUE!</v>
      </c>
      <c r="CO55" s="5" t="s">
        <v>72</v>
      </c>
      <c r="CP55" s="3">
        <v>10</v>
      </c>
      <c r="CQ55" s="10" t="s">
        <v>73</v>
      </c>
      <c r="CR55">
        <v>2</v>
      </c>
      <c r="CS55" t="s">
        <v>73</v>
      </c>
      <c r="CT55" s="17">
        <f t="shared" si="34"/>
        <v>0.1315109954700944</v>
      </c>
      <c r="CU55" s="17">
        <f t="shared" si="35"/>
        <v>6.57554977350472E-2</v>
      </c>
      <c r="CV55" s="56" t="s">
        <v>73</v>
      </c>
      <c r="CW55">
        <v>10</v>
      </c>
      <c r="CX55">
        <v>4</v>
      </c>
      <c r="CY55">
        <v>40</v>
      </c>
      <c r="CZ55" t="s">
        <v>73</v>
      </c>
      <c r="DA55">
        <v>40</v>
      </c>
      <c r="DB55" t="s">
        <v>73</v>
      </c>
      <c r="DC55" s="57">
        <f t="shared" si="31"/>
        <v>0.2630219909401888</v>
      </c>
      <c r="DD55" s="20">
        <f t="shared" si="36"/>
        <v>0.32877748867523598</v>
      </c>
      <c r="DE55" s="20" t="e">
        <f t="shared" si="37"/>
        <v>#VALUE!</v>
      </c>
      <c r="DF55" s="60" t="s">
        <v>75</v>
      </c>
      <c r="DG55" s="33">
        <v>0.1</v>
      </c>
      <c r="DH55" s="40" t="s">
        <v>73</v>
      </c>
      <c r="DI55" s="21">
        <f>DD55</f>
        <v>0.32877748867523598</v>
      </c>
      <c r="DJ55" s="24">
        <f t="shared" si="32"/>
        <v>0.32877748867523598</v>
      </c>
      <c r="DK55" s="24" t="e">
        <f t="shared" si="11"/>
        <v>#VALUE!</v>
      </c>
      <c r="DL55" s="140">
        <v>0.3</v>
      </c>
      <c r="DM55" s="57">
        <f>(DO55*10000)/CM55</f>
        <v>38.019634648245059</v>
      </c>
      <c r="DN55" s="130">
        <v>46</v>
      </c>
      <c r="DO55" s="70">
        <v>0.25</v>
      </c>
      <c r="DP55" s="22">
        <v>0.3</v>
      </c>
      <c r="DQ55" s="33">
        <v>0.3</v>
      </c>
      <c r="DR55" s="23" t="e">
        <f t="shared" si="28"/>
        <v>#VALUE!</v>
      </c>
      <c r="DS55" s="53" t="e">
        <f t="shared" si="33"/>
        <v>#VALUE!</v>
      </c>
      <c r="DT55" t="s">
        <v>298</v>
      </c>
    </row>
    <row r="56" spans="1:124" s="1" customFormat="1" ht="15" thickBot="1" x14ac:dyDescent="0.4">
      <c r="A56" s="183" t="s">
        <v>299</v>
      </c>
      <c r="B56" s="183">
        <v>1</v>
      </c>
      <c r="C56" s="27" t="s">
        <v>253</v>
      </c>
      <c r="D56" s="27"/>
      <c r="E56" s="27" t="s">
        <v>115</v>
      </c>
      <c r="F56" s="35"/>
      <c r="G56" s="27"/>
      <c r="H56" s="35" t="s">
        <v>121</v>
      </c>
      <c r="I56" s="35" t="s">
        <v>259</v>
      </c>
      <c r="J56" s="156" t="s">
        <v>300</v>
      </c>
      <c r="K56" s="36"/>
      <c r="L56" s="36"/>
      <c r="M56" s="27"/>
      <c r="N56" s="27"/>
      <c r="O56" s="36"/>
      <c r="P56" s="27"/>
      <c r="Q56" s="27"/>
      <c r="R56" s="27"/>
      <c r="S56" s="27"/>
      <c r="T56" s="27"/>
      <c r="U56" s="36"/>
      <c r="V56" s="36"/>
      <c r="W56" s="36"/>
      <c r="X56" s="27"/>
      <c r="Y56" s="27"/>
      <c r="Z56" s="36"/>
      <c r="AA56" s="27"/>
      <c r="AB56" s="36"/>
      <c r="AC56" s="27"/>
      <c r="AD56" s="3">
        <v>10</v>
      </c>
      <c r="AE56" s="3">
        <v>10</v>
      </c>
      <c r="AF56" s="3">
        <v>20</v>
      </c>
      <c r="AG56" s="36"/>
      <c r="AH56" s="36"/>
      <c r="AI56" s="36"/>
      <c r="AJ56" s="36"/>
      <c r="AK56" s="27"/>
      <c r="AL56" s="27"/>
      <c r="AM56" s="27"/>
      <c r="AN56" s="27"/>
      <c r="AO56" s="38"/>
      <c r="AP56" s="38"/>
      <c r="AQ56" s="38"/>
      <c r="AR56" s="27"/>
      <c r="AS56" s="27"/>
      <c r="AT56" s="27"/>
      <c r="AU56" s="27"/>
      <c r="AV56" s="27"/>
      <c r="AW56" s="27"/>
      <c r="AX56" s="38"/>
      <c r="AY56" s="38"/>
      <c r="AZ56" s="38"/>
      <c r="BA56" s="38"/>
      <c r="BB56" s="38"/>
      <c r="BC56" s="38"/>
      <c r="BD56" s="38"/>
      <c r="BE56" s="27"/>
      <c r="BF56" s="27"/>
      <c r="BG56" s="27"/>
      <c r="BH56" s="38"/>
      <c r="BI56" s="38"/>
      <c r="BJ56" s="38"/>
      <c r="BK56" s="38"/>
      <c r="BL56" s="38"/>
      <c r="BM56" s="38"/>
      <c r="BN56" s="38"/>
      <c r="BO56" s="38"/>
      <c r="BP56" s="38"/>
      <c r="BQ56" s="38"/>
      <c r="BR56" s="38"/>
      <c r="BS56" s="38"/>
      <c r="BT56" s="38"/>
      <c r="BU56" s="38"/>
      <c r="BV56" s="38"/>
      <c r="BW56" s="38"/>
      <c r="BX56" s="27"/>
      <c r="BY56" s="37"/>
      <c r="BZ56" s="27"/>
      <c r="CA56" s="27"/>
      <c r="CB56" s="27"/>
      <c r="CC56" s="27"/>
      <c r="CD56" s="27"/>
      <c r="CE56" s="27"/>
      <c r="CF56" s="27"/>
      <c r="CG56" s="27"/>
      <c r="CH56" s="27">
        <v>20</v>
      </c>
      <c r="CI56" s="27">
        <v>20</v>
      </c>
      <c r="CJ56" s="27"/>
      <c r="CK56" s="27">
        <v>5</v>
      </c>
      <c r="CL56" s="27">
        <v>5</v>
      </c>
      <c r="CM56">
        <f t="shared" si="17"/>
        <v>19.634954084937501</v>
      </c>
      <c r="CN56">
        <f t="shared" si="24"/>
        <v>19.634954084937501</v>
      </c>
      <c r="CO56" s="15" t="s">
        <v>72</v>
      </c>
      <c r="CP56" s="37">
        <v>3</v>
      </c>
      <c r="CQ56" s="39">
        <v>5</v>
      </c>
      <c r="CR56" s="27">
        <v>2</v>
      </c>
      <c r="CS56" s="27">
        <v>5</v>
      </c>
      <c r="CT56" s="17">
        <f t="shared" si="34"/>
        <v>0.13089969389958334</v>
      </c>
      <c r="CU56" s="17">
        <f t="shared" si="35"/>
        <v>6.5449846949791668E-2</v>
      </c>
      <c r="CV56" s="40">
        <f>(((CN56/2)*(100/CQ56)*4)/10000)/CS56</f>
        <v>1.5707963267950001E-2</v>
      </c>
      <c r="CW56" s="27">
        <f>100/AD56</f>
        <v>10</v>
      </c>
      <c r="CX56" s="27">
        <f>100/AE56</f>
        <v>10</v>
      </c>
      <c r="CY56" s="27">
        <f>CW56*CX56</f>
        <v>100</v>
      </c>
      <c r="CZ56" s="27">
        <v>100</v>
      </c>
      <c r="DA56" s="27">
        <f>CW56*(100/AF56)</f>
        <v>50</v>
      </c>
      <c r="DB56" s="27">
        <v>60</v>
      </c>
      <c r="DC56" s="27">
        <f t="shared" si="31"/>
        <v>0.196349540849375</v>
      </c>
      <c r="DD56" s="20">
        <f t="shared" si="36"/>
        <v>0.26179938779916667</v>
      </c>
      <c r="DE56" s="20">
        <f t="shared" si="37"/>
        <v>0.21205750411732499</v>
      </c>
      <c r="DF56" s="51"/>
      <c r="DG56" s="42">
        <v>0.3</v>
      </c>
      <c r="DH56" s="43">
        <v>0.3</v>
      </c>
      <c r="DI56" s="184">
        <f>DD56-(DD56*-DF56)</f>
        <v>0.26179938779916667</v>
      </c>
      <c r="DJ56" s="24">
        <f t="shared" si="32"/>
        <v>0.26179938779916667</v>
      </c>
      <c r="DK56" s="24">
        <f t="shared" si="11"/>
        <v>0.22698006922187747</v>
      </c>
      <c r="DL56" s="140">
        <v>0.23</v>
      </c>
      <c r="DM56" s="39">
        <v>100</v>
      </c>
      <c r="DN56" s="131">
        <v>100</v>
      </c>
      <c r="DO56" s="22">
        <f>($DM56*$CM56)/10000</f>
        <v>0.196349540849375</v>
      </c>
      <c r="DP56" s="22">
        <f>($DN56*$CN56)/10000</f>
        <v>0.196349540849375</v>
      </c>
      <c r="DQ56" s="33">
        <v>0.2</v>
      </c>
      <c r="DR56" s="23">
        <f t="shared" si="28"/>
        <v>0.196349540849375</v>
      </c>
      <c r="DS56" s="53">
        <f t="shared" si="33"/>
        <v>100</v>
      </c>
      <c r="DT56" t="s">
        <v>181</v>
      </c>
    </row>
    <row r="57" spans="1:124" s="1" customFormat="1" ht="15" thickBot="1" x14ac:dyDescent="0.4">
      <c r="A57" s="183" t="s">
        <v>306</v>
      </c>
      <c r="B57" s="183">
        <v>1</v>
      </c>
      <c r="C57" s="35" t="s">
        <v>307</v>
      </c>
      <c r="D57" s="27"/>
      <c r="E57" s="27"/>
      <c r="F57" s="35"/>
      <c r="G57" s="27"/>
      <c r="H57" s="35" t="s">
        <v>308</v>
      </c>
      <c r="I57" s="35" t="s">
        <v>259</v>
      </c>
      <c r="J57" s="35" t="s">
        <v>309</v>
      </c>
      <c r="K57" s="36"/>
      <c r="L57" s="36"/>
      <c r="M57" s="27"/>
      <c r="N57" s="27"/>
      <c r="O57" s="36"/>
      <c r="P57" s="27"/>
      <c r="Q57" s="27"/>
      <c r="R57" s="27"/>
      <c r="S57" s="27"/>
      <c r="T57" s="27"/>
      <c r="U57" s="36"/>
      <c r="V57" s="36"/>
      <c r="W57" s="36"/>
      <c r="X57" s="27"/>
      <c r="Y57" s="27"/>
      <c r="Z57" s="36"/>
      <c r="AA57" s="27"/>
      <c r="AB57" s="36"/>
      <c r="AC57" s="27"/>
      <c r="AD57" s="3">
        <v>30</v>
      </c>
      <c r="AE57" s="3">
        <v>3</v>
      </c>
      <c r="AF57" s="3">
        <v>3</v>
      </c>
      <c r="AG57" s="36"/>
      <c r="AH57" s="36"/>
      <c r="AI57" s="36"/>
      <c r="AJ57" s="36"/>
      <c r="AK57" s="27"/>
      <c r="AL57" s="27"/>
      <c r="AM57" s="27"/>
      <c r="AN57" s="27"/>
      <c r="AO57" s="38"/>
      <c r="AP57" s="38"/>
      <c r="AQ57" s="38"/>
      <c r="AR57" s="27"/>
      <c r="AS57" s="27"/>
      <c r="AT57" s="27"/>
      <c r="AU57" s="27"/>
      <c r="AV57" s="27"/>
      <c r="AW57" s="27"/>
      <c r="AX57" s="38"/>
      <c r="AY57" s="38"/>
      <c r="AZ57" s="38"/>
      <c r="BA57" s="38"/>
      <c r="BB57" s="38"/>
      <c r="BC57" s="38"/>
      <c r="BD57" s="38"/>
      <c r="BE57" s="27"/>
      <c r="BF57" s="27"/>
      <c r="BG57" s="27"/>
      <c r="BH57" s="38"/>
      <c r="BI57" s="38"/>
      <c r="BJ57" s="38"/>
      <c r="BK57" s="38"/>
      <c r="BL57" s="38"/>
      <c r="BM57" s="38"/>
      <c r="BN57" s="38"/>
      <c r="BO57" s="38"/>
      <c r="BP57" s="38"/>
      <c r="BQ57" s="38"/>
      <c r="BR57" s="38"/>
      <c r="BS57" s="38"/>
      <c r="BT57" s="38"/>
      <c r="BU57" s="38"/>
      <c r="BV57" s="38"/>
      <c r="BW57" s="38"/>
      <c r="BX57" s="27"/>
      <c r="BY57" s="37"/>
      <c r="BZ57" s="27"/>
      <c r="CA57" s="27"/>
      <c r="CB57" s="27"/>
      <c r="CC57" s="27"/>
      <c r="CD57" s="27"/>
      <c r="CE57" s="27"/>
      <c r="CF57" s="27"/>
      <c r="CG57" s="27"/>
      <c r="CH57" s="27">
        <v>20</v>
      </c>
      <c r="CI57" s="27">
        <v>20</v>
      </c>
      <c r="CJ57" s="27"/>
      <c r="CK57" s="27">
        <v>10</v>
      </c>
      <c r="CL57" s="27">
        <v>8</v>
      </c>
      <c r="CM57">
        <f t="shared" si="17"/>
        <v>78.539816339750004</v>
      </c>
      <c r="CN57">
        <f t="shared" si="24"/>
        <v>50.265482457440001</v>
      </c>
      <c r="CO57" s="15" t="s">
        <v>72</v>
      </c>
      <c r="CP57" s="37">
        <v>5</v>
      </c>
      <c r="CQ57" s="39">
        <v>5</v>
      </c>
      <c r="CR57" s="27">
        <v>50</v>
      </c>
      <c r="CS57" s="27">
        <v>30</v>
      </c>
      <c r="CT57" s="17">
        <f t="shared" si="34"/>
        <v>0.31415926535900002</v>
      </c>
      <c r="CU57" s="17">
        <f t="shared" si="35"/>
        <v>6.2831853071800003E-3</v>
      </c>
      <c r="CV57" s="40">
        <f>(((CN57/2)*(100/CQ57)*4)/10000)/CS57</f>
        <v>6.7020643276586665E-3</v>
      </c>
      <c r="CW57" s="27">
        <f>100/30</f>
        <v>3.3333333333333335</v>
      </c>
      <c r="CX57" s="27">
        <f>100/10</f>
        <v>10</v>
      </c>
      <c r="CY57">
        <f>CW57*CX57</f>
        <v>33.333333333333336</v>
      </c>
      <c r="CZ57">
        <v>35</v>
      </c>
      <c r="DA57" s="27">
        <v>33</v>
      </c>
      <c r="DB57" s="27">
        <v>35</v>
      </c>
      <c r="DC57" s="27">
        <f t="shared" si="31"/>
        <v>0.26179938779916667</v>
      </c>
      <c r="DD57" s="20">
        <f t="shared" si="36"/>
        <v>0.26808257310634664</v>
      </c>
      <c r="DE57" s="20">
        <f t="shared" si="37"/>
        <v>0.18263125292869867</v>
      </c>
      <c r="DF57" s="51"/>
      <c r="DG57" s="44">
        <v>0.3</v>
      </c>
      <c r="DH57" s="32">
        <v>0.3</v>
      </c>
      <c r="DI57" s="184">
        <f>DD57-(DD57*-DF57)</f>
        <v>0.26808257310634664</v>
      </c>
      <c r="DJ57" s="24">
        <f t="shared" si="32"/>
        <v>0.26808257310634664</v>
      </c>
      <c r="DK57" s="24">
        <f t="shared" si="11"/>
        <v>0.20826664898199304</v>
      </c>
      <c r="DL57" s="140">
        <v>0.21</v>
      </c>
      <c r="DM57" s="39">
        <v>35</v>
      </c>
      <c r="DN57" s="131">
        <v>40</v>
      </c>
      <c r="DO57" s="22">
        <f>($DM57*$CM57)/10000</f>
        <v>0.27488935718912505</v>
      </c>
      <c r="DP57" s="22">
        <f>($DN57*$CN57)/10000</f>
        <v>0.20106192982975998</v>
      </c>
      <c r="DQ57" s="33">
        <v>0.2</v>
      </c>
      <c r="DR57" s="23">
        <f t="shared" si="28"/>
        <v>0.20106192982975998</v>
      </c>
      <c r="DS57" s="53">
        <f t="shared" si="33"/>
        <v>40</v>
      </c>
      <c r="DT57" t="s">
        <v>181</v>
      </c>
    </row>
    <row r="58" spans="1:124" x14ac:dyDescent="0.35">
      <c r="A58" s="158" t="s">
        <v>440</v>
      </c>
      <c r="B58" s="158">
        <v>1</v>
      </c>
      <c r="C58" s="27" t="s">
        <v>441</v>
      </c>
      <c r="D58" s="27"/>
      <c r="E58" s="27" t="s">
        <v>115</v>
      </c>
      <c r="F58" s="35"/>
      <c r="G58" s="27"/>
      <c r="H58" s="35" t="s">
        <v>308</v>
      </c>
      <c r="I58" s="1" t="s">
        <v>259</v>
      </c>
      <c r="J58" s="35" t="s">
        <v>309</v>
      </c>
      <c r="K58" s="36"/>
      <c r="L58" s="36"/>
      <c r="M58" s="27"/>
      <c r="N58" s="27"/>
      <c r="O58" s="36"/>
      <c r="P58" s="27"/>
      <c r="Q58" s="27"/>
      <c r="R58" s="27"/>
      <c r="S58" s="27"/>
      <c r="T58" s="27"/>
      <c r="U58" s="36"/>
      <c r="V58" s="36"/>
      <c r="W58" s="36"/>
      <c r="X58" s="27"/>
      <c r="Y58" s="27"/>
      <c r="Z58" s="36"/>
      <c r="AA58" s="27"/>
      <c r="AB58" s="36"/>
      <c r="AC58" s="27"/>
      <c r="AD58" s="3">
        <v>30</v>
      </c>
      <c r="AE58" s="3">
        <v>6</v>
      </c>
      <c r="AF58" s="3">
        <v>6</v>
      </c>
      <c r="AG58" s="38"/>
      <c r="AH58" s="38"/>
      <c r="AI58" s="38"/>
      <c r="AJ58" s="38"/>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37"/>
      <c r="BZ58" s="27"/>
      <c r="CA58" s="27"/>
      <c r="CB58" s="27"/>
      <c r="CC58" s="27"/>
      <c r="CD58" s="27"/>
      <c r="CE58" s="27"/>
      <c r="CF58" s="27"/>
      <c r="CG58" s="27"/>
      <c r="CH58" s="27">
        <v>20</v>
      </c>
      <c r="CI58" s="27">
        <v>20</v>
      </c>
      <c r="CJ58" s="27"/>
      <c r="CK58" s="27">
        <v>6</v>
      </c>
      <c r="CL58" s="27">
        <v>5</v>
      </c>
      <c r="CM58">
        <f t="shared" si="17"/>
        <v>28.27433388231</v>
      </c>
      <c r="CN58">
        <f t="shared" si="24"/>
        <v>19.634954084937501</v>
      </c>
      <c r="CO58" s="15" t="s">
        <v>434</v>
      </c>
      <c r="CP58" s="37">
        <v>7</v>
      </c>
      <c r="CQ58" s="39">
        <v>6.5</v>
      </c>
      <c r="CR58" s="27">
        <v>50</v>
      </c>
      <c r="CS58" s="27">
        <v>50</v>
      </c>
      <c r="CT58" s="17">
        <f t="shared" si="34"/>
        <v>8.0783811092314278E-2</v>
      </c>
      <c r="CU58" s="17">
        <f t="shared" si="35"/>
        <v>1.6156762218462856E-3</v>
      </c>
      <c r="CV58" s="40">
        <f>(((CN58/2)*(100/CQ58)*4)/10000)/CS58</f>
        <v>1.2083048667653848E-3</v>
      </c>
      <c r="CW58" s="27">
        <f>100/30</f>
        <v>3.3333333333333335</v>
      </c>
      <c r="CX58" s="27">
        <f>100/AE58</f>
        <v>16.666666666666668</v>
      </c>
      <c r="CY58">
        <f>CW58*CX58</f>
        <v>55.555555555555564</v>
      </c>
      <c r="CZ58" s="1">
        <v>65</v>
      </c>
      <c r="DA58" s="27">
        <f>CY58</f>
        <v>55.555555555555564</v>
      </c>
      <c r="DB58" s="27">
        <f>CZ58</f>
        <v>65</v>
      </c>
      <c r="DC58" s="27">
        <f t="shared" si="31"/>
        <v>0.15707963267950001</v>
      </c>
      <c r="DD58" s="20">
        <f t="shared" si="36"/>
        <v>0.15869530890134628</v>
      </c>
      <c r="DE58" s="20">
        <f t="shared" si="37"/>
        <v>0.12883550641885913</v>
      </c>
      <c r="DF58" s="51"/>
      <c r="DG58" s="44">
        <v>0.5</v>
      </c>
      <c r="DH58" s="32">
        <v>0.5</v>
      </c>
      <c r="DI58" s="24">
        <f>DD58-(DD58*-DF58)</f>
        <v>0.15869530890134628</v>
      </c>
      <c r="DJ58" s="24">
        <f t="shared" si="32"/>
        <v>0.15869530890134628</v>
      </c>
      <c r="DK58" s="24">
        <f t="shared" si="11"/>
        <v>0.14376540766010271</v>
      </c>
      <c r="DL58" s="140">
        <v>0.17</v>
      </c>
      <c r="DM58" s="39">
        <v>100</v>
      </c>
      <c r="DN58" s="131">
        <v>85</v>
      </c>
      <c r="DO58" s="22">
        <f>($DM58*$CM58)/10000</f>
        <v>0.28274333882309999</v>
      </c>
      <c r="DP58" s="22">
        <f>($DN58*$CN58)/10000</f>
        <v>0.16689710972196875</v>
      </c>
      <c r="DQ58" s="122">
        <v>0.17</v>
      </c>
      <c r="DR58" s="23">
        <f t="shared" si="28"/>
        <v>0.16689710972196875</v>
      </c>
      <c r="DS58" s="53">
        <f t="shared" si="33"/>
        <v>84.999999999999986</v>
      </c>
      <c r="DT58" s="1" t="s">
        <v>181</v>
      </c>
    </row>
    <row r="59" spans="1:124" x14ac:dyDescent="0.35">
      <c r="C59" s="126"/>
      <c r="DE59" s="30"/>
      <c r="DJ59" s="143"/>
      <c r="DK59" s="143"/>
      <c r="DL59" s="143"/>
      <c r="DM59" s="53"/>
      <c r="DN59" s="53"/>
      <c r="DP59" s="30"/>
      <c r="DQ59" s="30"/>
    </row>
  </sheetData>
  <sortState xmlns:xlrd2="http://schemas.microsoft.com/office/spreadsheetml/2017/richdata2" ref="A2:DT59">
    <sortCondition ref="I2:I59"/>
    <sortCondition ref="H2:H59"/>
    <sortCondition ref="C2:C59"/>
  </sortState>
  <conditionalFormatting sqref="DL1:DL1048576">
    <cfRule type="cellIs" dxfId="3" priority="4" operator="greaterThan">
      <formula>1</formula>
    </cfRule>
  </conditionalFormatting>
  <conditionalFormatting sqref="DJ59">
    <cfRule type="cellIs" dxfId="2" priority="2" operator="greaterThan">
      <formula>1</formula>
    </cfRule>
  </conditionalFormatting>
  <conditionalFormatting sqref="DQ1:DQ1048576">
    <cfRule type="cellIs" dxfId="1" priority="3" operator="greaterThan">
      <formula>1</formula>
    </cfRule>
  </conditionalFormatting>
  <conditionalFormatting sqref="DK59">
    <cfRule type="cellIs" dxfId="0" priority="1" operator="greaterThan">
      <formula>1</formula>
    </cfRule>
  </conditionalFormatting>
  <hyperlinks>
    <hyperlink ref="D13" r:id="rId1" xr:uid="{EE8A193D-49D1-4450-83E7-968F78CE769B}"/>
    <hyperlink ref="D51" r:id="rId2" xr:uid="{3FDD545D-B408-4163-81EF-06999D2A6E75}"/>
    <hyperlink ref="D27" r:id="rId3" xr:uid="{5FBA2BB6-029D-4933-AEA4-7C180648E68E}"/>
    <hyperlink ref="D28" r:id="rId4" xr:uid="{05C3B551-69E1-42B4-8B4D-969429F397C3}"/>
    <hyperlink ref="D8" r:id="rId5" xr:uid="{C816B7F1-D3D1-41F6-954F-247F3C6DCB27}"/>
  </hyperlinks>
  <pageMargins left="0.7" right="0.7" top="0.75" bottom="0.75" header="0.3" footer="0.3"/>
  <pageSetup orientation="portrait" horizontalDpi="4294967293" verticalDpi="0"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EBC27-678D-472C-B3FB-DFF3ADD9CE11}">
  <dimension ref="A1:A1000"/>
  <sheetViews>
    <sheetView topLeftCell="A69" workbookViewId="0">
      <selection activeCell="H85" sqref="H85"/>
    </sheetView>
  </sheetViews>
  <sheetFormatPr defaultRowHeight="14.5" x14ac:dyDescent="0.35"/>
  <sheetData>
    <row r="1" spans="1:1" ht="15" thickBot="1" x14ac:dyDescent="0.4">
      <c r="A1" s="146" t="s">
        <v>472</v>
      </c>
    </row>
    <row r="2" spans="1:1" ht="15" thickBot="1" x14ac:dyDescent="0.4">
      <c r="A2" s="145" t="s">
        <v>473</v>
      </c>
    </row>
    <row r="3" spans="1:1" ht="15" thickBot="1" x14ac:dyDescent="0.4">
      <c r="A3" s="145" t="s">
        <v>473</v>
      </c>
    </row>
    <row r="4" spans="1:1" ht="15" thickBot="1" x14ac:dyDescent="0.4">
      <c r="A4" s="145" t="s">
        <v>473</v>
      </c>
    </row>
    <row r="5" spans="1:1" ht="15" thickBot="1" x14ac:dyDescent="0.4">
      <c r="A5" s="145" t="s">
        <v>473</v>
      </c>
    </row>
    <row r="6" spans="1:1" ht="15" thickBot="1" x14ac:dyDescent="0.4">
      <c r="A6" s="145" t="s">
        <v>473</v>
      </c>
    </row>
    <row r="7" spans="1:1" ht="15" thickBot="1" x14ac:dyDescent="0.4">
      <c r="A7" s="145" t="s">
        <v>473</v>
      </c>
    </row>
    <row r="8" spans="1:1" ht="15" thickBot="1" x14ac:dyDescent="0.4">
      <c r="A8" s="145" t="s">
        <v>473</v>
      </c>
    </row>
    <row r="9" spans="1:1" ht="15" thickBot="1" x14ac:dyDescent="0.4">
      <c r="A9" s="145" t="s">
        <v>473</v>
      </c>
    </row>
    <row r="10" spans="1:1" ht="15" thickBot="1" x14ac:dyDescent="0.4">
      <c r="A10" s="145" t="s">
        <v>473</v>
      </c>
    </row>
    <row r="11" spans="1:1" ht="15" thickBot="1" x14ac:dyDescent="0.4">
      <c r="A11" s="145" t="s">
        <v>473</v>
      </c>
    </row>
    <row r="12" spans="1:1" ht="15" thickBot="1" x14ac:dyDescent="0.4">
      <c r="A12" s="145" t="s">
        <v>473</v>
      </c>
    </row>
    <row r="13" spans="1:1" ht="15" thickBot="1" x14ac:dyDescent="0.4">
      <c r="A13" s="145" t="s">
        <v>473</v>
      </c>
    </row>
    <row r="14" spans="1:1" ht="15" thickBot="1" x14ac:dyDescent="0.4">
      <c r="A14" s="145" t="s">
        <v>473</v>
      </c>
    </row>
    <row r="15" spans="1:1" ht="15" thickBot="1" x14ac:dyDescent="0.4">
      <c r="A15" s="145" t="s">
        <v>473</v>
      </c>
    </row>
    <row r="16" spans="1:1" ht="15" thickBot="1" x14ac:dyDescent="0.4">
      <c r="A16" s="145" t="s">
        <v>473</v>
      </c>
    </row>
    <row r="17" spans="1:1" ht="15" thickBot="1" x14ac:dyDescent="0.4">
      <c r="A17" s="145" t="s">
        <v>473</v>
      </c>
    </row>
    <row r="18" spans="1:1" ht="15" thickBot="1" x14ac:dyDescent="0.4">
      <c r="A18" s="145" t="s">
        <v>473</v>
      </c>
    </row>
    <row r="19" spans="1:1" ht="15" thickBot="1" x14ac:dyDescent="0.4">
      <c r="A19" s="145" t="s">
        <v>473</v>
      </c>
    </row>
    <row r="20" spans="1:1" ht="15" thickBot="1" x14ac:dyDescent="0.4">
      <c r="A20" s="145" t="s">
        <v>473</v>
      </c>
    </row>
    <row r="21" spans="1:1" ht="15" thickBot="1" x14ac:dyDescent="0.4">
      <c r="A21" s="145" t="s">
        <v>473</v>
      </c>
    </row>
    <row r="22" spans="1:1" ht="15" thickBot="1" x14ac:dyDescent="0.4">
      <c r="A22" s="145" t="s">
        <v>473</v>
      </c>
    </row>
    <row r="23" spans="1:1" ht="15" thickBot="1" x14ac:dyDescent="0.4">
      <c r="A23" s="145" t="s">
        <v>473</v>
      </c>
    </row>
    <row r="24" spans="1:1" ht="15" thickBot="1" x14ac:dyDescent="0.4">
      <c r="A24" s="145" t="s">
        <v>473</v>
      </c>
    </row>
    <row r="25" spans="1:1" ht="15" thickBot="1" x14ac:dyDescent="0.4">
      <c r="A25" s="145" t="s">
        <v>473</v>
      </c>
    </row>
    <row r="26" spans="1:1" ht="15" thickBot="1" x14ac:dyDescent="0.4">
      <c r="A26" s="145" t="s">
        <v>473</v>
      </c>
    </row>
    <row r="27" spans="1:1" ht="15" thickBot="1" x14ac:dyDescent="0.4">
      <c r="A27" s="145" t="s">
        <v>473</v>
      </c>
    </row>
    <row r="28" spans="1:1" ht="15" thickBot="1" x14ac:dyDescent="0.4">
      <c r="A28" s="145" t="s">
        <v>473</v>
      </c>
    </row>
    <row r="29" spans="1:1" ht="15" thickBot="1" x14ac:dyDescent="0.4">
      <c r="A29" s="145" t="s">
        <v>473</v>
      </c>
    </row>
    <row r="30" spans="1:1" ht="15" thickBot="1" x14ac:dyDescent="0.4">
      <c r="A30" s="145" t="s">
        <v>473</v>
      </c>
    </row>
    <row r="31" spans="1:1" ht="15" thickBot="1" x14ac:dyDescent="0.4">
      <c r="A31" s="145" t="s">
        <v>473</v>
      </c>
    </row>
    <row r="32" spans="1:1" ht="15" thickBot="1" x14ac:dyDescent="0.4">
      <c r="A32" s="145" t="s">
        <v>473</v>
      </c>
    </row>
    <row r="33" spans="1:1" ht="15" thickBot="1" x14ac:dyDescent="0.4">
      <c r="A33" s="145" t="s">
        <v>473</v>
      </c>
    </row>
    <row r="34" spans="1:1" ht="15" thickBot="1" x14ac:dyDescent="0.4">
      <c r="A34" s="145" t="s">
        <v>473</v>
      </c>
    </row>
    <row r="35" spans="1:1" ht="15" thickBot="1" x14ac:dyDescent="0.4">
      <c r="A35" s="145" t="s">
        <v>473</v>
      </c>
    </row>
    <row r="36" spans="1:1" ht="15" thickBot="1" x14ac:dyDescent="0.4">
      <c r="A36" s="145" t="s">
        <v>473</v>
      </c>
    </row>
    <row r="37" spans="1:1" ht="15" thickBot="1" x14ac:dyDescent="0.4">
      <c r="A37" s="145" t="s">
        <v>473</v>
      </c>
    </row>
    <row r="38" spans="1:1" ht="15" thickBot="1" x14ac:dyDescent="0.4">
      <c r="A38" s="145" t="s">
        <v>473</v>
      </c>
    </row>
    <row r="39" spans="1:1" ht="15" thickBot="1" x14ac:dyDescent="0.4">
      <c r="A39" s="145" t="s">
        <v>473</v>
      </c>
    </row>
    <row r="40" spans="1:1" ht="15" thickBot="1" x14ac:dyDescent="0.4">
      <c r="A40" s="145" t="s">
        <v>473</v>
      </c>
    </row>
    <row r="41" spans="1:1" ht="15" thickBot="1" x14ac:dyDescent="0.4">
      <c r="A41" s="145" t="s">
        <v>473</v>
      </c>
    </row>
    <row r="42" spans="1:1" ht="15" thickBot="1" x14ac:dyDescent="0.4">
      <c r="A42" s="145" t="s">
        <v>473</v>
      </c>
    </row>
    <row r="43" spans="1:1" ht="15" thickBot="1" x14ac:dyDescent="0.4">
      <c r="A43" s="145" t="s">
        <v>473</v>
      </c>
    </row>
    <row r="44" spans="1:1" ht="15" thickBot="1" x14ac:dyDescent="0.4">
      <c r="A44" s="145" t="s">
        <v>473</v>
      </c>
    </row>
    <row r="45" spans="1:1" ht="15" thickBot="1" x14ac:dyDescent="0.4">
      <c r="A45" s="145" t="s">
        <v>473</v>
      </c>
    </row>
    <row r="46" spans="1:1" ht="15" thickBot="1" x14ac:dyDescent="0.4">
      <c r="A46" s="145" t="s">
        <v>473</v>
      </c>
    </row>
    <row r="47" spans="1:1" ht="15" thickBot="1" x14ac:dyDescent="0.4">
      <c r="A47" s="145" t="s">
        <v>473</v>
      </c>
    </row>
    <row r="48" spans="1:1" ht="15" thickBot="1" x14ac:dyDescent="0.4">
      <c r="A48" s="145" t="s">
        <v>473</v>
      </c>
    </row>
    <row r="49" spans="1:1" ht="15" thickBot="1" x14ac:dyDescent="0.4">
      <c r="A49" s="145" t="s">
        <v>473</v>
      </c>
    </row>
    <row r="50" spans="1:1" ht="15" thickBot="1" x14ac:dyDescent="0.4">
      <c r="A50" s="145" t="s">
        <v>473</v>
      </c>
    </row>
    <row r="51" spans="1:1" ht="15" thickBot="1" x14ac:dyDescent="0.4">
      <c r="A51" s="145" t="s">
        <v>473</v>
      </c>
    </row>
    <row r="52" spans="1:1" ht="15" thickBot="1" x14ac:dyDescent="0.4">
      <c r="A52" s="145" t="s">
        <v>473</v>
      </c>
    </row>
    <row r="53" spans="1:1" ht="15" thickBot="1" x14ac:dyDescent="0.4">
      <c r="A53" s="145" t="s">
        <v>473</v>
      </c>
    </row>
    <row r="54" spans="1:1" ht="15" thickBot="1" x14ac:dyDescent="0.4">
      <c r="A54" s="145" t="s">
        <v>473</v>
      </c>
    </row>
    <row r="55" spans="1:1" ht="15" thickBot="1" x14ac:dyDescent="0.4">
      <c r="A55" s="145" t="s">
        <v>473</v>
      </c>
    </row>
    <row r="56" spans="1:1" ht="15" thickBot="1" x14ac:dyDescent="0.4">
      <c r="A56" s="145" t="s">
        <v>473</v>
      </c>
    </row>
    <row r="57" spans="1:1" ht="15" thickBot="1" x14ac:dyDescent="0.4">
      <c r="A57" s="145" t="s">
        <v>473</v>
      </c>
    </row>
    <row r="58" spans="1:1" ht="15" thickBot="1" x14ac:dyDescent="0.4">
      <c r="A58" s="145" t="s">
        <v>473</v>
      </c>
    </row>
    <row r="59" spans="1:1" ht="15" thickBot="1" x14ac:dyDescent="0.4">
      <c r="A59" s="145" t="s">
        <v>473</v>
      </c>
    </row>
    <row r="60" spans="1:1" ht="15" thickBot="1" x14ac:dyDescent="0.4">
      <c r="A60" s="145" t="s">
        <v>473</v>
      </c>
    </row>
    <row r="61" spans="1:1" ht="15" thickBot="1" x14ac:dyDescent="0.4">
      <c r="A61" s="145" t="s">
        <v>473</v>
      </c>
    </row>
    <row r="62" spans="1:1" ht="15" thickBot="1" x14ac:dyDescent="0.4">
      <c r="A62" s="145" t="s">
        <v>473</v>
      </c>
    </row>
    <row r="63" spans="1:1" ht="15" thickBot="1" x14ac:dyDescent="0.4">
      <c r="A63" s="145" t="s">
        <v>473</v>
      </c>
    </row>
    <row r="64" spans="1:1" ht="15" thickBot="1" x14ac:dyDescent="0.4">
      <c r="A64" s="145" t="s">
        <v>473</v>
      </c>
    </row>
    <row r="65" spans="1:1" ht="15" thickBot="1" x14ac:dyDescent="0.4">
      <c r="A65" s="145" t="s">
        <v>473</v>
      </c>
    </row>
    <row r="66" spans="1:1" ht="15" thickBot="1" x14ac:dyDescent="0.4">
      <c r="A66" s="145" t="s">
        <v>473</v>
      </c>
    </row>
    <row r="67" spans="1:1" ht="15" thickBot="1" x14ac:dyDescent="0.4">
      <c r="A67" s="145" t="s">
        <v>473</v>
      </c>
    </row>
    <row r="68" spans="1:1" ht="15" thickBot="1" x14ac:dyDescent="0.4">
      <c r="A68" s="145" t="s">
        <v>473</v>
      </c>
    </row>
    <row r="69" spans="1:1" ht="15" thickBot="1" x14ac:dyDescent="0.4">
      <c r="A69" s="145" t="s">
        <v>473</v>
      </c>
    </row>
    <row r="70" spans="1:1" ht="15" thickBot="1" x14ac:dyDescent="0.4">
      <c r="A70" s="145" t="s">
        <v>473</v>
      </c>
    </row>
    <row r="71" spans="1:1" ht="15" thickBot="1" x14ac:dyDescent="0.4">
      <c r="A71" s="145" t="s">
        <v>473</v>
      </c>
    </row>
    <row r="72" spans="1:1" ht="15" thickBot="1" x14ac:dyDescent="0.4">
      <c r="A72" s="145" t="s">
        <v>473</v>
      </c>
    </row>
    <row r="73" spans="1:1" ht="15" thickBot="1" x14ac:dyDescent="0.4">
      <c r="A73" s="145" t="s">
        <v>473</v>
      </c>
    </row>
    <row r="74" spans="1:1" ht="15" thickBot="1" x14ac:dyDescent="0.4">
      <c r="A74" s="145" t="s">
        <v>473</v>
      </c>
    </row>
    <row r="75" spans="1:1" ht="15" thickBot="1" x14ac:dyDescent="0.4">
      <c r="A75" s="145" t="s">
        <v>473</v>
      </c>
    </row>
    <row r="76" spans="1:1" ht="15" thickBot="1" x14ac:dyDescent="0.4">
      <c r="A76" s="145" t="s">
        <v>473</v>
      </c>
    </row>
    <row r="77" spans="1:1" ht="15" thickBot="1" x14ac:dyDescent="0.4">
      <c r="A77" s="145" t="s">
        <v>473</v>
      </c>
    </row>
    <row r="78" spans="1:1" ht="15" thickBot="1" x14ac:dyDescent="0.4">
      <c r="A78" s="145" t="s">
        <v>473</v>
      </c>
    </row>
    <row r="79" spans="1:1" ht="15" thickBot="1" x14ac:dyDescent="0.4">
      <c r="A79" s="145" t="s">
        <v>473</v>
      </c>
    </row>
    <row r="80" spans="1:1" ht="15" thickBot="1" x14ac:dyDescent="0.4">
      <c r="A80" s="145" t="s">
        <v>473</v>
      </c>
    </row>
    <row r="81" spans="1:1" ht="15" thickBot="1" x14ac:dyDescent="0.4">
      <c r="A81" s="145" t="s">
        <v>473</v>
      </c>
    </row>
    <row r="82" spans="1:1" ht="15" thickBot="1" x14ac:dyDescent="0.4">
      <c r="A82" s="145" t="s">
        <v>473</v>
      </c>
    </row>
    <row r="83" spans="1:1" ht="15" thickBot="1" x14ac:dyDescent="0.4">
      <c r="A83" s="145" t="s">
        <v>473</v>
      </c>
    </row>
    <row r="84" spans="1:1" ht="15" thickBot="1" x14ac:dyDescent="0.4">
      <c r="A84" s="145" t="s">
        <v>473</v>
      </c>
    </row>
    <row r="85" spans="1:1" ht="15" thickBot="1" x14ac:dyDescent="0.4">
      <c r="A85" s="145" t="s">
        <v>473</v>
      </c>
    </row>
    <row r="86" spans="1:1" ht="15" thickBot="1" x14ac:dyDescent="0.4">
      <c r="A86" s="145" t="s">
        <v>473</v>
      </c>
    </row>
    <row r="87" spans="1:1" ht="15" thickBot="1" x14ac:dyDescent="0.4">
      <c r="A87" s="145" t="s">
        <v>473</v>
      </c>
    </row>
    <row r="88" spans="1:1" ht="15" thickBot="1" x14ac:dyDescent="0.4">
      <c r="A88" s="145" t="s">
        <v>473</v>
      </c>
    </row>
    <row r="89" spans="1:1" ht="15" thickBot="1" x14ac:dyDescent="0.4">
      <c r="A89" s="145" t="s">
        <v>473</v>
      </c>
    </row>
    <row r="90" spans="1:1" ht="15" thickBot="1" x14ac:dyDescent="0.4">
      <c r="A90" s="145" t="s">
        <v>473</v>
      </c>
    </row>
    <row r="91" spans="1:1" ht="15" thickBot="1" x14ac:dyDescent="0.4">
      <c r="A91" s="145" t="s">
        <v>473</v>
      </c>
    </row>
    <row r="92" spans="1:1" ht="15" thickBot="1" x14ac:dyDescent="0.4">
      <c r="A92" s="145" t="s">
        <v>473</v>
      </c>
    </row>
    <row r="93" spans="1:1" ht="15" thickBot="1" x14ac:dyDescent="0.4">
      <c r="A93" s="145" t="s">
        <v>473</v>
      </c>
    </row>
    <row r="94" spans="1:1" ht="15" thickBot="1" x14ac:dyDescent="0.4">
      <c r="A94" s="145" t="s">
        <v>473</v>
      </c>
    </row>
    <row r="95" spans="1:1" ht="15" thickBot="1" x14ac:dyDescent="0.4">
      <c r="A95" s="145" t="s">
        <v>473</v>
      </c>
    </row>
    <row r="96" spans="1:1" ht="15" thickBot="1" x14ac:dyDescent="0.4">
      <c r="A96" s="145" t="s">
        <v>473</v>
      </c>
    </row>
    <row r="97" spans="1:1" ht="15" thickBot="1" x14ac:dyDescent="0.4">
      <c r="A97" s="145" t="s">
        <v>475</v>
      </c>
    </row>
    <row r="98" spans="1:1" ht="15" thickBot="1" x14ac:dyDescent="0.4">
      <c r="A98" s="145" t="s">
        <v>475</v>
      </c>
    </row>
    <row r="99" spans="1:1" ht="15" thickBot="1" x14ac:dyDescent="0.4">
      <c r="A99" s="145" t="s">
        <v>475</v>
      </c>
    </row>
    <row r="100" spans="1:1" ht="15" thickBot="1" x14ac:dyDescent="0.4">
      <c r="A100" s="145" t="s">
        <v>475</v>
      </c>
    </row>
    <row r="101" spans="1:1" ht="15" thickBot="1" x14ac:dyDescent="0.4">
      <c r="A101" s="145" t="s">
        <v>475</v>
      </c>
    </row>
    <row r="102" spans="1:1" ht="15" thickBot="1" x14ac:dyDescent="0.4">
      <c r="A102" s="145" t="s">
        <v>475</v>
      </c>
    </row>
    <row r="103" spans="1:1" ht="15" thickBot="1" x14ac:dyDescent="0.4">
      <c r="A103" s="145" t="s">
        <v>475</v>
      </c>
    </row>
    <row r="104" spans="1:1" ht="15" thickBot="1" x14ac:dyDescent="0.4">
      <c r="A104" s="145" t="s">
        <v>475</v>
      </c>
    </row>
    <row r="105" spans="1:1" ht="15" thickBot="1" x14ac:dyDescent="0.4">
      <c r="A105" s="145" t="s">
        <v>475</v>
      </c>
    </row>
    <row r="106" spans="1:1" ht="15" thickBot="1" x14ac:dyDescent="0.4">
      <c r="A106" s="145" t="s">
        <v>475</v>
      </c>
    </row>
    <row r="107" spans="1:1" ht="15" thickBot="1" x14ac:dyDescent="0.4">
      <c r="A107" s="145" t="s">
        <v>475</v>
      </c>
    </row>
    <row r="108" spans="1:1" ht="15" thickBot="1" x14ac:dyDescent="0.4">
      <c r="A108" s="145" t="s">
        <v>475</v>
      </c>
    </row>
    <row r="109" spans="1:1" ht="15" thickBot="1" x14ac:dyDescent="0.4">
      <c r="A109" s="145" t="s">
        <v>475</v>
      </c>
    </row>
    <row r="110" spans="1:1" ht="15" thickBot="1" x14ac:dyDescent="0.4">
      <c r="A110" s="145" t="s">
        <v>475</v>
      </c>
    </row>
    <row r="111" spans="1:1" ht="15" thickBot="1" x14ac:dyDescent="0.4">
      <c r="A111" s="145" t="s">
        <v>475</v>
      </c>
    </row>
    <row r="112" spans="1:1" ht="15" thickBot="1" x14ac:dyDescent="0.4">
      <c r="A112" s="145" t="s">
        <v>475</v>
      </c>
    </row>
    <row r="113" spans="1:1" ht="15" thickBot="1" x14ac:dyDescent="0.4">
      <c r="A113" s="145" t="s">
        <v>475</v>
      </c>
    </row>
    <row r="114" spans="1:1" ht="15" thickBot="1" x14ac:dyDescent="0.4">
      <c r="A114" s="145" t="s">
        <v>475</v>
      </c>
    </row>
    <row r="115" spans="1:1" ht="15" thickBot="1" x14ac:dyDescent="0.4">
      <c r="A115" s="145" t="s">
        <v>475</v>
      </c>
    </row>
    <row r="116" spans="1:1" ht="15" thickBot="1" x14ac:dyDescent="0.4">
      <c r="A116" s="145" t="s">
        <v>475</v>
      </c>
    </row>
    <row r="117" spans="1:1" ht="15" thickBot="1" x14ac:dyDescent="0.4">
      <c r="A117" s="145" t="s">
        <v>475</v>
      </c>
    </row>
    <row r="118" spans="1:1" ht="15" thickBot="1" x14ac:dyDescent="0.4">
      <c r="A118" s="145" t="s">
        <v>475</v>
      </c>
    </row>
    <row r="119" spans="1:1" ht="15" thickBot="1" x14ac:dyDescent="0.4">
      <c r="A119" s="145" t="s">
        <v>475</v>
      </c>
    </row>
    <row r="120" spans="1:1" ht="15" thickBot="1" x14ac:dyDescent="0.4">
      <c r="A120" s="145" t="s">
        <v>474</v>
      </c>
    </row>
    <row r="121" spans="1:1" ht="15" thickBot="1" x14ac:dyDescent="0.4">
      <c r="A121" s="145" t="s">
        <v>474</v>
      </c>
    </row>
    <row r="122" spans="1:1" ht="15" thickBot="1" x14ac:dyDescent="0.4">
      <c r="A122" s="145" t="s">
        <v>474</v>
      </c>
    </row>
    <row r="123" spans="1:1" ht="15" thickBot="1" x14ac:dyDescent="0.4">
      <c r="A123" s="145" t="s">
        <v>474</v>
      </c>
    </row>
    <row r="124" spans="1:1" ht="15" thickBot="1" x14ac:dyDescent="0.4">
      <c r="A124" s="145" t="s">
        <v>474</v>
      </c>
    </row>
    <row r="125" spans="1:1" ht="15" thickBot="1" x14ac:dyDescent="0.4">
      <c r="A125" s="145" t="s">
        <v>474</v>
      </c>
    </row>
    <row r="126" spans="1:1" ht="15" thickBot="1" x14ac:dyDescent="0.4">
      <c r="A126" s="145" t="s">
        <v>474</v>
      </c>
    </row>
    <row r="127" spans="1:1" ht="15" thickBot="1" x14ac:dyDescent="0.4">
      <c r="A127" s="145" t="s">
        <v>474</v>
      </c>
    </row>
    <row r="128" spans="1:1" ht="15" thickBot="1" x14ac:dyDescent="0.4">
      <c r="A128" s="145" t="s">
        <v>474</v>
      </c>
    </row>
    <row r="129" spans="1:1" ht="15" thickBot="1" x14ac:dyDescent="0.4">
      <c r="A129" s="145" t="s">
        <v>474</v>
      </c>
    </row>
    <row r="130" spans="1:1" ht="15" thickBot="1" x14ac:dyDescent="0.4">
      <c r="A130" s="145" t="s">
        <v>474</v>
      </c>
    </row>
    <row r="131" spans="1:1" ht="15" thickBot="1" x14ac:dyDescent="0.4">
      <c r="A131" s="145" t="s">
        <v>474</v>
      </c>
    </row>
    <row r="132" spans="1:1" ht="15" thickBot="1" x14ac:dyDescent="0.4">
      <c r="A132" s="145" t="s">
        <v>474</v>
      </c>
    </row>
    <row r="133" spans="1:1" ht="15" thickBot="1" x14ac:dyDescent="0.4">
      <c r="A133" s="145" t="s">
        <v>474</v>
      </c>
    </row>
    <row r="134" spans="1:1" ht="15" thickBot="1" x14ac:dyDescent="0.4">
      <c r="A134" s="145" t="s">
        <v>474</v>
      </c>
    </row>
    <row r="135" spans="1:1" ht="15" thickBot="1" x14ac:dyDescent="0.4">
      <c r="A135" s="145" t="s">
        <v>474</v>
      </c>
    </row>
    <row r="136" spans="1:1" ht="15" thickBot="1" x14ac:dyDescent="0.4">
      <c r="A136" s="145" t="s">
        <v>474</v>
      </c>
    </row>
    <row r="137" spans="1:1" ht="15" thickBot="1" x14ac:dyDescent="0.4">
      <c r="A137" s="145" t="s">
        <v>474</v>
      </c>
    </row>
    <row r="138" spans="1:1" ht="15" thickBot="1" x14ac:dyDescent="0.4">
      <c r="A138" s="145" t="s">
        <v>474</v>
      </c>
    </row>
    <row r="139" spans="1:1" ht="15" thickBot="1" x14ac:dyDescent="0.4">
      <c r="A139" s="145" t="s">
        <v>474</v>
      </c>
    </row>
    <row r="140" spans="1:1" ht="15" thickBot="1" x14ac:dyDescent="0.4">
      <c r="A140" s="145" t="s">
        <v>474</v>
      </c>
    </row>
    <row r="141" spans="1:1" ht="15" thickBot="1" x14ac:dyDescent="0.4">
      <c r="A141" s="145" t="s">
        <v>474</v>
      </c>
    </row>
    <row r="142" spans="1:1" ht="15" thickBot="1" x14ac:dyDescent="0.4">
      <c r="A142" s="145" t="s">
        <v>474</v>
      </c>
    </row>
    <row r="143" spans="1:1" ht="15" thickBot="1" x14ac:dyDescent="0.4">
      <c r="A143" s="145" t="s">
        <v>474</v>
      </c>
    </row>
    <row r="144" spans="1:1" ht="15" thickBot="1" x14ac:dyDescent="0.4">
      <c r="A144" s="145" t="s">
        <v>474</v>
      </c>
    </row>
    <row r="145" spans="1:1" ht="15" thickBot="1" x14ac:dyDescent="0.4">
      <c r="A145" s="145" t="s">
        <v>474</v>
      </c>
    </row>
    <row r="146" spans="1:1" ht="15" thickBot="1" x14ac:dyDescent="0.4">
      <c r="A146" s="145" t="s">
        <v>474</v>
      </c>
    </row>
    <row r="147" spans="1:1" ht="15" thickBot="1" x14ac:dyDescent="0.4">
      <c r="A147" s="145" t="s">
        <v>474</v>
      </c>
    </row>
    <row r="148" spans="1:1" ht="15" thickBot="1" x14ac:dyDescent="0.4">
      <c r="A148" s="145" t="s">
        <v>474</v>
      </c>
    </row>
    <row r="149" spans="1:1" ht="15" thickBot="1" x14ac:dyDescent="0.4">
      <c r="A149" s="145" t="s">
        <v>474</v>
      </c>
    </row>
    <row r="150" spans="1:1" ht="15" thickBot="1" x14ac:dyDescent="0.4">
      <c r="A150" s="145" t="s">
        <v>474</v>
      </c>
    </row>
    <row r="151" spans="1:1" ht="15" thickBot="1" x14ac:dyDescent="0.4">
      <c r="A151" s="145" t="s">
        <v>474</v>
      </c>
    </row>
    <row r="152" spans="1:1" ht="15" thickBot="1" x14ac:dyDescent="0.4">
      <c r="A152" s="145" t="s">
        <v>474</v>
      </c>
    </row>
    <row r="153" spans="1:1" ht="15" thickBot="1" x14ac:dyDescent="0.4">
      <c r="A153" s="145" t="s">
        <v>474</v>
      </c>
    </row>
    <row r="154" spans="1:1" ht="15" thickBot="1" x14ac:dyDescent="0.4">
      <c r="A154" s="145" t="s">
        <v>474</v>
      </c>
    </row>
    <row r="155" spans="1:1" ht="15" thickBot="1" x14ac:dyDescent="0.4">
      <c r="A155" s="145" t="s">
        <v>474</v>
      </c>
    </row>
    <row r="156" spans="1:1" ht="15" thickBot="1" x14ac:dyDescent="0.4">
      <c r="A156" s="145" t="s">
        <v>474</v>
      </c>
    </row>
    <row r="157" spans="1:1" ht="15" thickBot="1" x14ac:dyDescent="0.4">
      <c r="A157" s="145" t="s">
        <v>474</v>
      </c>
    </row>
    <row r="158" spans="1:1" ht="15" thickBot="1" x14ac:dyDescent="0.4">
      <c r="A158" s="145" t="s">
        <v>474</v>
      </c>
    </row>
    <row r="159" spans="1:1" ht="15" thickBot="1" x14ac:dyDescent="0.4">
      <c r="A159" s="145" t="s">
        <v>474</v>
      </c>
    </row>
    <row r="160" spans="1:1" ht="15" thickBot="1" x14ac:dyDescent="0.4">
      <c r="A160" s="145" t="s">
        <v>474</v>
      </c>
    </row>
    <row r="161" spans="1:1" ht="15" thickBot="1" x14ac:dyDescent="0.4">
      <c r="A161" s="145" t="s">
        <v>474</v>
      </c>
    </row>
    <row r="162" spans="1:1" ht="15" thickBot="1" x14ac:dyDescent="0.4">
      <c r="A162" s="145" t="s">
        <v>474</v>
      </c>
    </row>
    <row r="163" spans="1:1" ht="15" thickBot="1" x14ac:dyDescent="0.4">
      <c r="A163" s="145" t="s">
        <v>474</v>
      </c>
    </row>
    <row r="164" spans="1:1" ht="15" thickBot="1" x14ac:dyDescent="0.4">
      <c r="A164" s="145" t="s">
        <v>474</v>
      </c>
    </row>
    <row r="165" spans="1:1" ht="15" thickBot="1" x14ac:dyDescent="0.4">
      <c r="A165" s="145" t="s">
        <v>474</v>
      </c>
    </row>
    <row r="166" spans="1:1" ht="15" thickBot="1" x14ac:dyDescent="0.4">
      <c r="A166" s="145" t="s">
        <v>474</v>
      </c>
    </row>
    <row r="167" spans="1:1" ht="15" thickBot="1" x14ac:dyDescent="0.4">
      <c r="A167" s="145" t="s">
        <v>474</v>
      </c>
    </row>
    <row r="168" spans="1:1" ht="15" thickBot="1" x14ac:dyDescent="0.4">
      <c r="A168" s="145" t="s">
        <v>474</v>
      </c>
    </row>
    <row r="169" spans="1:1" ht="15" thickBot="1" x14ac:dyDescent="0.4">
      <c r="A169" s="145" t="s">
        <v>474</v>
      </c>
    </row>
    <row r="170" spans="1:1" ht="15" thickBot="1" x14ac:dyDescent="0.4">
      <c r="A170" s="145" t="s">
        <v>474</v>
      </c>
    </row>
    <row r="171" spans="1:1" ht="15" thickBot="1" x14ac:dyDescent="0.4">
      <c r="A171" s="145" t="s">
        <v>474</v>
      </c>
    </row>
    <row r="172" spans="1:1" ht="15" thickBot="1" x14ac:dyDescent="0.4">
      <c r="A172" s="145" t="s">
        <v>474</v>
      </c>
    </row>
    <row r="173" spans="1:1" ht="15" thickBot="1" x14ac:dyDescent="0.4">
      <c r="A173" s="145" t="s">
        <v>474</v>
      </c>
    </row>
    <row r="174" spans="1:1" ht="15" thickBot="1" x14ac:dyDescent="0.4">
      <c r="A174" s="145" t="s">
        <v>474</v>
      </c>
    </row>
    <row r="175" spans="1:1" ht="15" thickBot="1" x14ac:dyDescent="0.4">
      <c r="A175" s="145" t="s">
        <v>474</v>
      </c>
    </row>
    <row r="176" spans="1:1" ht="15" thickBot="1" x14ac:dyDescent="0.4">
      <c r="A176" s="145" t="s">
        <v>474</v>
      </c>
    </row>
    <row r="177" spans="1:1" ht="15" thickBot="1" x14ac:dyDescent="0.4">
      <c r="A177" s="145" t="s">
        <v>474</v>
      </c>
    </row>
    <row r="178" spans="1:1" ht="15" thickBot="1" x14ac:dyDescent="0.4">
      <c r="A178" s="145" t="s">
        <v>474</v>
      </c>
    </row>
    <row r="179" spans="1:1" ht="15" thickBot="1" x14ac:dyDescent="0.4">
      <c r="A179" s="145" t="s">
        <v>474</v>
      </c>
    </row>
    <row r="180" spans="1:1" ht="15" thickBot="1" x14ac:dyDescent="0.4">
      <c r="A180" s="145" t="s">
        <v>474</v>
      </c>
    </row>
    <row r="181" spans="1:1" ht="15" thickBot="1" x14ac:dyDescent="0.4">
      <c r="A181" s="145" t="s">
        <v>474</v>
      </c>
    </row>
    <row r="182" spans="1:1" ht="15" thickBot="1" x14ac:dyDescent="0.4">
      <c r="A182" s="145" t="s">
        <v>474</v>
      </c>
    </row>
    <row r="183" spans="1:1" ht="15" thickBot="1" x14ac:dyDescent="0.4">
      <c r="A183" s="145" t="s">
        <v>474</v>
      </c>
    </row>
    <row r="184" spans="1:1" ht="15" thickBot="1" x14ac:dyDescent="0.4">
      <c r="A184" s="145" t="s">
        <v>474</v>
      </c>
    </row>
    <row r="185" spans="1:1" ht="15" thickBot="1" x14ac:dyDescent="0.4">
      <c r="A185" s="145" t="s">
        <v>474</v>
      </c>
    </row>
    <row r="186" spans="1:1" ht="15" thickBot="1" x14ac:dyDescent="0.4">
      <c r="A186" s="145" t="s">
        <v>474</v>
      </c>
    </row>
    <row r="187" spans="1:1" ht="15" thickBot="1" x14ac:dyDescent="0.4">
      <c r="A187" s="145" t="s">
        <v>474</v>
      </c>
    </row>
    <row r="188" spans="1:1" ht="15" thickBot="1" x14ac:dyDescent="0.4">
      <c r="A188" s="145" t="s">
        <v>474</v>
      </c>
    </row>
    <row r="189" spans="1:1" ht="15" thickBot="1" x14ac:dyDescent="0.4">
      <c r="A189" s="145" t="s">
        <v>474</v>
      </c>
    </row>
    <row r="190" spans="1:1" ht="15" thickBot="1" x14ac:dyDescent="0.4">
      <c r="A190" s="145"/>
    </row>
    <row r="191" spans="1:1" ht="15" thickBot="1" x14ac:dyDescent="0.4">
      <c r="A191" s="145"/>
    </row>
    <row r="192" spans="1:1" ht="15" thickBot="1" x14ac:dyDescent="0.4">
      <c r="A192" s="145"/>
    </row>
    <row r="193" spans="1:1" ht="15" thickBot="1" x14ac:dyDescent="0.4">
      <c r="A193" s="145"/>
    </row>
    <row r="194" spans="1:1" ht="15" thickBot="1" x14ac:dyDescent="0.4">
      <c r="A194" s="145"/>
    </row>
    <row r="195" spans="1:1" ht="15" thickBot="1" x14ac:dyDescent="0.4">
      <c r="A195" s="145"/>
    </row>
    <row r="196" spans="1:1" ht="15" thickBot="1" x14ac:dyDescent="0.4">
      <c r="A196" s="145"/>
    </row>
    <row r="197" spans="1:1" ht="15" thickBot="1" x14ac:dyDescent="0.4">
      <c r="A197" s="145"/>
    </row>
    <row r="198" spans="1:1" ht="15" thickBot="1" x14ac:dyDescent="0.4">
      <c r="A198" s="145"/>
    </row>
    <row r="199" spans="1:1" ht="15" thickBot="1" x14ac:dyDescent="0.4">
      <c r="A199" s="145"/>
    </row>
    <row r="200" spans="1:1" ht="15" thickBot="1" x14ac:dyDescent="0.4">
      <c r="A200" s="145"/>
    </row>
    <row r="201" spans="1:1" ht="15" thickBot="1" x14ac:dyDescent="0.4">
      <c r="A201" s="145"/>
    </row>
    <row r="202" spans="1:1" ht="15" thickBot="1" x14ac:dyDescent="0.4">
      <c r="A202" s="145"/>
    </row>
    <row r="203" spans="1:1" ht="15" thickBot="1" x14ac:dyDescent="0.4">
      <c r="A203" s="145"/>
    </row>
    <row r="204" spans="1:1" ht="15" thickBot="1" x14ac:dyDescent="0.4">
      <c r="A204" s="145"/>
    </row>
    <row r="205" spans="1:1" ht="15" thickBot="1" x14ac:dyDescent="0.4">
      <c r="A205" s="145"/>
    </row>
    <row r="206" spans="1:1" ht="15" thickBot="1" x14ac:dyDescent="0.4">
      <c r="A206" s="145"/>
    </row>
    <row r="207" spans="1:1" ht="15" thickBot="1" x14ac:dyDescent="0.4">
      <c r="A207" s="145"/>
    </row>
    <row r="208" spans="1:1" ht="15" thickBot="1" x14ac:dyDescent="0.4">
      <c r="A208" s="145"/>
    </row>
    <row r="209" spans="1:1" ht="15" thickBot="1" x14ac:dyDescent="0.4">
      <c r="A209" s="145"/>
    </row>
    <row r="210" spans="1:1" ht="15" thickBot="1" x14ac:dyDescent="0.4">
      <c r="A210" s="145"/>
    </row>
    <row r="211" spans="1:1" ht="15" thickBot="1" x14ac:dyDescent="0.4">
      <c r="A211" s="145"/>
    </row>
    <row r="212" spans="1:1" ht="15" thickBot="1" x14ac:dyDescent="0.4">
      <c r="A212" s="145"/>
    </row>
    <row r="213" spans="1:1" ht="15" thickBot="1" x14ac:dyDescent="0.4">
      <c r="A213" s="145"/>
    </row>
    <row r="214" spans="1:1" ht="15" thickBot="1" x14ac:dyDescent="0.4">
      <c r="A214" s="145"/>
    </row>
    <row r="215" spans="1:1" ht="15" thickBot="1" x14ac:dyDescent="0.4">
      <c r="A215" s="145"/>
    </row>
    <row r="216" spans="1:1" ht="15" thickBot="1" x14ac:dyDescent="0.4">
      <c r="A216" s="145"/>
    </row>
    <row r="217" spans="1:1" ht="15" thickBot="1" x14ac:dyDescent="0.4">
      <c r="A217" s="145"/>
    </row>
    <row r="218" spans="1:1" ht="15" thickBot="1" x14ac:dyDescent="0.4">
      <c r="A218" s="145"/>
    </row>
    <row r="219" spans="1:1" ht="15" thickBot="1" x14ac:dyDescent="0.4">
      <c r="A219" s="145"/>
    </row>
    <row r="220" spans="1:1" ht="15" thickBot="1" x14ac:dyDescent="0.4">
      <c r="A220" s="145"/>
    </row>
    <row r="221" spans="1:1" ht="15" thickBot="1" x14ac:dyDescent="0.4">
      <c r="A221" s="145"/>
    </row>
    <row r="222" spans="1:1" ht="15" thickBot="1" x14ac:dyDescent="0.4">
      <c r="A222" s="145"/>
    </row>
    <row r="223" spans="1:1" ht="15" thickBot="1" x14ac:dyDescent="0.4">
      <c r="A223" s="145"/>
    </row>
    <row r="224" spans="1:1" ht="15" thickBot="1" x14ac:dyDescent="0.4">
      <c r="A224" s="145"/>
    </row>
    <row r="225" spans="1:1" ht="15" thickBot="1" x14ac:dyDescent="0.4">
      <c r="A225" s="145"/>
    </row>
    <row r="226" spans="1:1" ht="15" thickBot="1" x14ac:dyDescent="0.4">
      <c r="A226" s="145"/>
    </row>
    <row r="227" spans="1:1" ht="15" thickBot="1" x14ac:dyDescent="0.4">
      <c r="A227" s="145"/>
    </row>
    <row r="228" spans="1:1" ht="15" thickBot="1" x14ac:dyDescent="0.4">
      <c r="A228" s="145"/>
    </row>
    <row r="229" spans="1:1" ht="15" thickBot="1" x14ac:dyDescent="0.4">
      <c r="A229" s="145"/>
    </row>
    <row r="230" spans="1:1" ht="15" thickBot="1" x14ac:dyDescent="0.4">
      <c r="A230" s="145"/>
    </row>
    <row r="231" spans="1:1" ht="15" thickBot="1" x14ac:dyDescent="0.4">
      <c r="A231" s="145"/>
    </row>
    <row r="232" spans="1:1" ht="15" thickBot="1" x14ac:dyDescent="0.4">
      <c r="A232" s="145"/>
    </row>
    <row r="233" spans="1:1" ht="15" thickBot="1" x14ac:dyDescent="0.4">
      <c r="A233" s="145"/>
    </row>
    <row r="234" spans="1:1" ht="15" thickBot="1" x14ac:dyDescent="0.4">
      <c r="A234" s="145"/>
    </row>
    <row r="235" spans="1:1" ht="15" thickBot="1" x14ac:dyDescent="0.4">
      <c r="A235" s="145"/>
    </row>
    <row r="236" spans="1:1" ht="15" thickBot="1" x14ac:dyDescent="0.4">
      <c r="A236" s="145"/>
    </row>
    <row r="237" spans="1:1" ht="15" thickBot="1" x14ac:dyDescent="0.4">
      <c r="A237" s="145"/>
    </row>
    <row r="238" spans="1:1" ht="15" thickBot="1" x14ac:dyDescent="0.4">
      <c r="A238" s="145"/>
    </row>
    <row r="239" spans="1:1" ht="15" thickBot="1" x14ac:dyDescent="0.4">
      <c r="A239" s="145"/>
    </row>
    <row r="240" spans="1:1" ht="15" thickBot="1" x14ac:dyDescent="0.4">
      <c r="A240" s="145"/>
    </row>
    <row r="241" spans="1:1" ht="15" thickBot="1" x14ac:dyDescent="0.4">
      <c r="A241" s="145"/>
    </row>
    <row r="242" spans="1:1" ht="15" thickBot="1" x14ac:dyDescent="0.4">
      <c r="A242" s="145"/>
    </row>
    <row r="243" spans="1:1" ht="15" thickBot="1" x14ac:dyDescent="0.4">
      <c r="A243" s="145"/>
    </row>
    <row r="244" spans="1:1" ht="15" thickBot="1" x14ac:dyDescent="0.4">
      <c r="A244" s="145"/>
    </row>
    <row r="245" spans="1:1" ht="15" thickBot="1" x14ac:dyDescent="0.4">
      <c r="A245" s="145"/>
    </row>
    <row r="246" spans="1:1" ht="15" thickBot="1" x14ac:dyDescent="0.4">
      <c r="A246" s="145"/>
    </row>
    <row r="247" spans="1:1" ht="15" thickBot="1" x14ac:dyDescent="0.4">
      <c r="A247" s="145"/>
    </row>
    <row r="248" spans="1:1" ht="15" thickBot="1" x14ac:dyDescent="0.4">
      <c r="A248" s="145"/>
    </row>
    <row r="249" spans="1:1" ht="15" thickBot="1" x14ac:dyDescent="0.4">
      <c r="A249" s="145"/>
    </row>
    <row r="250" spans="1:1" ht="15" thickBot="1" x14ac:dyDescent="0.4">
      <c r="A250" s="145"/>
    </row>
    <row r="251" spans="1:1" ht="15" thickBot="1" x14ac:dyDescent="0.4">
      <c r="A251" s="145"/>
    </row>
    <row r="252" spans="1:1" ht="15" thickBot="1" x14ac:dyDescent="0.4">
      <c r="A252" s="145"/>
    </row>
    <row r="253" spans="1:1" ht="15" thickBot="1" x14ac:dyDescent="0.4">
      <c r="A253" s="145"/>
    </row>
    <row r="254" spans="1:1" ht="15" thickBot="1" x14ac:dyDescent="0.4">
      <c r="A254" s="145"/>
    </row>
    <row r="255" spans="1:1" ht="15" thickBot="1" x14ac:dyDescent="0.4">
      <c r="A255" s="145"/>
    </row>
    <row r="256" spans="1:1" ht="15" thickBot="1" x14ac:dyDescent="0.4">
      <c r="A256" s="145"/>
    </row>
    <row r="257" spans="1:1" ht="15" thickBot="1" x14ac:dyDescent="0.4">
      <c r="A257" s="145"/>
    </row>
    <row r="258" spans="1:1" ht="15" thickBot="1" x14ac:dyDescent="0.4">
      <c r="A258" s="145"/>
    </row>
    <row r="259" spans="1:1" ht="15" thickBot="1" x14ac:dyDescent="0.4">
      <c r="A259" s="145"/>
    </row>
    <row r="260" spans="1:1" ht="15" thickBot="1" x14ac:dyDescent="0.4">
      <c r="A260" s="145"/>
    </row>
    <row r="261" spans="1:1" ht="15" thickBot="1" x14ac:dyDescent="0.4">
      <c r="A261" s="145"/>
    </row>
    <row r="262" spans="1:1" ht="15" thickBot="1" x14ac:dyDescent="0.4">
      <c r="A262" s="145"/>
    </row>
    <row r="263" spans="1:1" ht="15" thickBot="1" x14ac:dyDescent="0.4">
      <c r="A263" s="145"/>
    </row>
    <row r="264" spans="1:1" ht="15" thickBot="1" x14ac:dyDescent="0.4">
      <c r="A264" s="145"/>
    </row>
    <row r="265" spans="1:1" ht="15" thickBot="1" x14ac:dyDescent="0.4">
      <c r="A265" s="145"/>
    </row>
    <row r="266" spans="1:1" ht="15" thickBot="1" x14ac:dyDescent="0.4">
      <c r="A266" s="145"/>
    </row>
    <row r="267" spans="1:1" ht="15" thickBot="1" x14ac:dyDescent="0.4">
      <c r="A267" s="145"/>
    </row>
    <row r="268" spans="1:1" ht="15" thickBot="1" x14ac:dyDescent="0.4">
      <c r="A268" s="145"/>
    </row>
    <row r="269" spans="1:1" ht="15" thickBot="1" x14ac:dyDescent="0.4">
      <c r="A269" s="145"/>
    </row>
    <row r="270" spans="1:1" ht="15" thickBot="1" x14ac:dyDescent="0.4">
      <c r="A270" s="145"/>
    </row>
    <row r="271" spans="1:1" ht="15" thickBot="1" x14ac:dyDescent="0.4">
      <c r="A271" s="145"/>
    </row>
    <row r="272" spans="1:1" ht="15" thickBot="1" x14ac:dyDescent="0.4">
      <c r="A272" s="145"/>
    </row>
    <row r="273" spans="1:1" ht="15" thickBot="1" x14ac:dyDescent="0.4">
      <c r="A273" s="145"/>
    </row>
    <row r="274" spans="1:1" ht="15" thickBot="1" x14ac:dyDescent="0.4">
      <c r="A274" s="145"/>
    </row>
    <row r="275" spans="1:1" ht="15" thickBot="1" x14ac:dyDescent="0.4">
      <c r="A275" s="145"/>
    </row>
    <row r="276" spans="1:1" ht="15" thickBot="1" x14ac:dyDescent="0.4">
      <c r="A276" s="145"/>
    </row>
    <row r="277" spans="1:1" ht="15" thickBot="1" x14ac:dyDescent="0.4">
      <c r="A277" s="145"/>
    </row>
    <row r="278" spans="1:1" ht="15" thickBot="1" x14ac:dyDescent="0.4">
      <c r="A278" s="145"/>
    </row>
    <row r="279" spans="1:1" ht="15" thickBot="1" x14ac:dyDescent="0.4">
      <c r="A279" s="145"/>
    </row>
    <row r="280" spans="1:1" ht="15" thickBot="1" x14ac:dyDescent="0.4">
      <c r="A280" s="145"/>
    </row>
    <row r="281" spans="1:1" ht="15" thickBot="1" x14ac:dyDescent="0.4">
      <c r="A281" s="145"/>
    </row>
    <row r="282" spans="1:1" ht="15" thickBot="1" x14ac:dyDescent="0.4">
      <c r="A282" s="145"/>
    </row>
    <row r="283" spans="1:1" ht="15" thickBot="1" x14ac:dyDescent="0.4">
      <c r="A283" s="145"/>
    </row>
    <row r="284" spans="1:1" ht="15" thickBot="1" x14ac:dyDescent="0.4">
      <c r="A284" s="145"/>
    </row>
    <row r="285" spans="1:1" ht="15" thickBot="1" x14ac:dyDescent="0.4">
      <c r="A285" s="145"/>
    </row>
    <row r="286" spans="1:1" ht="15" thickBot="1" x14ac:dyDescent="0.4">
      <c r="A286" s="145"/>
    </row>
    <row r="287" spans="1:1" ht="15" thickBot="1" x14ac:dyDescent="0.4">
      <c r="A287" s="145"/>
    </row>
    <row r="288" spans="1:1" ht="15" thickBot="1" x14ac:dyDescent="0.4">
      <c r="A288" s="145"/>
    </row>
    <row r="289" spans="1:1" ht="15" thickBot="1" x14ac:dyDescent="0.4">
      <c r="A289" s="145"/>
    </row>
    <row r="290" spans="1:1" ht="15" thickBot="1" x14ac:dyDescent="0.4">
      <c r="A290" s="145"/>
    </row>
    <row r="291" spans="1:1" ht="15" thickBot="1" x14ac:dyDescent="0.4">
      <c r="A291" s="145"/>
    </row>
    <row r="292" spans="1:1" ht="15" thickBot="1" x14ac:dyDescent="0.4">
      <c r="A292" s="145"/>
    </row>
    <row r="293" spans="1:1" ht="15" thickBot="1" x14ac:dyDescent="0.4">
      <c r="A293" s="145"/>
    </row>
    <row r="294" spans="1:1" ht="15" thickBot="1" x14ac:dyDescent="0.4">
      <c r="A294" s="145"/>
    </row>
    <row r="295" spans="1:1" ht="15" thickBot="1" x14ac:dyDescent="0.4">
      <c r="A295" s="145"/>
    </row>
    <row r="296" spans="1:1" ht="15" thickBot="1" x14ac:dyDescent="0.4">
      <c r="A296" s="145"/>
    </row>
    <row r="297" spans="1:1" ht="15" thickBot="1" x14ac:dyDescent="0.4">
      <c r="A297" s="145"/>
    </row>
    <row r="298" spans="1:1" ht="15" thickBot="1" x14ac:dyDescent="0.4">
      <c r="A298" s="145"/>
    </row>
    <row r="299" spans="1:1" ht="15" thickBot="1" x14ac:dyDescent="0.4">
      <c r="A299" s="145"/>
    </row>
    <row r="300" spans="1:1" ht="15" thickBot="1" x14ac:dyDescent="0.4">
      <c r="A300" s="145"/>
    </row>
    <row r="301" spans="1:1" ht="15" thickBot="1" x14ac:dyDescent="0.4">
      <c r="A301" s="145"/>
    </row>
    <row r="302" spans="1:1" ht="15" thickBot="1" x14ac:dyDescent="0.4">
      <c r="A302" s="145"/>
    </row>
    <row r="303" spans="1:1" ht="15" thickBot="1" x14ac:dyDescent="0.4">
      <c r="A303" s="145"/>
    </row>
    <row r="304" spans="1:1" ht="15" thickBot="1" x14ac:dyDescent="0.4">
      <c r="A304" s="145"/>
    </row>
    <row r="305" spans="1:1" ht="15" thickBot="1" x14ac:dyDescent="0.4">
      <c r="A305" s="145"/>
    </row>
    <row r="306" spans="1:1" ht="15" thickBot="1" x14ac:dyDescent="0.4">
      <c r="A306" s="145"/>
    </row>
    <row r="307" spans="1:1" ht="15" thickBot="1" x14ac:dyDescent="0.4">
      <c r="A307" s="145"/>
    </row>
    <row r="308" spans="1:1" ht="15" thickBot="1" x14ac:dyDescent="0.4">
      <c r="A308" s="145"/>
    </row>
    <row r="309" spans="1:1" ht="15" thickBot="1" x14ac:dyDescent="0.4">
      <c r="A309" s="145"/>
    </row>
    <row r="310" spans="1:1" ht="15" thickBot="1" x14ac:dyDescent="0.4">
      <c r="A310" s="145"/>
    </row>
    <row r="311" spans="1:1" ht="15" thickBot="1" x14ac:dyDescent="0.4">
      <c r="A311" s="145"/>
    </row>
    <row r="312" spans="1:1" ht="15" thickBot="1" x14ac:dyDescent="0.4">
      <c r="A312" s="145"/>
    </row>
    <row r="313" spans="1:1" ht="15" thickBot="1" x14ac:dyDescent="0.4">
      <c r="A313" s="145"/>
    </row>
    <row r="314" spans="1:1" ht="15" thickBot="1" x14ac:dyDescent="0.4">
      <c r="A314" s="145"/>
    </row>
    <row r="315" spans="1:1" ht="15" thickBot="1" x14ac:dyDescent="0.4">
      <c r="A315" s="145"/>
    </row>
    <row r="316" spans="1:1" ht="15" thickBot="1" x14ac:dyDescent="0.4">
      <c r="A316" s="145"/>
    </row>
    <row r="317" spans="1:1" ht="15" thickBot="1" x14ac:dyDescent="0.4">
      <c r="A317" s="145"/>
    </row>
    <row r="318" spans="1:1" ht="15" thickBot="1" x14ac:dyDescent="0.4">
      <c r="A318" s="145"/>
    </row>
    <row r="319" spans="1:1" ht="15" thickBot="1" x14ac:dyDescent="0.4">
      <c r="A319" s="145"/>
    </row>
    <row r="320" spans="1:1" ht="15" thickBot="1" x14ac:dyDescent="0.4">
      <c r="A320" s="145"/>
    </row>
    <row r="321" spans="1:1" ht="15" thickBot="1" x14ac:dyDescent="0.4">
      <c r="A321" s="145"/>
    </row>
    <row r="322" spans="1:1" ht="15" thickBot="1" x14ac:dyDescent="0.4">
      <c r="A322" s="145"/>
    </row>
    <row r="323" spans="1:1" ht="15" thickBot="1" x14ac:dyDescent="0.4">
      <c r="A323" s="145"/>
    </row>
    <row r="324" spans="1:1" ht="15" thickBot="1" x14ac:dyDescent="0.4">
      <c r="A324" s="145"/>
    </row>
    <row r="325" spans="1:1" ht="15" thickBot="1" x14ac:dyDescent="0.4">
      <c r="A325" s="145"/>
    </row>
    <row r="326" spans="1:1" ht="15" thickBot="1" x14ac:dyDescent="0.4">
      <c r="A326" s="145"/>
    </row>
    <row r="327" spans="1:1" ht="15" thickBot="1" x14ac:dyDescent="0.4">
      <c r="A327" s="145"/>
    </row>
    <row r="328" spans="1:1" ht="15" thickBot="1" x14ac:dyDescent="0.4">
      <c r="A328" s="145"/>
    </row>
    <row r="329" spans="1:1" ht="15" thickBot="1" x14ac:dyDescent="0.4">
      <c r="A329" s="145"/>
    </row>
    <row r="330" spans="1:1" ht="15" thickBot="1" x14ac:dyDescent="0.4">
      <c r="A330" s="145"/>
    </row>
    <row r="331" spans="1:1" ht="15" thickBot="1" x14ac:dyDescent="0.4">
      <c r="A331" s="145"/>
    </row>
    <row r="332" spans="1:1" ht="15" thickBot="1" x14ac:dyDescent="0.4">
      <c r="A332" s="145"/>
    </row>
    <row r="333" spans="1:1" ht="15" thickBot="1" x14ac:dyDescent="0.4">
      <c r="A333" s="145"/>
    </row>
    <row r="334" spans="1:1" ht="15" thickBot="1" x14ac:dyDescent="0.4">
      <c r="A334" s="145"/>
    </row>
    <row r="335" spans="1:1" ht="15" thickBot="1" x14ac:dyDescent="0.4">
      <c r="A335" s="145"/>
    </row>
    <row r="336" spans="1:1" ht="15" thickBot="1" x14ac:dyDescent="0.4">
      <c r="A336" s="145"/>
    </row>
    <row r="337" spans="1:1" ht="15" thickBot="1" x14ac:dyDescent="0.4">
      <c r="A337" s="145"/>
    </row>
    <row r="338" spans="1:1" ht="15" thickBot="1" x14ac:dyDescent="0.4">
      <c r="A338" s="145"/>
    </row>
    <row r="339" spans="1:1" ht="15" thickBot="1" x14ac:dyDescent="0.4">
      <c r="A339" s="145"/>
    </row>
    <row r="340" spans="1:1" ht="15" thickBot="1" x14ac:dyDescent="0.4">
      <c r="A340" s="145"/>
    </row>
    <row r="341" spans="1:1" ht="15" thickBot="1" x14ac:dyDescent="0.4">
      <c r="A341" s="145"/>
    </row>
    <row r="342" spans="1:1" ht="15" thickBot="1" x14ac:dyDescent="0.4">
      <c r="A342" s="145"/>
    </row>
    <row r="343" spans="1:1" ht="15" thickBot="1" x14ac:dyDescent="0.4">
      <c r="A343" s="145"/>
    </row>
    <row r="344" spans="1:1" ht="15" thickBot="1" x14ac:dyDescent="0.4">
      <c r="A344" s="145"/>
    </row>
    <row r="345" spans="1:1" ht="15" thickBot="1" x14ac:dyDescent="0.4">
      <c r="A345" s="145"/>
    </row>
    <row r="346" spans="1:1" ht="15" thickBot="1" x14ac:dyDescent="0.4">
      <c r="A346" s="145"/>
    </row>
    <row r="347" spans="1:1" ht="15" thickBot="1" x14ac:dyDescent="0.4">
      <c r="A347" s="145"/>
    </row>
    <row r="348" spans="1:1" ht="15" thickBot="1" x14ac:dyDescent="0.4">
      <c r="A348" s="145"/>
    </row>
    <row r="349" spans="1:1" ht="15" thickBot="1" x14ac:dyDescent="0.4">
      <c r="A349" s="145"/>
    </row>
    <row r="350" spans="1:1" ht="15" thickBot="1" x14ac:dyDescent="0.4">
      <c r="A350" s="145"/>
    </row>
    <row r="351" spans="1:1" ht="15" thickBot="1" x14ac:dyDescent="0.4">
      <c r="A351" s="145"/>
    </row>
    <row r="352" spans="1:1" ht="15" thickBot="1" x14ac:dyDescent="0.4">
      <c r="A352" s="145"/>
    </row>
    <row r="353" spans="1:1" ht="15" thickBot="1" x14ac:dyDescent="0.4">
      <c r="A353" s="145"/>
    </row>
    <row r="354" spans="1:1" ht="15" thickBot="1" x14ac:dyDescent="0.4">
      <c r="A354" s="145"/>
    </row>
    <row r="355" spans="1:1" ht="15" thickBot="1" x14ac:dyDescent="0.4">
      <c r="A355" s="145"/>
    </row>
    <row r="356" spans="1:1" ht="15" thickBot="1" x14ac:dyDescent="0.4">
      <c r="A356" s="145"/>
    </row>
    <row r="357" spans="1:1" ht="15" thickBot="1" x14ac:dyDescent="0.4">
      <c r="A357" s="145"/>
    </row>
    <row r="358" spans="1:1" ht="15" thickBot="1" x14ac:dyDescent="0.4">
      <c r="A358" s="145"/>
    </row>
    <row r="359" spans="1:1" ht="15" thickBot="1" x14ac:dyDescent="0.4">
      <c r="A359" s="145"/>
    </row>
    <row r="360" spans="1:1" ht="15" thickBot="1" x14ac:dyDescent="0.4">
      <c r="A360" s="145"/>
    </row>
    <row r="361" spans="1:1" ht="15" thickBot="1" x14ac:dyDescent="0.4">
      <c r="A361" s="145"/>
    </row>
    <row r="362" spans="1:1" ht="15" thickBot="1" x14ac:dyDescent="0.4">
      <c r="A362" s="145"/>
    </row>
    <row r="363" spans="1:1" ht="15" thickBot="1" x14ac:dyDescent="0.4">
      <c r="A363" s="145"/>
    </row>
    <row r="364" spans="1:1" ht="15" thickBot="1" x14ac:dyDescent="0.4">
      <c r="A364" s="145"/>
    </row>
    <row r="365" spans="1:1" ht="15" thickBot="1" x14ac:dyDescent="0.4">
      <c r="A365" s="145"/>
    </row>
    <row r="366" spans="1:1" ht="15" thickBot="1" x14ac:dyDescent="0.4">
      <c r="A366" s="145"/>
    </row>
    <row r="367" spans="1:1" ht="15" thickBot="1" x14ac:dyDescent="0.4">
      <c r="A367" s="145"/>
    </row>
    <row r="368" spans="1:1" ht="15" thickBot="1" x14ac:dyDescent="0.4">
      <c r="A368" s="145"/>
    </row>
    <row r="369" spans="1:1" ht="15" thickBot="1" x14ac:dyDescent="0.4">
      <c r="A369" s="145"/>
    </row>
    <row r="370" spans="1:1" ht="15" thickBot="1" x14ac:dyDescent="0.4">
      <c r="A370" s="145"/>
    </row>
    <row r="371" spans="1:1" ht="15" thickBot="1" x14ac:dyDescent="0.4">
      <c r="A371" s="145"/>
    </row>
    <row r="372" spans="1:1" ht="15" thickBot="1" x14ac:dyDescent="0.4">
      <c r="A372" s="145"/>
    </row>
    <row r="373" spans="1:1" ht="15" thickBot="1" x14ac:dyDescent="0.4">
      <c r="A373" s="145"/>
    </row>
    <row r="374" spans="1:1" ht="15" thickBot="1" x14ac:dyDescent="0.4">
      <c r="A374" s="145"/>
    </row>
    <row r="375" spans="1:1" ht="15" thickBot="1" x14ac:dyDescent="0.4">
      <c r="A375" s="145"/>
    </row>
    <row r="376" spans="1:1" ht="15" thickBot="1" x14ac:dyDescent="0.4">
      <c r="A376" s="145"/>
    </row>
    <row r="377" spans="1:1" ht="15" thickBot="1" x14ac:dyDescent="0.4">
      <c r="A377" s="145"/>
    </row>
    <row r="378" spans="1:1" ht="15" thickBot="1" x14ac:dyDescent="0.4">
      <c r="A378" s="145"/>
    </row>
    <row r="379" spans="1:1" ht="15" thickBot="1" x14ac:dyDescent="0.4">
      <c r="A379" s="145"/>
    </row>
    <row r="380" spans="1:1" ht="15" thickBot="1" x14ac:dyDescent="0.4">
      <c r="A380" s="145"/>
    </row>
    <row r="381" spans="1:1" ht="15" thickBot="1" x14ac:dyDescent="0.4">
      <c r="A381" s="145"/>
    </row>
    <row r="382" spans="1:1" ht="15" thickBot="1" x14ac:dyDescent="0.4">
      <c r="A382" s="145"/>
    </row>
    <row r="383" spans="1:1" ht="15" thickBot="1" x14ac:dyDescent="0.4">
      <c r="A383" s="145"/>
    </row>
    <row r="384" spans="1:1" ht="15" thickBot="1" x14ac:dyDescent="0.4">
      <c r="A384" s="145"/>
    </row>
    <row r="385" spans="1:1" ht="15" thickBot="1" x14ac:dyDescent="0.4">
      <c r="A385" s="145"/>
    </row>
    <row r="386" spans="1:1" ht="15" thickBot="1" x14ac:dyDescent="0.4">
      <c r="A386" s="145"/>
    </row>
    <row r="387" spans="1:1" ht="15" thickBot="1" x14ac:dyDescent="0.4">
      <c r="A387" s="145"/>
    </row>
    <row r="388" spans="1:1" ht="15" thickBot="1" x14ac:dyDescent="0.4">
      <c r="A388" s="145"/>
    </row>
    <row r="389" spans="1:1" ht="15" thickBot="1" x14ac:dyDescent="0.4">
      <c r="A389" s="145"/>
    </row>
    <row r="390" spans="1:1" ht="15" thickBot="1" x14ac:dyDescent="0.4">
      <c r="A390" s="145"/>
    </row>
    <row r="391" spans="1:1" ht="15" thickBot="1" x14ac:dyDescent="0.4">
      <c r="A391" s="145"/>
    </row>
    <row r="392" spans="1:1" ht="15" thickBot="1" x14ac:dyDescent="0.4">
      <c r="A392" s="145"/>
    </row>
    <row r="393" spans="1:1" ht="15" thickBot="1" x14ac:dyDescent="0.4">
      <c r="A393" s="145"/>
    </row>
    <row r="394" spans="1:1" ht="15" thickBot="1" x14ac:dyDescent="0.4">
      <c r="A394" s="145"/>
    </row>
    <row r="395" spans="1:1" ht="15" thickBot="1" x14ac:dyDescent="0.4">
      <c r="A395" s="145"/>
    </row>
    <row r="396" spans="1:1" ht="15" thickBot="1" x14ac:dyDescent="0.4">
      <c r="A396" s="145"/>
    </row>
    <row r="397" spans="1:1" ht="15" thickBot="1" x14ac:dyDescent="0.4">
      <c r="A397" s="145"/>
    </row>
    <row r="398" spans="1:1" ht="15" thickBot="1" x14ac:dyDescent="0.4">
      <c r="A398" s="145"/>
    </row>
    <row r="399" spans="1:1" ht="15" thickBot="1" x14ac:dyDescent="0.4">
      <c r="A399" s="145"/>
    </row>
    <row r="400" spans="1:1" ht="15" thickBot="1" x14ac:dyDescent="0.4">
      <c r="A400" s="145"/>
    </row>
    <row r="401" spans="1:1" ht="15" thickBot="1" x14ac:dyDescent="0.4">
      <c r="A401" s="145"/>
    </row>
    <row r="402" spans="1:1" ht="15" thickBot="1" x14ac:dyDescent="0.4">
      <c r="A402" s="145"/>
    </row>
    <row r="403" spans="1:1" ht="15" thickBot="1" x14ac:dyDescent="0.4">
      <c r="A403" s="145"/>
    </row>
    <row r="404" spans="1:1" ht="15" thickBot="1" x14ac:dyDescent="0.4">
      <c r="A404" s="145"/>
    </row>
    <row r="405" spans="1:1" ht="15" thickBot="1" x14ac:dyDescent="0.4">
      <c r="A405" s="145"/>
    </row>
    <row r="406" spans="1:1" ht="15" thickBot="1" x14ac:dyDescent="0.4">
      <c r="A406" s="145"/>
    </row>
    <row r="407" spans="1:1" ht="15" thickBot="1" x14ac:dyDescent="0.4">
      <c r="A407" s="145"/>
    </row>
    <row r="408" spans="1:1" ht="15" thickBot="1" x14ac:dyDescent="0.4">
      <c r="A408" s="145"/>
    </row>
    <row r="409" spans="1:1" ht="15" thickBot="1" x14ac:dyDescent="0.4">
      <c r="A409" s="145"/>
    </row>
    <row r="410" spans="1:1" ht="15" thickBot="1" x14ac:dyDescent="0.4">
      <c r="A410" s="145"/>
    </row>
    <row r="411" spans="1:1" ht="15" thickBot="1" x14ac:dyDescent="0.4">
      <c r="A411" s="145"/>
    </row>
    <row r="412" spans="1:1" ht="15" thickBot="1" x14ac:dyDescent="0.4">
      <c r="A412" s="145"/>
    </row>
    <row r="413" spans="1:1" ht="15" thickBot="1" x14ac:dyDescent="0.4">
      <c r="A413" s="145"/>
    </row>
    <row r="414" spans="1:1" ht="15" thickBot="1" x14ac:dyDescent="0.4">
      <c r="A414" s="145"/>
    </row>
    <row r="415" spans="1:1" ht="15" thickBot="1" x14ac:dyDescent="0.4">
      <c r="A415" s="145"/>
    </row>
    <row r="416" spans="1:1" ht="15" thickBot="1" x14ac:dyDescent="0.4">
      <c r="A416" s="145"/>
    </row>
    <row r="417" spans="1:1" ht="15" thickBot="1" x14ac:dyDescent="0.4">
      <c r="A417" s="145"/>
    </row>
    <row r="418" spans="1:1" ht="15" thickBot="1" x14ac:dyDescent="0.4">
      <c r="A418" s="145"/>
    </row>
    <row r="419" spans="1:1" ht="15" thickBot="1" x14ac:dyDescent="0.4">
      <c r="A419" s="145"/>
    </row>
    <row r="420" spans="1:1" ht="15" thickBot="1" x14ac:dyDescent="0.4">
      <c r="A420" s="145"/>
    </row>
    <row r="421" spans="1:1" ht="15" thickBot="1" x14ac:dyDescent="0.4">
      <c r="A421" s="145"/>
    </row>
    <row r="422" spans="1:1" ht="15" thickBot="1" x14ac:dyDescent="0.4">
      <c r="A422" s="145"/>
    </row>
    <row r="423" spans="1:1" ht="15" thickBot="1" x14ac:dyDescent="0.4">
      <c r="A423" s="145"/>
    </row>
    <row r="424" spans="1:1" ht="15" thickBot="1" x14ac:dyDescent="0.4">
      <c r="A424" s="145"/>
    </row>
    <row r="425" spans="1:1" ht="15" thickBot="1" x14ac:dyDescent="0.4">
      <c r="A425" s="145"/>
    </row>
    <row r="426" spans="1:1" ht="15" thickBot="1" x14ac:dyDescent="0.4">
      <c r="A426" s="145"/>
    </row>
    <row r="427" spans="1:1" ht="15" thickBot="1" x14ac:dyDescent="0.4">
      <c r="A427" s="145"/>
    </row>
    <row r="428" spans="1:1" ht="15" thickBot="1" x14ac:dyDescent="0.4">
      <c r="A428" s="145"/>
    </row>
    <row r="429" spans="1:1" ht="15" thickBot="1" x14ac:dyDescent="0.4">
      <c r="A429" s="145"/>
    </row>
    <row r="430" spans="1:1" ht="15" thickBot="1" x14ac:dyDescent="0.4">
      <c r="A430" s="145"/>
    </row>
    <row r="431" spans="1:1" ht="15" thickBot="1" x14ac:dyDescent="0.4">
      <c r="A431" s="145"/>
    </row>
    <row r="432" spans="1:1" ht="15" thickBot="1" x14ac:dyDescent="0.4">
      <c r="A432" s="145"/>
    </row>
    <row r="433" spans="1:1" ht="15" thickBot="1" x14ac:dyDescent="0.4">
      <c r="A433" s="145"/>
    </row>
    <row r="434" spans="1:1" ht="15" thickBot="1" x14ac:dyDescent="0.4">
      <c r="A434" s="145"/>
    </row>
    <row r="435" spans="1:1" ht="15" thickBot="1" x14ac:dyDescent="0.4">
      <c r="A435" s="145"/>
    </row>
    <row r="436" spans="1:1" ht="15" thickBot="1" x14ac:dyDescent="0.4">
      <c r="A436" s="145"/>
    </row>
    <row r="437" spans="1:1" ht="15" thickBot="1" x14ac:dyDescent="0.4">
      <c r="A437" s="145"/>
    </row>
    <row r="438" spans="1:1" ht="15" thickBot="1" x14ac:dyDescent="0.4">
      <c r="A438" s="145"/>
    </row>
    <row r="439" spans="1:1" ht="15" thickBot="1" x14ac:dyDescent="0.4">
      <c r="A439" s="145"/>
    </row>
    <row r="440" spans="1:1" ht="15" thickBot="1" x14ac:dyDescent="0.4">
      <c r="A440" s="145"/>
    </row>
    <row r="441" spans="1:1" ht="15" thickBot="1" x14ac:dyDescent="0.4">
      <c r="A441" s="145"/>
    </row>
    <row r="442" spans="1:1" ht="15" thickBot="1" x14ac:dyDescent="0.4">
      <c r="A442" s="145"/>
    </row>
    <row r="443" spans="1:1" ht="15" thickBot="1" x14ac:dyDescent="0.4">
      <c r="A443" s="145"/>
    </row>
    <row r="444" spans="1:1" ht="15" thickBot="1" x14ac:dyDescent="0.4">
      <c r="A444" s="145"/>
    </row>
    <row r="445" spans="1:1" ht="15" thickBot="1" x14ac:dyDescent="0.4">
      <c r="A445" s="145"/>
    </row>
    <row r="446" spans="1:1" ht="15" thickBot="1" x14ac:dyDescent="0.4">
      <c r="A446" s="145"/>
    </row>
    <row r="447" spans="1:1" ht="15" thickBot="1" x14ac:dyDescent="0.4">
      <c r="A447" s="145"/>
    </row>
    <row r="448" spans="1:1" ht="15" thickBot="1" x14ac:dyDescent="0.4">
      <c r="A448" s="145"/>
    </row>
    <row r="449" spans="1:1" ht="15" thickBot="1" x14ac:dyDescent="0.4">
      <c r="A449" s="145"/>
    </row>
    <row r="450" spans="1:1" ht="15" thickBot="1" x14ac:dyDescent="0.4">
      <c r="A450" s="145"/>
    </row>
    <row r="451" spans="1:1" ht="15" thickBot="1" x14ac:dyDescent="0.4">
      <c r="A451" s="145"/>
    </row>
    <row r="452" spans="1:1" ht="15" thickBot="1" x14ac:dyDescent="0.4">
      <c r="A452" s="145"/>
    </row>
    <row r="453" spans="1:1" ht="15" thickBot="1" x14ac:dyDescent="0.4">
      <c r="A453" s="145"/>
    </row>
    <row r="454" spans="1:1" ht="15" thickBot="1" x14ac:dyDescent="0.4">
      <c r="A454" s="145"/>
    </row>
    <row r="455" spans="1:1" ht="15" thickBot="1" x14ac:dyDescent="0.4">
      <c r="A455" s="145"/>
    </row>
    <row r="456" spans="1:1" ht="15" thickBot="1" x14ac:dyDescent="0.4">
      <c r="A456" s="145"/>
    </row>
    <row r="457" spans="1:1" ht="15" thickBot="1" x14ac:dyDescent="0.4">
      <c r="A457" s="145"/>
    </row>
    <row r="458" spans="1:1" ht="15" thickBot="1" x14ac:dyDescent="0.4">
      <c r="A458" s="145"/>
    </row>
    <row r="459" spans="1:1" ht="15" thickBot="1" x14ac:dyDescent="0.4">
      <c r="A459" s="145"/>
    </row>
    <row r="460" spans="1:1" ht="15" thickBot="1" x14ac:dyDescent="0.4">
      <c r="A460" s="145"/>
    </row>
    <row r="461" spans="1:1" ht="15" thickBot="1" x14ac:dyDescent="0.4">
      <c r="A461" s="145"/>
    </row>
    <row r="462" spans="1:1" ht="15" thickBot="1" x14ac:dyDescent="0.4">
      <c r="A462" s="145"/>
    </row>
    <row r="463" spans="1:1" ht="15" thickBot="1" x14ac:dyDescent="0.4">
      <c r="A463" s="145"/>
    </row>
    <row r="464" spans="1:1" ht="15" thickBot="1" x14ac:dyDescent="0.4">
      <c r="A464" s="145"/>
    </row>
    <row r="465" spans="1:1" ht="15" thickBot="1" x14ac:dyDescent="0.4">
      <c r="A465" s="145"/>
    </row>
    <row r="466" spans="1:1" ht="15" thickBot="1" x14ac:dyDescent="0.4">
      <c r="A466" s="145"/>
    </row>
    <row r="467" spans="1:1" ht="15" thickBot="1" x14ac:dyDescent="0.4">
      <c r="A467" s="145"/>
    </row>
    <row r="468" spans="1:1" ht="15" thickBot="1" x14ac:dyDescent="0.4">
      <c r="A468" s="145"/>
    </row>
    <row r="469" spans="1:1" ht="15" thickBot="1" x14ac:dyDescent="0.4">
      <c r="A469" s="145"/>
    </row>
    <row r="470" spans="1:1" ht="15" thickBot="1" x14ac:dyDescent="0.4">
      <c r="A470" s="145"/>
    </row>
    <row r="471" spans="1:1" ht="15" thickBot="1" x14ac:dyDescent="0.4">
      <c r="A471" s="145"/>
    </row>
    <row r="472" spans="1:1" ht="15" thickBot="1" x14ac:dyDescent="0.4">
      <c r="A472" s="145"/>
    </row>
    <row r="473" spans="1:1" ht="15" thickBot="1" x14ac:dyDescent="0.4">
      <c r="A473" s="145"/>
    </row>
    <row r="474" spans="1:1" ht="15" thickBot="1" x14ac:dyDescent="0.4">
      <c r="A474" s="145"/>
    </row>
    <row r="475" spans="1:1" ht="15" thickBot="1" x14ac:dyDescent="0.4">
      <c r="A475" s="145"/>
    </row>
    <row r="476" spans="1:1" ht="15" thickBot="1" x14ac:dyDescent="0.4">
      <c r="A476" s="145"/>
    </row>
    <row r="477" spans="1:1" ht="15" thickBot="1" x14ac:dyDescent="0.4">
      <c r="A477" s="145"/>
    </row>
    <row r="478" spans="1:1" ht="15" thickBot="1" x14ac:dyDescent="0.4">
      <c r="A478" s="145"/>
    </row>
    <row r="479" spans="1:1" ht="15" thickBot="1" x14ac:dyDescent="0.4">
      <c r="A479" s="145"/>
    </row>
    <row r="480" spans="1:1" ht="15" thickBot="1" x14ac:dyDescent="0.4">
      <c r="A480" s="145"/>
    </row>
    <row r="481" spans="1:1" ht="15" thickBot="1" x14ac:dyDescent="0.4">
      <c r="A481" s="145"/>
    </row>
    <row r="482" spans="1:1" ht="15" thickBot="1" x14ac:dyDescent="0.4">
      <c r="A482" s="145"/>
    </row>
    <row r="483" spans="1:1" ht="15" thickBot="1" x14ac:dyDescent="0.4">
      <c r="A483" s="145"/>
    </row>
    <row r="484" spans="1:1" ht="15" thickBot="1" x14ac:dyDescent="0.4">
      <c r="A484" s="145"/>
    </row>
    <row r="485" spans="1:1" ht="15" thickBot="1" x14ac:dyDescent="0.4">
      <c r="A485" s="145"/>
    </row>
    <row r="486" spans="1:1" ht="15" thickBot="1" x14ac:dyDescent="0.4">
      <c r="A486" s="145"/>
    </row>
    <row r="487" spans="1:1" ht="15" thickBot="1" x14ac:dyDescent="0.4">
      <c r="A487" s="145"/>
    </row>
    <row r="488" spans="1:1" ht="15" thickBot="1" x14ac:dyDescent="0.4">
      <c r="A488" s="145"/>
    </row>
    <row r="489" spans="1:1" ht="15" thickBot="1" x14ac:dyDescent="0.4">
      <c r="A489" s="145"/>
    </row>
    <row r="490" spans="1:1" ht="15" thickBot="1" x14ac:dyDescent="0.4">
      <c r="A490" s="145"/>
    </row>
    <row r="491" spans="1:1" ht="15" thickBot="1" x14ac:dyDescent="0.4">
      <c r="A491" s="145"/>
    </row>
    <row r="492" spans="1:1" ht="15" thickBot="1" x14ac:dyDescent="0.4">
      <c r="A492" s="145"/>
    </row>
    <row r="493" spans="1:1" ht="15" thickBot="1" x14ac:dyDescent="0.4">
      <c r="A493" s="145"/>
    </row>
    <row r="494" spans="1:1" ht="15" thickBot="1" x14ac:dyDescent="0.4">
      <c r="A494" s="145"/>
    </row>
    <row r="495" spans="1:1" ht="15" thickBot="1" x14ac:dyDescent="0.4">
      <c r="A495" s="145"/>
    </row>
    <row r="496" spans="1:1" ht="15" thickBot="1" x14ac:dyDescent="0.4">
      <c r="A496" s="145"/>
    </row>
    <row r="497" spans="1:1" ht="15" thickBot="1" x14ac:dyDescent="0.4">
      <c r="A497" s="145"/>
    </row>
    <row r="498" spans="1:1" ht="15" thickBot="1" x14ac:dyDescent="0.4">
      <c r="A498" s="145"/>
    </row>
    <row r="499" spans="1:1" ht="15" thickBot="1" x14ac:dyDescent="0.4">
      <c r="A499" s="145"/>
    </row>
    <row r="500" spans="1:1" ht="15" thickBot="1" x14ac:dyDescent="0.4">
      <c r="A500" s="145"/>
    </row>
    <row r="501" spans="1:1" ht="15" thickBot="1" x14ac:dyDescent="0.4">
      <c r="A501" s="145"/>
    </row>
    <row r="502" spans="1:1" ht="15" thickBot="1" x14ac:dyDescent="0.4">
      <c r="A502" s="145"/>
    </row>
    <row r="503" spans="1:1" ht="15" thickBot="1" x14ac:dyDescent="0.4">
      <c r="A503" s="145"/>
    </row>
    <row r="504" spans="1:1" ht="15" thickBot="1" x14ac:dyDescent="0.4">
      <c r="A504" s="145"/>
    </row>
    <row r="505" spans="1:1" ht="15" thickBot="1" x14ac:dyDescent="0.4">
      <c r="A505" s="145"/>
    </row>
    <row r="506" spans="1:1" ht="15" thickBot="1" x14ac:dyDescent="0.4">
      <c r="A506" s="145"/>
    </row>
    <row r="507" spans="1:1" ht="15" thickBot="1" x14ac:dyDescent="0.4">
      <c r="A507" s="145"/>
    </row>
    <row r="508" spans="1:1" ht="15" thickBot="1" x14ac:dyDescent="0.4">
      <c r="A508" s="145"/>
    </row>
    <row r="509" spans="1:1" ht="15" thickBot="1" x14ac:dyDescent="0.4">
      <c r="A509" s="145"/>
    </row>
    <row r="510" spans="1:1" ht="15" thickBot="1" x14ac:dyDescent="0.4">
      <c r="A510" s="145"/>
    </row>
    <row r="511" spans="1:1" ht="15" thickBot="1" x14ac:dyDescent="0.4">
      <c r="A511" s="145"/>
    </row>
    <row r="512" spans="1:1" ht="15" thickBot="1" x14ac:dyDescent="0.4">
      <c r="A512" s="145"/>
    </row>
    <row r="513" spans="1:1" ht="15" thickBot="1" x14ac:dyDescent="0.4">
      <c r="A513" s="145"/>
    </row>
    <row r="514" spans="1:1" ht="15" thickBot="1" x14ac:dyDescent="0.4">
      <c r="A514" s="145"/>
    </row>
    <row r="515" spans="1:1" ht="15" thickBot="1" x14ac:dyDescent="0.4">
      <c r="A515" s="145"/>
    </row>
    <row r="516" spans="1:1" ht="15" thickBot="1" x14ac:dyDescent="0.4">
      <c r="A516" s="145"/>
    </row>
    <row r="517" spans="1:1" ht="15" thickBot="1" x14ac:dyDescent="0.4">
      <c r="A517" s="145"/>
    </row>
    <row r="518" spans="1:1" ht="15" thickBot="1" x14ac:dyDescent="0.4">
      <c r="A518" s="145"/>
    </row>
    <row r="519" spans="1:1" ht="15" thickBot="1" x14ac:dyDescent="0.4">
      <c r="A519" s="145"/>
    </row>
    <row r="520" spans="1:1" ht="15" thickBot="1" x14ac:dyDescent="0.4">
      <c r="A520" s="145"/>
    </row>
    <row r="521" spans="1:1" ht="15" thickBot="1" x14ac:dyDescent="0.4">
      <c r="A521" s="145"/>
    </row>
    <row r="522" spans="1:1" ht="15" thickBot="1" x14ac:dyDescent="0.4">
      <c r="A522" s="145"/>
    </row>
    <row r="523" spans="1:1" ht="15" thickBot="1" x14ac:dyDescent="0.4">
      <c r="A523" s="145"/>
    </row>
    <row r="524" spans="1:1" ht="15" thickBot="1" x14ac:dyDescent="0.4">
      <c r="A524" s="145"/>
    </row>
    <row r="525" spans="1:1" ht="15" thickBot="1" x14ac:dyDescent="0.4">
      <c r="A525" s="145"/>
    </row>
    <row r="526" spans="1:1" ht="15" thickBot="1" x14ac:dyDescent="0.4">
      <c r="A526" s="145"/>
    </row>
    <row r="527" spans="1:1" ht="15" thickBot="1" x14ac:dyDescent="0.4">
      <c r="A527" s="145"/>
    </row>
    <row r="528" spans="1:1" ht="15" thickBot="1" x14ac:dyDescent="0.4">
      <c r="A528" s="145"/>
    </row>
    <row r="529" spans="1:1" ht="15" thickBot="1" x14ac:dyDescent="0.4">
      <c r="A529" s="145"/>
    </row>
    <row r="530" spans="1:1" ht="15" thickBot="1" x14ac:dyDescent="0.4">
      <c r="A530" s="145"/>
    </row>
    <row r="531" spans="1:1" ht="15" thickBot="1" x14ac:dyDescent="0.4">
      <c r="A531" s="145"/>
    </row>
    <row r="532" spans="1:1" ht="15" thickBot="1" x14ac:dyDescent="0.4">
      <c r="A532" s="145"/>
    </row>
    <row r="533" spans="1:1" ht="15" thickBot="1" x14ac:dyDescent="0.4">
      <c r="A533" s="145"/>
    </row>
    <row r="534" spans="1:1" ht="15" thickBot="1" x14ac:dyDescent="0.4">
      <c r="A534" s="145"/>
    </row>
    <row r="535" spans="1:1" ht="15" thickBot="1" x14ac:dyDescent="0.4">
      <c r="A535" s="145"/>
    </row>
    <row r="536" spans="1:1" ht="15" thickBot="1" x14ac:dyDescent="0.4">
      <c r="A536" s="145"/>
    </row>
    <row r="537" spans="1:1" ht="15" thickBot="1" x14ac:dyDescent="0.4">
      <c r="A537" s="145"/>
    </row>
    <row r="538" spans="1:1" ht="15" thickBot="1" x14ac:dyDescent="0.4">
      <c r="A538" s="145"/>
    </row>
    <row r="539" spans="1:1" ht="15" thickBot="1" x14ac:dyDescent="0.4">
      <c r="A539" s="145"/>
    </row>
    <row r="540" spans="1:1" ht="15" thickBot="1" x14ac:dyDescent="0.4">
      <c r="A540" s="145"/>
    </row>
    <row r="541" spans="1:1" ht="15" thickBot="1" x14ac:dyDescent="0.4">
      <c r="A541" s="145"/>
    </row>
    <row r="542" spans="1:1" ht="15" thickBot="1" x14ac:dyDescent="0.4">
      <c r="A542" s="145"/>
    </row>
    <row r="543" spans="1:1" ht="15" thickBot="1" x14ac:dyDescent="0.4">
      <c r="A543" s="145"/>
    </row>
    <row r="544" spans="1:1" ht="15" thickBot="1" x14ac:dyDescent="0.4">
      <c r="A544" s="145"/>
    </row>
    <row r="545" spans="1:1" ht="15" thickBot="1" x14ac:dyDescent="0.4">
      <c r="A545" s="145"/>
    </row>
    <row r="546" spans="1:1" ht="15" thickBot="1" x14ac:dyDescent="0.4">
      <c r="A546" s="145"/>
    </row>
    <row r="547" spans="1:1" ht="15" thickBot="1" x14ac:dyDescent="0.4">
      <c r="A547" s="145"/>
    </row>
    <row r="548" spans="1:1" ht="15" thickBot="1" x14ac:dyDescent="0.4">
      <c r="A548" s="145"/>
    </row>
    <row r="549" spans="1:1" ht="15" thickBot="1" x14ac:dyDescent="0.4">
      <c r="A549" s="145"/>
    </row>
    <row r="550" spans="1:1" ht="15" thickBot="1" x14ac:dyDescent="0.4">
      <c r="A550" s="145"/>
    </row>
    <row r="551" spans="1:1" ht="15" thickBot="1" x14ac:dyDescent="0.4">
      <c r="A551" s="145"/>
    </row>
    <row r="552" spans="1:1" ht="15" thickBot="1" x14ac:dyDescent="0.4">
      <c r="A552" s="145"/>
    </row>
    <row r="553" spans="1:1" ht="15" thickBot="1" x14ac:dyDescent="0.4">
      <c r="A553" s="145"/>
    </row>
    <row r="554" spans="1:1" ht="15" thickBot="1" x14ac:dyDescent="0.4">
      <c r="A554" s="145"/>
    </row>
    <row r="555" spans="1:1" ht="15" thickBot="1" x14ac:dyDescent="0.4">
      <c r="A555" s="145"/>
    </row>
    <row r="556" spans="1:1" ht="15" thickBot="1" x14ac:dyDescent="0.4">
      <c r="A556" s="145"/>
    </row>
    <row r="557" spans="1:1" ht="15" thickBot="1" x14ac:dyDescent="0.4">
      <c r="A557" s="145"/>
    </row>
    <row r="558" spans="1:1" ht="15" thickBot="1" x14ac:dyDescent="0.4">
      <c r="A558" s="145"/>
    </row>
    <row r="559" spans="1:1" ht="15" thickBot="1" x14ac:dyDescent="0.4">
      <c r="A559" s="145"/>
    </row>
    <row r="560" spans="1:1" ht="15" thickBot="1" x14ac:dyDescent="0.4">
      <c r="A560" s="145"/>
    </row>
    <row r="561" spans="1:1" ht="15" thickBot="1" x14ac:dyDescent="0.4">
      <c r="A561" s="145"/>
    </row>
    <row r="562" spans="1:1" ht="15" thickBot="1" x14ac:dyDescent="0.4">
      <c r="A562" s="145"/>
    </row>
    <row r="563" spans="1:1" ht="15" thickBot="1" x14ac:dyDescent="0.4">
      <c r="A563" s="145"/>
    </row>
    <row r="564" spans="1:1" ht="15" thickBot="1" x14ac:dyDescent="0.4">
      <c r="A564" s="145"/>
    </row>
    <row r="565" spans="1:1" ht="15" thickBot="1" x14ac:dyDescent="0.4">
      <c r="A565" s="145"/>
    </row>
    <row r="566" spans="1:1" ht="15" thickBot="1" x14ac:dyDescent="0.4">
      <c r="A566" s="145"/>
    </row>
    <row r="567" spans="1:1" ht="15" thickBot="1" x14ac:dyDescent="0.4">
      <c r="A567" s="145"/>
    </row>
    <row r="568" spans="1:1" ht="15" thickBot="1" x14ac:dyDescent="0.4">
      <c r="A568" s="145"/>
    </row>
    <row r="569" spans="1:1" ht="15" thickBot="1" x14ac:dyDescent="0.4">
      <c r="A569" s="145"/>
    </row>
    <row r="570" spans="1:1" ht="15" thickBot="1" x14ac:dyDescent="0.4">
      <c r="A570" s="145"/>
    </row>
    <row r="571" spans="1:1" ht="15" thickBot="1" x14ac:dyDescent="0.4">
      <c r="A571" s="145"/>
    </row>
    <row r="572" spans="1:1" ht="15" thickBot="1" x14ac:dyDescent="0.4">
      <c r="A572" s="145"/>
    </row>
    <row r="573" spans="1:1" ht="15" thickBot="1" x14ac:dyDescent="0.4">
      <c r="A573" s="145"/>
    </row>
    <row r="574" spans="1:1" ht="15" thickBot="1" x14ac:dyDescent="0.4">
      <c r="A574" s="145"/>
    </row>
    <row r="575" spans="1:1" ht="15" thickBot="1" x14ac:dyDescent="0.4">
      <c r="A575" s="145"/>
    </row>
    <row r="576" spans="1:1" ht="15" thickBot="1" x14ac:dyDescent="0.4">
      <c r="A576" s="145"/>
    </row>
    <row r="577" spans="1:1" ht="15" thickBot="1" x14ac:dyDescent="0.4">
      <c r="A577" s="145"/>
    </row>
    <row r="578" spans="1:1" ht="15" thickBot="1" x14ac:dyDescent="0.4">
      <c r="A578" s="145"/>
    </row>
    <row r="579" spans="1:1" ht="15" thickBot="1" x14ac:dyDescent="0.4">
      <c r="A579" s="145"/>
    </row>
    <row r="580" spans="1:1" ht="15" thickBot="1" x14ac:dyDescent="0.4">
      <c r="A580" s="145"/>
    </row>
    <row r="581" spans="1:1" ht="15" thickBot="1" x14ac:dyDescent="0.4">
      <c r="A581" s="145"/>
    </row>
    <row r="582" spans="1:1" ht="15" thickBot="1" x14ac:dyDescent="0.4">
      <c r="A582" s="145"/>
    </row>
    <row r="583" spans="1:1" ht="15" thickBot="1" x14ac:dyDescent="0.4">
      <c r="A583" s="145"/>
    </row>
    <row r="584" spans="1:1" ht="15" thickBot="1" x14ac:dyDescent="0.4">
      <c r="A584" s="145"/>
    </row>
    <row r="585" spans="1:1" ht="15" thickBot="1" x14ac:dyDescent="0.4">
      <c r="A585" s="145"/>
    </row>
    <row r="586" spans="1:1" ht="15" thickBot="1" x14ac:dyDescent="0.4">
      <c r="A586" s="145"/>
    </row>
    <row r="587" spans="1:1" ht="15" thickBot="1" x14ac:dyDescent="0.4">
      <c r="A587" s="145"/>
    </row>
    <row r="588" spans="1:1" ht="15" thickBot="1" x14ac:dyDescent="0.4">
      <c r="A588" s="145"/>
    </row>
    <row r="589" spans="1:1" ht="15" thickBot="1" x14ac:dyDescent="0.4">
      <c r="A589" s="145"/>
    </row>
    <row r="590" spans="1:1" ht="15" thickBot="1" x14ac:dyDescent="0.4">
      <c r="A590" s="145"/>
    </row>
    <row r="591" spans="1:1" ht="15" thickBot="1" x14ac:dyDescent="0.4">
      <c r="A591" s="145"/>
    </row>
    <row r="592" spans="1:1" ht="15" thickBot="1" x14ac:dyDescent="0.4">
      <c r="A592" s="145"/>
    </row>
    <row r="593" spans="1:1" ht="15" thickBot="1" x14ac:dyDescent="0.4">
      <c r="A593" s="145"/>
    </row>
    <row r="594" spans="1:1" ht="15" thickBot="1" x14ac:dyDescent="0.4">
      <c r="A594" s="145"/>
    </row>
    <row r="595" spans="1:1" ht="15" thickBot="1" x14ac:dyDescent="0.4">
      <c r="A595" s="145"/>
    </row>
    <row r="596" spans="1:1" ht="15" thickBot="1" x14ac:dyDescent="0.4">
      <c r="A596" s="145"/>
    </row>
    <row r="597" spans="1:1" ht="15" thickBot="1" x14ac:dyDescent="0.4">
      <c r="A597" s="145"/>
    </row>
    <row r="598" spans="1:1" ht="15" thickBot="1" x14ac:dyDescent="0.4">
      <c r="A598" s="145"/>
    </row>
    <row r="599" spans="1:1" ht="15" thickBot="1" x14ac:dyDescent="0.4">
      <c r="A599" s="145"/>
    </row>
    <row r="600" spans="1:1" ht="15" thickBot="1" x14ac:dyDescent="0.4">
      <c r="A600" s="145"/>
    </row>
    <row r="601" spans="1:1" ht="15" thickBot="1" x14ac:dyDescent="0.4">
      <c r="A601" s="145"/>
    </row>
    <row r="602" spans="1:1" ht="15" thickBot="1" x14ac:dyDescent="0.4">
      <c r="A602" s="145"/>
    </row>
    <row r="603" spans="1:1" ht="15" thickBot="1" x14ac:dyDescent="0.4">
      <c r="A603" s="145"/>
    </row>
    <row r="604" spans="1:1" ht="15" thickBot="1" x14ac:dyDescent="0.4">
      <c r="A604" s="145"/>
    </row>
    <row r="605" spans="1:1" ht="15" thickBot="1" x14ac:dyDescent="0.4">
      <c r="A605" s="145"/>
    </row>
    <row r="606" spans="1:1" ht="15" thickBot="1" x14ac:dyDescent="0.4">
      <c r="A606" s="145"/>
    </row>
    <row r="607" spans="1:1" ht="15" thickBot="1" x14ac:dyDescent="0.4">
      <c r="A607" s="145"/>
    </row>
    <row r="608" spans="1:1" ht="15" thickBot="1" x14ac:dyDescent="0.4">
      <c r="A608" s="145"/>
    </row>
    <row r="609" spans="1:1" ht="15" thickBot="1" x14ac:dyDescent="0.4">
      <c r="A609" s="145"/>
    </row>
    <row r="610" spans="1:1" ht="15" thickBot="1" x14ac:dyDescent="0.4">
      <c r="A610" s="145"/>
    </row>
    <row r="611" spans="1:1" ht="15" thickBot="1" x14ac:dyDescent="0.4">
      <c r="A611" s="145"/>
    </row>
    <row r="612" spans="1:1" ht="15" thickBot="1" x14ac:dyDescent="0.4">
      <c r="A612" s="145"/>
    </row>
    <row r="613" spans="1:1" ht="15" thickBot="1" x14ac:dyDescent="0.4">
      <c r="A613" s="145"/>
    </row>
    <row r="614" spans="1:1" ht="15" thickBot="1" x14ac:dyDescent="0.4">
      <c r="A614" s="145"/>
    </row>
    <row r="615" spans="1:1" ht="15" thickBot="1" x14ac:dyDescent="0.4">
      <c r="A615" s="145"/>
    </row>
    <row r="616" spans="1:1" ht="15" thickBot="1" x14ac:dyDescent="0.4">
      <c r="A616" s="145"/>
    </row>
    <row r="617" spans="1:1" ht="15" thickBot="1" x14ac:dyDescent="0.4">
      <c r="A617" s="145"/>
    </row>
    <row r="618" spans="1:1" ht="15" thickBot="1" x14ac:dyDescent="0.4">
      <c r="A618" s="145"/>
    </row>
    <row r="619" spans="1:1" ht="15" thickBot="1" x14ac:dyDescent="0.4">
      <c r="A619" s="145"/>
    </row>
    <row r="620" spans="1:1" ht="15" thickBot="1" x14ac:dyDescent="0.4">
      <c r="A620" s="145"/>
    </row>
    <row r="621" spans="1:1" ht="15" thickBot="1" x14ac:dyDescent="0.4">
      <c r="A621" s="145"/>
    </row>
    <row r="622" spans="1:1" ht="15" thickBot="1" x14ac:dyDescent="0.4">
      <c r="A622" s="145"/>
    </row>
    <row r="623" spans="1:1" ht="15" thickBot="1" x14ac:dyDescent="0.4">
      <c r="A623" s="145"/>
    </row>
    <row r="624" spans="1:1" ht="15" thickBot="1" x14ac:dyDescent="0.4">
      <c r="A624" s="145"/>
    </row>
    <row r="625" spans="1:1" ht="15" thickBot="1" x14ac:dyDescent="0.4">
      <c r="A625" s="145"/>
    </row>
    <row r="626" spans="1:1" ht="15" thickBot="1" x14ac:dyDescent="0.4">
      <c r="A626" s="145"/>
    </row>
    <row r="627" spans="1:1" ht="15" thickBot="1" x14ac:dyDescent="0.4">
      <c r="A627" s="145"/>
    </row>
    <row r="628" spans="1:1" ht="15" thickBot="1" x14ac:dyDescent="0.4">
      <c r="A628" s="145"/>
    </row>
    <row r="629" spans="1:1" ht="15" thickBot="1" x14ac:dyDescent="0.4">
      <c r="A629" s="145"/>
    </row>
    <row r="630" spans="1:1" ht="15" thickBot="1" x14ac:dyDescent="0.4">
      <c r="A630" s="145"/>
    </row>
    <row r="631" spans="1:1" ht="15" thickBot="1" x14ac:dyDescent="0.4">
      <c r="A631" s="145"/>
    </row>
    <row r="632" spans="1:1" ht="15" thickBot="1" x14ac:dyDescent="0.4">
      <c r="A632" s="145"/>
    </row>
    <row r="633" spans="1:1" ht="15" thickBot="1" x14ac:dyDescent="0.4">
      <c r="A633" s="145"/>
    </row>
    <row r="634" spans="1:1" ht="15" thickBot="1" x14ac:dyDescent="0.4">
      <c r="A634" s="145"/>
    </row>
    <row r="635" spans="1:1" ht="15" thickBot="1" x14ac:dyDescent="0.4">
      <c r="A635" s="145"/>
    </row>
    <row r="636" spans="1:1" ht="15" thickBot="1" x14ac:dyDescent="0.4">
      <c r="A636" s="145"/>
    </row>
    <row r="637" spans="1:1" ht="15" thickBot="1" x14ac:dyDescent="0.4">
      <c r="A637" s="145"/>
    </row>
    <row r="638" spans="1:1" ht="15" thickBot="1" x14ac:dyDescent="0.4">
      <c r="A638" s="145"/>
    </row>
    <row r="639" spans="1:1" ht="15" thickBot="1" x14ac:dyDescent="0.4">
      <c r="A639" s="145"/>
    </row>
    <row r="640" spans="1:1" ht="15" thickBot="1" x14ac:dyDescent="0.4">
      <c r="A640" s="145"/>
    </row>
    <row r="641" spans="1:1" ht="15" thickBot="1" x14ac:dyDescent="0.4">
      <c r="A641" s="145"/>
    </row>
    <row r="642" spans="1:1" ht="15" thickBot="1" x14ac:dyDescent="0.4">
      <c r="A642" s="145"/>
    </row>
    <row r="643" spans="1:1" ht="15" thickBot="1" x14ac:dyDescent="0.4">
      <c r="A643" s="145"/>
    </row>
    <row r="644" spans="1:1" ht="15" thickBot="1" x14ac:dyDescent="0.4">
      <c r="A644" s="145"/>
    </row>
    <row r="645" spans="1:1" ht="15" thickBot="1" x14ac:dyDescent="0.4">
      <c r="A645" s="145"/>
    </row>
    <row r="646" spans="1:1" ht="15" thickBot="1" x14ac:dyDescent="0.4">
      <c r="A646" s="145"/>
    </row>
    <row r="647" spans="1:1" ht="15" thickBot="1" x14ac:dyDescent="0.4">
      <c r="A647" s="145"/>
    </row>
    <row r="648" spans="1:1" ht="15" thickBot="1" x14ac:dyDescent="0.4">
      <c r="A648" s="145"/>
    </row>
    <row r="649" spans="1:1" ht="15" thickBot="1" x14ac:dyDescent="0.4">
      <c r="A649" s="145"/>
    </row>
    <row r="650" spans="1:1" ht="15" thickBot="1" x14ac:dyDescent="0.4">
      <c r="A650" s="145"/>
    </row>
    <row r="651" spans="1:1" ht="15" thickBot="1" x14ac:dyDescent="0.4">
      <c r="A651" s="145"/>
    </row>
    <row r="652" spans="1:1" ht="15" thickBot="1" x14ac:dyDescent="0.4">
      <c r="A652" s="145"/>
    </row>
    <row r="653" spans="1:1" ht="15" thickBot="1" x14ac:dyDescent="0.4">
      <c r="A653" s="145"/>
    </row>
    <row r="654" spans="1:1" ht="15" thickBot="1" x14ac:dyDescent="0.4">
      <c r="A654" s="145"/>
    </row>
    <row r="655" spans="1:1" ht="15" thickBot="1" x14ac:dyDescent="0.4">
      <c r="A655" s="145"/>
    </row>
    <row r="656" spans="1:1" ht="15" thickBot="1" x14ac:dyDescent="0.4">
      <c r="A656" s="145"/>
    </row>
    <row r="657" spans="1:1" ht="15" thickBot="1" x14ac:dyDescent="0.4">
      <c r="A657" s="145"/>
    </row>
    <row r="658" spans="1:1" ht="15" thickBot="1" x14ac:dyDescent="0.4">
      <c r="A658" s="145"/>
    </row>
    <row r="659" spans="1:1" ht="15" thickBot="1" x14ac:dyDescent="0.4">
      <c r="A659" s="145"/>
    </row>
    <row r="660" spans="1:1" ht="15" thickBot="1" x14ac:dyDescent="0.4">
      <c r="A660" s="145"/>
    </row>
    <row r="661" spans="1:1" ht="15" thickBot="1" x14ac:dyDescent="0.4">
      <c r="A661" s="145"/>
    </row>
    <row r="662" spans="1:1" ht="15" thickBot="1" x14ac:dyDescent="0.4">
      <c r="A662" s="145"/>
    </row>
    <row r="663" spans="1:1" ht="15" thickBot="1" x14ac:dyDescent="0.4">
      <c r="A663" s="145"/>
    </row>
    <row r="664" spans="1:1" ht="15" thickBot="1" x14ac:dyDescent="0.4">
      <c r="A664" s="145"/>
    </row>
    <row r="665" spans="1:1" ht="15" thickBot="1" x14ac:dyDescent="0.4">
      <c r="A665" s="145"/>
    </row>
    <row r="666" spans="1:1" ht="15" thickBot="1" x14ac:dyDescent="0.4">
      <c r="A666" s="145"/>
    </row>
    <row r="667" spans="1:1" ht="15" thickBot="1" x14ac:dyDescent="0.4">
      <c r="A667" s="145"/>
    </row>
    <row r="668" spans="1:1" ht="15" thickBot="1" x14ac:dyDescent="0.4">
      <c r="A668" s="145"/>
    </row>
    <row r="669" spans="1:1" ht="15" thickBot="1" x14ac:dyDescent="0.4">
      <c r="A669" s="145"/>
    </row>
    <row r="670" spans="1:1" ht="15" thickBot="1" x14ac:dyDescent="0.4">
      <c r="A670" s="145"/>
    </row>
    <row r="671" spans="1:1" ht="15" thickBot="1" x14ac:dyDescent="0.4">
      <c r="A671" s="145"/>
    </row>
    <row r="672" spans="1:1" ht="15" thickBot="1" x14ac:dyDescent="0.4">
      <c r="A672" s="145"/>
    </row>
    <row r="673" spans="1:1" ht="15" thickBot="1" x14ac:dyDescent="0.4">
      <c r="A673" s="145"/>
    </row>
    <row r="674" spans="1:1" ht="15" thickBot="1" x14ac:dyDescent="0.4">
      <c r="A674" s="145"/>
    </row>
    <row r="675" spans="1:1" ht="15" thickBot="1" x14ac:dyDescent="0.4">
      <c r="A675" s="145"/>
    </row>
    <row r="676" spans="1:1" ht="15" thickBot="1" x14ac:dyDescent="0.4">
      <c r="A676" s="145"/>
    </row>
    <row r="677" spans="1:1" ht="15" thickBot="1" x14ac:dyDescent="0.4">
      <c r="A677" s="145"/>
    </row>
    <row r="678" spans="1:1" ht="15" thickBot="1" x14ac:dyDescent="0.4">
      <c r="A678" s="145"/>
    </row>
    <row r="679" spans="1:1" ht="15" thickBot="1" x14ac:dyDescent="0.4">
      <c r="A679" s="145"/>
    </row>
    <row r="680" spans="1:1" ht="15" thickBot="1" x14ac:dyDescent="0.4">
      <c r="A680" s="145"/>
    </row>
    <row r="681" spans="1:1" ht="15" thickBot="1" x14ac:dyDescent="0.4">
      <c r="A681" s="145"/>
    </row>
    <row r="682" spans="1:1" ht="15" thickBot="1" x14ac:dyDescent="0.4">
      <c r="A682" s="145"/>
    </row>
    <row r="683" spans="1:1" ht="15" thickBot="1" x14ac:dyDescent="0.4">
      <c r="A683" s="145"/>
    </row>
    <row r="684" spans="1:1" ht="15" thickBot="1" x14ac:dyDescent="0.4">
      <c r="A684" s="145"/>
    </row>
    <row r="685" spans="1:1" ht="15" thickBot="1" x14ac:dyDescent="0.4">
      <c r="A685" s="145"/>
    </row>
    <row r="686" spans="1:1" ht="15" thickBot="1" x14ac:dyDescent="0.4">
      <c r="A686" s="145"/>
    </row>
    <row r="687" spans="1:1" ht="15" thickBot="1" x14ac:dyDescent="0.4">
      <c r="A687" s="145"/>
    </row>
    <row r="688" spans="1:1" ht="15" thickBot="1" x14ac:dyDescent="0.4">
      <c r="A688" s="145"/>
    </row>
    <row r="689" spans="1:1" ht="15" thickBot="1" x14ac:dyDescent="0.4">
      <c r="A689" s="145"/>
    </row>
    <row r="690" spans="1:1" ht="15" thickBot="1" x14ac:dyDescent="0.4">
      <c r="A690" s="145"/>
    </row>
    <row r="691" spans="1:1" ht="15" thickBot="1" x14ac:dyDescent="0.4">
      <c r="A691" s="145"/>
    </row>
    <row r="692" spans="1:1" ht="15" thickBot="1" x14ac:dyDescent="0.4">
      <c r="A692" s="145"/>
    </row>
    <row r="693" spans="1:1" ht="15" thickBot="1" x14ac:dyDescent="0.4">
      <c r="A693" s="145"/>
    </row>
    <row r="694" spans="1:1" ht="15" thickBot="1" x14ac:dyDescent="0.4">
      <c r="A694" s="145"/>
    </row>
    <row r="695" spans="1:1" ht="15" thickBot="1" x14ac:dyDescent="0.4">
      <c r="A695" s="145"/>
    </row>
    <row r="696" spans="1:1" ht="15" thickBot="1" x14ac:dyDescent="0.4">
      <c r="A696" s="145"/>
    </row>
    <row r="697" spans="1:1" ht="15" thickBot="1" x14ac:dyDescent="0.4">
      <c r="A697" s="145"/>
    </row>
    <row r="698" spans="1:1" ht="15" thickBot="1" x14ac:dyDescent="0.4">
      <c r="A698" s="145"/>
    </row>
    <row r="699" spans="1:1" ht="15" thickBot="1" x14ac:dyDescent="0.4">
      <c r="A699" s="145"/>
    </row>
    <row r="700" spans="1:1" ht="15" thickBot="1" x14ac:dyDescent="0.4">
      <c r="A700" s="145"/>
    </row>
    <row r="701" spans="1:1" ht="15" thickBot="1" x14ac:dyDescent="0.4">
      <c r="A701" s="145"/>
    </row>
    <row r="702" spans="1:1" ht="15" thickBot="1" x14ac:dyDescent="0.4">
      <c r="A702" s="145"/>
    </row>
    <row r="703" spans="1:1" ht="15" thickBot="1" x14ac:dyDescent="0.4">
      <c r="A703" s="145"/>
    </row>
    <row r="704" spans="1:1" ht="15" thickBot="1" x14ac:dyDescent="0.4">
      <c r="A704" s="145"/>
    </row>
    <row r="705" spans="1:1" ht="15" thickBot="1" x14ac:dyDescent="0.4">
      <c r="A705" s="145"/>
    </row>
    <row r="706" spans="1:1" ht="15" thickBot="1" x14ac:dyDescent="0.4">
      <c r="A706" s="145"/>
    </row>
    <row r="707" spans="1:1" ht="15" thickBot="1" x14ac:dyDescent="0.4">
      <c r="A707" s="145"/>
    </row>
    <row r="708" spans="1:1" ht="15" thickBot="1" x14ac:dyDescent="0.4">
      <c r="A708" s="145"/>
    </row>
    <row r="709" spans="1:1" ht="15" thickBot="1" x14ac:dyDescent="0.4">
      <c r="A709" s="145"/>
    </row>
    <row r="710" spans="1:1" ht="15" thickBot="1" x14ac:dyDescent="0.4">
      <c r="A710" s="145"/>
    </row>
    <row r="711" spans="1:1" ht="15" thickBot="1" x14ac:dyDescent="0.4">
      <c r="A711" s="145"/>
    </row>
    <row r="712" spans="1:1" ht="15" thickBot="1" x14ac:dyDescent="0.4">
      <c r="A712" s="145"/>
    </row>
    <row r="713" spans="1:1" ht="15" thickBot="1" x14ac:dyDescent="0.4">
      <c r="A713" s="145"/>
    </row>
    <row r="714" spans="1:1" ht="15" thickBot="1" x14ac:dyDescent="0.4">
      <c r="A714" s="145"/>
    </row>
    <row r="715" spans="1:1" ht="15" thickBot="1" x14ac:dyDescent="0.4">
      <c r="A715" s="145"/>
    </row>
    <row r="716" spans="1:1" ht="15" thickBot="1" x14ac:dyDescent="0.4">
      <c r="A716" s="145"/>
    </row>
    <row r="717" spans="1:1" ht="15" thickBot="1" x14ac:dyDescent="0.4">
      <c r="A717" s="145"/>
    </row>
    <row r="718" spans="1:1" ht="15" thickBot="1" x14ac:dyDescent="0.4">
      <c r="A718" s="145"/>
    </row>
    <row r="719" spans="1:1" ht="15" thickBot="1" x14ac:dyDescent="0.4">
      <c r="A719" s="145"/>
    </row>
    <row r="720" spans="1:1" ht="15" thickBot="1" x14ac:dyDescent="0.4">
      <c r="A720" s="145"/>
    </row>
    <row r="721" spans="1:1" ht="15" thickBot="1" x14ac:dyDescent="0.4">
      <c r="A721" s="145"/>
    </row>
    <row r="722" spans="1:1" ht="15" thickBot="1" x14ac:dyDescent="0.4">
      <c r="A722" s="145"/>
    </row>
    <row r="723" spans="1:1" ht="15" thickBot="1" x14ac:dyDescent="0.4">
      <c r="A723" s="145"/>
    </row>
    <row r="724" spans="1:1" ht="15" thickBot="1" x14ac:dyDescent="0.4">
      <c r="A724" s="145"/>
    </row>
    <row r="725" spans="1:1" ht="15" thickBot="1" x14ac:dyDescent="0.4">
      <c r="A725" s="145"/>
    </row>
    <row r="726" spans="1:1" ht="15" thickBot="1" x14ac:dyDescent="0.4">
      <c r="A726" s="145"/>
    </row>
    <row r="727" spans="1:1" ht="15" thickBot="1" x14ac:dyDescent="0.4">
      <c r="A727" s="145"/>
    </row>
    <row r="728" spans="1:1" ht="15" thickBot="1" x14ac:dyDescent="0.4">
      <c r="A728" s="145"/>
    </row>
    <row r="729" spans="1:1" ht="15" thickBot="1" x14ac:dyDescent="0.4">
      <c r="A729" s="145"/>
    </row>
    <row r="730" spans="1:1" ht="15" thickBot="1" x14ac:dyDescent="0.4">
      <c r="A730" s="145"/>
    </row>
    <row r="731" spans="1:1" ht="15" thickBot="1" x14ac:dyDescent="0.4">
      <c r="A731" s="145"/>
    </row>
    <row r="732" spans="1:1" ht="15" thickBot="1" x14ac:dyDescent="0.4">
      <c r="A732" s="145"/>
    </row>
    <row r="733" spans="1:1" ht="15" thickBot="1" x14ac:dyDescent="0.4">
      <c r="A733" s="145"/>
    </row>
    <row r="734" spans="1:1" ht="15" thickBot="1" x14ac:dyDescent="0.4">
      <c r="A734" s="145"/>
    </row>
    <row r="735" spans="1:1" ht="15" thickBot="1" x14ac:dyDescent="0.4">
      <c r="A735" s="145"/>
    </row>
    <row r="736" spans="1:1" ht="15" thickBot="1" x14ac:dyDescent="0.4">
      <c r="A736" s="145"/>
    </row>
    <row r="737" spans="1:1" ht="15" thickBot="1" x14ac:dyDescent="0.4">
      <c r="A737" s="145"/>
    </row>
    <row r="738" spans="1:1" ht="15" thickBot="1" x14ac:dyDescent="0.4">
      <c r="A738" s="145"/>
    </row>
    <row r="739" spans="1:1" ht="15" thickBot="1" x14ac:dyDescent="0.4">
      <c r="A739" s="145"/>
    </row>
    <row r="740" spans="1:1" ht="15" thickBot="1" x14ac:dyDescent="0.4">
      <c r="A740" s="145"/>
    </row>
    <row r="741" spans="1:1" ht="15" thickBot="1" x14ac:dyDescent="0.4">
      <c r="A741" s="145"/>
    </row>
    <row r="742" spans="1:1" ht="15" thickBot="1" x14ac:dyDescent="0.4">
      <c r="A742" s="145"/>
    </row>
    <row r="743" spans="1:1" ht="15" thickBot="1" x14ac:dyDescent="0.4">
      <c r="A743" s="145"/>
    </row>
    <row r="744" spans="1:1" ht="15" thickBot="1" x14ac:dyDescent="0.4">
      <c r="A744" s="145"/>
    </row>
    <row r="745" spans="1:1" ht="15" thickBot="1" x14ac:dyDescent="0.4">
      <c r="A745" s="145"/>
    </row>
    <row r="746" spans="1:1" ht="15" thickBot="1" x14ac:dyDescent="0.4">
      <c r="A746" s="145"/>
    </row>
    <row r="747" spans="1:1" ht="15" thickBot="1" x14ac:dyDescent="0.4">
      <c r="A747" s="145"/>
    </row>
    <row r="748" spans="1:1" ht="15" thickBot="1" x14ac:dyDescent="0.4">
      <c r="A748" s="145"/>
    </row>
    <row r="749" spans="1:1" ht="15" thickBot="1" x14ac:dyDescent="0.4">
      <c r="A749" s="145"/>
    </row>
    <row r="750" spans="1:1" ht="15" thickBot="1" x14ac:dyDescent="0.4">
      <c r="A750" s="145"/>
    </row>
    <row r="751" spans="1:1" ht="15" thickBot="1" x14ac:dyDescent="0.4">
      <c r="A751" s="145"/>
    </row>
    <row r="752" spans="1:1" ht="15" thickBot="1" x14ac:dyDescent="0.4">
      <c r="A752" s="145"/>
    </row>
    <row r="753" spans="1:1" ht="15" thickBot="1" x14ac:dyDescent="0.4">
      <c r="A753" s="145"/>
    </row>
    <row r="754" spans="1:1" ht="15" thickBot="1" x14ac:dyDescent="0.4">
      <c r="A754" s="145"/>
    </row>
    <row r="755" spans="1:1" ht="15" thickBot="1" x14ac:dyDescent="0.4">
      <c r="A755" s="145"/>
    </row>
    <row r="756" spans="1:1" ht="15" thickBot="1" x14ac:dyDescent="0.4">
      <c r="A756" s="145"/>
    </row>
    <row r="757" spans="1:1" ht="15" thickBot="1" x14ac:dyDescent="0.4">
      <c r="A757" s="145"/>
    </row>
    <row r="758" spans="1:1" ht="15" thickBot="1" x14ac:dyDescent="0.4">
      <c r="A758" s="145"/>
    </row>
    <row r="759" spans="1:1" ht="15" thickBot="1" x14ac:dyDescent="0.4">
      <c r="A759" s="145"/>
    </row>
    <row r="760" spans="1:1" ht="15" thickBot="1" x14ac:dyDescent="0.4">
      <c r="A760" s="145"/>
    </row>
    <row r="761" spans="1:1" ht="15" thickBot="1" x14ac:dyDescent="0.4">
      <c r="A761" s="145"/>
    </row>
    <row r="762" spans="1:1" ht="15" thickBot="1" x14ac:dyDescent="0.4">
      <c r="A762" s="145"/>
    </row>
    <row r="763" spans="1:1" ht="15" thickBot="1" x14ac:dyDescent="0.4">
      <c r="A763" s="145"/>
    </row>
    <row r="764" spans="1:1" ht="15" thickBot="1" x14ac:dyDescent="0.4">
      <c r="A764" s="145"/>
    </row>
    <row r="765" spans="1:1" ht="15" thickBot="1" x14ac:dyDescent="0.4">
      <c r="A765" s="145"/>
    </row>
    <row r="766" spans="1:1" ht="15" thickBot="1" x14ac:dyDescent="0.4">
      <c r="A766" s="145"/>
    </row>
    <row r="767" spans="1:1" ht="15" thickBot="1" x14ac:dyDescent="0.4">
      <c r="A767" s="145"/>
    </row>
    <row r="768" spans="1:1" ht="15" thickBot="1" x14ac:dyDescent="0.4">
      <c r="A768" s="145"/>
    </row>
    <row r="769" spans="1:1" ht="15" thickBot="1" x14ac:dyDescent="0.4">
      <c r="A769" s="145"/>
    </row>
    <row r="770" spans="1:1" ht="15" thickBot="1" x14ac:dyDescent="0.4">
      <c r="A770" s="145"/>
    </row>
    <row r="771" spans="1:1" ht="15" thickBot="1" x14ac:dyDescent="0.4">
      <c r="A771" s="145"/>
    </row>
    <row r="772" spans="1:1" ht="15" thickBot="1" x14ac:dyDescent="0.4">
      <c r="A772" s="145"/>
    </row>
    <row r="773" spans="1:1" ht="15" thickBot="1" x14ac:dyDescent="0.4">
      <c r="A773" s="145"/>
    </row>
    <row r="774" spans="1:1" ht="15" thickBot="1" x14ac:dyDescent="0.4">
      <c r="A774" s="145"/>
    </row>
    <row r="775" spans="1:1" ht="15" thickBot="1" x14ac:dyDescent="0.4">
      <c r="A775" s="145"/>
    </row>
    <row r="776" spans="1:1" ht="15" thickBot="1" x14ac:dyDescent="0.4">
      <c r="A776" s="145"/>
    </row>
    <row r="777" spans="1:1" ht="15" thickBot="1" x14ac:dyDescent="0.4">
      <c r="A777" s="145"/>
    </row>
    <row r="778" spans="1:1" ht="15" thickBot="1" x14ac:dyDescent="0.4">
      <c r="A778" s="145"/>
    </row>
    <row r="779" spans="1:1" ht="15" thickBot="1" x14ac:dyDescent="0.4">
      <c r="A779" s="145"/>
    </row>
    <row r="780" spans="1:1" ht="15" thickBot="1" x14ac:dyDescent="0.4">
      <c r="A780" s="145"/>
    </row>
    <row r="781" spans="1:1" ht="15" thickBot="1" x14ac:dyDescent="0.4">
      <c r="A781" s="145"/>
    </row>
    <row r="782" spans="1:1" ht="15" thickBot="1" x14ac:dyDescent="0.4">
      <c r="A782" s="145"/>
    </row>
    <row r="783" spans="1:1" ht="15" thickBot="1" x14ac:dyDescent="0.4">
      <c r="A783" s="145"/>
    </row>
    <row r="784" spans="1:1" ht="15" thickBot="1" x14ac:dyDescent="0.4">
      <c r="A784" s="145"/>
    </row>
    <row r="785" spans="1:1" ht="15" thickBot="1" x14ac:dyDescent="0.4">
      <c r="A785" s="145"/>
    </row>
    <row r="786" spans="1:1" ht="15" thickBot="1" x14ac:dyDescent="0.4">
      <c r="A786" s="145"/>
    </row>
    <row r="787" spans="1:1" ht="15" thickBot="1" x14ac:dyDescent="0.4">
      <c r="A787" s="145"/>
    </row>
    <row r="788" spans="1:1" ht="15" thickBot="1" x14ac:dyDescent="0.4">
      <c r="A788" s="145"/>
    </row>
    <row r="789" spans="1:1" ht="15" thickBot="1" x14ac:dyDescent="0.4">
      <c r="A789" s="145"/>
    </row>
    <row r="790" spans="1:1" ht="15" thickBot="1" x14ac:dyDescent="0.4">
      <c r="A790" s="145"/>
    </row>
    <row r="791" spans="1:1" ht="15" thickBot="1" x14ac:dyDescent="0.4">
      <c r="A791" s="145"/>
    </row>
    <row r="792" spans="1:1" ht="15" thickBot="1" x14ac:dyDescent="0.4">
      <c r="A792" s="145"/>
    </row>
    <row r="793" spans="1:1" ht="15" thickBot="1" x14ac:dyDescent="0.4">
      <c r="A793" s="145"/>
    </row>
    <row r="794" spans="1:1" ht="15" thickBot="1" x14ac:dyDescent="0.4">
      <c r="A794" s="145"/>
    </row>
    <row r="795" spans="1:1" ht="15" thickBot="1" x14ac:dyDescent="0.4">
      <c r="A795" s="145"/>
    </row>
    <row r="796" spans="1:1" ht="15" thickBot="1" x14ac:dyDescent="0.4">
      <c r="A796" s="145"/>
    </row>
    <row r="797" spans="1:1" ht="15" thickBot="1" x14ac:dyDescent="0.4">
      <c r="A797" s="145"/>
    </row>
    <row r="798" spans="1:1" ht="15" thickBot="1" x14ac:dyDescent="0.4">
      <c r="A798" s="145"/>
    </row>
    <row r="799" spans="1:1" ht="15" thickBot="1" x14ac:dyDescent="0.4">
      <c r="A799" s="145"/>
    </row>
    <row r="800" spans="1:1" ht="15" thickBot="1" x14ac:dyDescent="0.4">
      <c r="A800" s="145"/>
    </row>
    <row r="801" spans="1:1" ht="15" thickBot="1" x14ac:dyDescent="0.4">
      <c r="A801" s="145"/>
    </row>
    <row r="802" spans="1:1" ht="15" thickBot="1" x14ac:dyDescent="0.4">
      <c r="A802" s="145"/>
    </row>
    <row r="803" spans="1:1" ht="15" thickBot="1" x14ac:dyDescent="0.4">
      <c r="A803" s="145"/>
    </row>
    <row r="804" spans="1:1" ht="15" thickBot="1" x14ac:dyDescent="0.4">
      <c r="A804" s="145"/>
    </row>
    <row r="805" spans="1:1" ht="15" thickBot="1" x14ac:dyDescent="0.4">
      <c r="A805" s="145"/>
    </row>
    <row r="806" spans="1:1" ht="15" thickBot="1" x14ac:dyDescent="0.4">
      <c r="A806" s="145"/>
    </row>
    <row r="807" spans="1:1" ht="15" thickBot="1" x14ac:dyDescent="0.4">
      <c r="A807" s="145"/>
    </row>
    <row r="808" spans="1:1" ht="15" thickBot="1" x14ac:dyDescent="0.4">
      <c r="A808" s="145"/>
    </row>
    <row r="809" spans="1:1" ht="15" thickBot="1" x14ac:dyDescent="0.4">
      <c r="A809" s="145"/>
    </row>
    <row r="810" spans="1:1" ht="15" thickBot="1" x14ac:dyDescent="0.4">
      <c r="A810" s="145"/>
    </row>
    <row r="811" spans="1:1" ht="15" thickBot="1" x14ac:dyDescent="0.4">
      <c r="A811" s="145"/>
    </row>
    <row r="812" spans="1:1" ht="15" thickBot="1" x14ac:dyDescent="0.4">
      <c r="A812" s="145"/>
    </row>
    <row r="813" spans="1:1" ht="15" thickBot="1" x14ac:dyDescent="0.4">
      <c r="A813" s="145"/>
    </row>
    <row r="814" spans="1:1" ht="15" thickBot="1" x14ac:dyDescent="0.4">
      <c r="A814" s="145"/>
    </row>
    <row r="815" spans="1:1" ht="15" thickBot="1" x14ac:dyDescent="0.4">
      <c r="A815" s="145"/>
    </row>
    <row r="816" spans="1:1" ht="15" thickBot="1" x14ac:dyDescent="0.4">
      <c r="A816" s="145"/>
    </row>
    <row r="817" spans="1:1" ht="15" thickBot="1" x14ac:dyDescent="0.4">
      <c r="A817" s="145"/>
    </row>
    <row r="818" spans="1:1" ht="15" thickBot="1" x14ac:dyDescent="0.4">
      <c r="A818" s="145"/>
    </row>
    <row r="819" spans="1:1" ht="15" thickBot="1" x14ac:dyDescent="0.4">
      <c r="A819" s="145"/>
    </row>
    <row r="820" spans="1:1" ht="15" thickBot="1" x14ac:dyDescent="0.4">
      <c r="A820" s="145"/>
    </row>
    <row r="821" spans="1:1" ht="15" thickBot="1" x14ac:dyDescent="0.4">
      <c r="A821" s="145"/>
    </row>
    <row r="822" spans="1:1" ht="15" thickBot="1" x14ac:dyDescent="0.4">
      <c r="A822" s="145"/>
    </row>
    <row r="823" spans="1:1" ht="15" thickBot="1" x14ac:dyDescent="0.4">
      <c r="A823" s="145"/>
    </row>
    <row r="824" spans="1:1" ht="15" thickBot="1" x14ac:dyDescent="0.4">
      <c r="A824" s="145"/>
    </row>
    <row r="825" spans="1:1" ht="15" thickBot="1" x14ac:dyDescent="0.4">
      <c r="A825" s="145"/>
    </row>
    <row r="826" spans="1:1" ht="15" thickBot="1" x14ac:dyDescent="0.4">
      <c r="A826" s="145"/>
    </row>
    <row r="827" spans="1:1" ht="15" thickBot="1" x14ac:dyDescent="0.4">
      <c r="A827" s="145"/>
    </row>
    <row r="828" spans="1:1" ht="15" thickBot="1" x14ac:dyDescent="0.4">
      <c r="A828" s="145"/>
    </row>
    <row r="829" spans="1:1" ht="15" thickBot="1" x14ac:dyDescent="0.4">
      <c r="A829" s="145"/>
    </row>
    <row r="830" spans="1:1" ht="15" thickBot="1" x14ac:dyDescent="0.4">
      <c r="A830" s="145"/>
    </row>
    <row r="831" spans="1:1" ht="15" thickBot="1" x14ac:dyDescent="0.4">
      <c r="A831" s="145"/>
    </row>
    <row r="832" spans="1:1" ht="15" thickBot="1" x14ac:dyDescent="0.4">
      <c r="A832" s="145"/>
    </row>
    <row r="833" spans="1:1" ht="15" thickBot="1" x14ac:dyDescent="0.4">
      <c r="A833" s="145"/>
    </row>
    <row r="834" spans="1:1" ht="15" thickBot="1" x14ac:dyDescent="0.4">
      <c r="A834" s="145"/>
    </row>
    <row r="835" spans="1:1" ht="15" thickBot="1" x14ac:dyDescent="0.4">
      <c r="A835" s="145"/>
    </row>
    <row r="836" spans="1:1" ht="15" thickBot="1" x14ac:dyDescent="0.4">
      <c r="A836" s="145"/>
    </row>
    <row r="837" spans="1:1" ht="15" thickBot="1" x14ac:dyDescent="0.4">
      <c r="A837" s="145"/>
    </row>
    <row r="838" spans="1:1" ht="15" thickBot="1" x14ac:dyDescent="0.4">
      <c r="A838" s="145"/>
    </row>
    <row r="839" spans="1:1" ht="15" thickBot="1" x14ac:dyDescent="0.4">
      <c r="A839" s="145"/>
    </row>
    <row r="840" spans="1:1" ht="15" thickBot="1" x14ac:dyDescent="0.4">
      <c r="A840" s="145"/>
    </row>
    <row r="841" spans="1:1" ht="15" thickBot="1" x14ac:dyDescent="0.4">
      <c r="A841" s="145"/>
    </row>
    <row r="842" spans="1:1" ht="15" thickBot="1" x14ac:dyDescent="0.4">
      <c r="A842" s="145"/>
    </row>
    <row r="843" spans="1:1" ht="15" thickBot="1" x14ac:dyDescent="0.4">
      <c r="A843" s="145"/>
    </row>
    <row r="844" spans="1:1" ht="15" thickBot="1" x14ac:dyDescent="0.4">
      <c r="A844" s="145"/>
    </row>
    <row r="845" spans="1:1" ht="15" thickBot="1" x14ac:dyDescent="0.4">
      <c r="A845" s="145"/>
    </row>
    <row r="846" spans="1:1" ht="15" thickBot="1" x14ac:dyDescent="0.4">
      <c r="A846" s="145"/>
    </row>
    <row r="847" spans="1:1" ht="15" thickBot="1" x14ac:dyDescent="0.4">
      <c r="A847" s="145"/>
    </row>
    <row r="848" spans="1:1" ht="15" thickBot="1" x14ac:dyDescent="0.4">
      <c r="A848" s="145"/>
    </row>
    <row r="849" spans="1:1" ht="15" thickBot="1" x14ac:dyDescent="0.4">
      <c r="A849" s="145"/>
    </row>
    <row r="850" spans="1:1" ht="15" thickBot="1" x14ac:dyDescent="0.4">
      <c r="A850" s="145"/>
    </row>
    <row r="851" spans="1:1" ht="15" thickBot="1" x14ac:dyDescent="0.4">
      <c r="A851" s="145"/>
    </row>
    <row r="852" spans="1:1" ht="15" thickBot="1" x14ac:dyDescent="0.4">
      <c r="A852" s="145"/>
    </row>
    <row r="853" spans="1:1" ht="15" thickBot="1" x14ac:dyDescent="0.4">
      <c r="A853" s="145"/>
    </row>
    <row r="854" spans="1:1" ht="15" thickBot="1" x14ac:dyDescent="0.4">
      <c r="A854" s="145"/>
    </row>
    <row r="855" spans="1:1" ht="15" thickBot="1" x14ac:dyDescent="0.4">
      <c r="A855" s="145"/>
    </row>
    <row r="856" spans="1:1" ht="15" thickBot="1" x14ac:dyDescent="0.4">
      <c r="A856" s="145"/>
    </row>
    <row r="857" spans="1:1" ht="15" thickBot="1" x14ac:dyDescent="0.4">
      <c r="A857" s="145"/>
    </row>
    <row r="858" spans="1:1" ht="15" thickBot="1" x14ac:dyDescent="0.4">
      <c r="A858" s="145"/>
    </row>
    <row r="859" spans="1:1" ht="15" thickBot="1" x14ac:dyDescent="0.4">
      <c r="A859" s="145"/>
    </row>
    <row r="860" spans="1:1" ht="15" thickBot="1" x14ac:dyDescent="0.4">
      <c r="A860" s="145"/>
    </row>
    <row r="861" spans="1:1" ht="15" thickBot="1" x14ac:dyDescent="0.4">
      <c r="A861" s="145"/>
    </row>
    <row r="862" spans="1:1" ht="15" thickBot="1" x14ac:dyDescent="0.4">
      <c r="A862" s="145"/>
    </row>
    <row r="863" spans="1:1" ht="15" thickBot="1" x14ac:dyDescent="0.4">
      <c r="A863" s="145"/>
    </row>
    <row r="864" spans="1:1" ht="15" thickBot="1" x14ac:dyDescent="0.4">
      <c r="A864" s="145"/>
    </row>
    <row r="865" spans="1:1" ht="15" thickBot="1" x14ac:dyDescent="0.4">
      <c r="A865" s="145"/>
    </row>
    <row r="866" spans="1:1" ht="15" thickBot="1" x14ac:dyDescent="0.4">
      <c r="A866" s="145"/>
    </row>
    <row r="867" spans="1:1" ht="15" thickBot="1" x14ac:dyDescent="0.4">
      <c r="A867" s="145"/>
    </row>
    <row r="868" spans="1:1" ht="15" thickBot="1" x14ac:dyDescent="0.4">
      <c r="A868" s="145"/>
    </row>
    <row r="869" spans="1:1" ht="15" thickBot="1" x14ac:dyDescent="0.4">
      <c r="A869" s="145"/>
    </row>
    <row r="870" spans="1:1" ht="15" thickBot="1" x14ac:dyDescent="0.4">
      <c r="A870" s="145"/>
    </row>
    <row r="871" spans="1:1" ht="15" thickBot="1" x14ac:dyDescent="0.4">
      <c r="A871" s="145"/>
    </row>
    <row r="872" spans="1:1" ht="15" thickBot="1" x14ac:dyDescent="0.4">
      <c r="A872" s="145"/>
    </row>
    <row r="873" spans="1:1" ht="15" thickBot="1" x14ac:dyDescent="0.4">
      <c r="A873" s="145"/>
    </row>
    <row r="874" spans="1:1" ht="15" thickBot="1" x14ac:dyDescent="0.4">
      <c r="A874" s="145"/>
    </row>
    <row r="875" spans="1:1" ht="15" thickBot="1" x14ac:dyDescent="0.4">
      <c r="A875" s="145"/>
    </row>
    <row r="876" spans="1:1" ht="15" thickBot="1" x14ac:dyDescent="0.4">
      <c r="A876" s="145"/>
    </row>
    <row r="877" spans="1:1" ht="15" thickBot="1" x14ac:dyDescent="0.4">
      <c r="A877" s="145"/>
    </row>
    <row r="878" spans="1:1" ht="15" thickBot="1" x14ac:dyDescent="0.4">
      <c r="A878" s="145"/>
    </row>
    <row r="879" spans="1:1" ht="15" thickBot="1" x14ac:dyDescent="0.4">
      <c r="A879" s="145"/>
    </row>
    <row r="880" spans="1:1" ht="15" thickBot="1" x14ac:dyDescent="0.4">
      <c r="A880" s="145"/>
    </row>
    <row r="881" spans="1:1" ht="15" thickBot="1" x14ac:dyDescent="0.4">
      <c r="A881" s="145"/>
    </row>
    <row r="882" spans="1:1" ht="15" thickBot="1" x14ac:dyDescent="0.4">
      <c r="A882" s="145"/>
    </row>
    <row r="883" spans="1:1" ht="15" thickBot="1" x14ac:dyDescent="0.4">
      <c r="A883" s="145"/>
    </row>
    <row r="884" spans="1:1" ht="15" thickBot="1" x14ac:dyDescent="0.4">
      <c r="A884" s="145"/>
    </row>
    <row r="885" spans="1:1" ht="15" thickBot="1" x14ac:dyDescent="0.4">
      <c r="A885" s="145"/>
    </row>
    <row r="886" spans="1:1" ht="15" thickBot="1" x14ac:dyDescent="0.4">
      <c r="A886" s="145"/>
    </row>
    <row r="887" spans="1:1" ht="15" thickBot="1" x14ac:dyDescent="0.4">
      <c r="A887" s="145"/>
    </row>
    <row r="888" spans="1:1" ht="15" thickBot="1" x14ac:dyDescent="0.4">
      <c r="A888" s="145"/>
    </row>
    <row r="889" spans="1:1" ht="15" thickBot="1" x14ac:dyDescent="0.4">
      <c r="A889" s="145"/>
    </row>
    <row r="890" spans="1:1" ht="15" thickBot="1" x14ac:dyDescent="0.4">
      <c r="A890" s="145"/>
    </row>
    <row r="891" spans="1:1" ht="15" thickBot="1" x14ac:dyDescent="0.4">
      <c r="A891" s="145"/>
    </row>
    <row r="892" spans="1:1" ht="15" thickBot="1" x14ac:dyDescent="0.4">
      <c r="A892" s="145"/>
    </row>
    <row r="893" spans="1:1" ht="15" thickBot="1" x14ac:dyDescent="0.4">
      <c r="A893" s="145"/>
    </row>
    <row r="894" spans="1:1" ht="15" thickBot="1" x14ac:dyDescent="0.4">
      <c r="A894" s="145"/>
    </row>
    <row r="895" spans="1:1" ht="15" thickBot="1" x14ac:dyDescent="0.4">
      <c r="A895" s="145"/>
    </row>
    <row r="896" spans="1:1" ht="15" thickBot="1" x14ac:dyDescent="0.4">
      <c r="A896" s="145"/>
    </row>
    <row r="897" spans="1:1" ht="15" thickBot="1" x14ac:dyDescent="0.4">
      <c r="A897" s="145"/>
    </row>
    <row r="898" spans="1:1" ht="15" thickBot="1" x14ac:dyDescent="0.4">
      <c r="A898" s="145"/>
    </row>
    <row r="899" spans="1:1" ht="15" thickBot="1" x14ac:dyDescent="0.4">
      <c r="A899" s="145"/>
    </row>
    <row r="900" spans="1:1" ht="15" thickBot="1" x14ac:dyDescent="0.4">
      <c r="A900" s="145"/>
    </row>
    <row r="901" spans="1:1" ht="15" thickBot="1" x14ac:dyDescent="0.4">
      <c r="A901" s="145"/>
    </row>
    <row r="902" spans="1:1" ht="15" thickBot="1" x14ac:dyDescent="0.4">
      <c r="A902" s="145"/>
    </row>
    <row r="903" spans="1:1" ht="15" thickBot="1" x14ac:dyDescent="0.4">
      <c r="A903" s="145"/>
    </row>
    <row r="904" spans="1:1" ht="15" thickBot="1" x14ac:dyDescent="0.4">
      <c r="A904" s="145"/>
    </row>
    <row r="905" spans="1:1" ht="15" thickBot="1" x14ac:dyDescent="0.4">
      <c r="A905" s="145"/>
    </row>
    <row r="906" spans="1:1" ht="15" thickBot="1" x14ac:dyDescent="0.4">
      <c r="A906" s="145"/>
    </row>
    <row r="907" spans="1:1" ht="15" thickBot="1" x14ac:dyDescent="0.4">
      <c r="A907" s="145"/>
    </row>
    <row r="908" spans="1:1" ht="15" thickBot="1" x14ac:dyDescent="0.4">
      <c r="A908" s="145"/>
    </row>
    <row r="909" spans="1:1" ht="15" thickBot="1" x14ac:dyDescent="0.4">
      <c r="A909" s="145"/>
    </row>
    <row r="910" spans="1:1" ht="15" thickBot="1" x14ac:dyDescent="0.4">
      <c r="A910" s="145"/>
    </row>
    <row r="911" spans="1:1" ht="15" thickBot="1" x14ac:dyDescent="0.4">
      <c r="A911" s="145"/>
    </row>
    <row r="912" spans="1:1" ht="15" thickBot="1" x14ac:dyDescent="0.4">
      <c r="A912" s="145"/>
    </row>
    <row r="913" spans="1:1" ht="15" thickBot="1" x14ac:dyDescent="0.4">
      <c r="A913" s="145"/>
    </row>
    <row r="914" spans="1:1" ht="15" thickBot="1" x14ac:dyDescent="0.4">
      <c r="A914" s="145"/>
    </row>
    <row r="915" spans="1:1" ht="15" thickBot="1" x14ac:dyDescent="0.4">
      <c r="A915" s="145"/>
    </row>
    <row r="916" spans="1:1" ht="15" thickBot="1" x14ac:dyDescent="0.4">
      <c r="A916" s="145"/>
    </row>
    <row r="917" spans="1:1" ht="15" thickBot="1" x14ac:dyDescent="0.4">
      <c r="A917" s="145"/>
    </row>
    <row r="918" spans="1:1" ht="15" thickBot="1" x14ac:dyDescent="0.4">
      <c r="A918" s="145"/>
    </row>
    <row r="919" spans="1:1" ht="15" thickBot="1" x14ac:dyDescent="0.4">
      <c r="A919" s="145"/>
    </row>
    <row r="920" spans="1:1" ht="15" thickBot="1" x14ac:dyDescent="0.4">
      <c r="A920" s="145"/>
    </row>
    <row r="921" spans="1:1" ht="15" thickBot="1" x14ac:dyDescent="0.4">
      <c r="A921" s="145"/>
    </row>
    <row r="922" spans="1:1" ht="15" thickBot="1" x14ac:dyDescent="0.4">
      <c r="A922" s="145"/>
    </row>
    <row r="923" spans="1:1" ht="15" thickBot="1" x14ac:dyDescent="0.4">
      <c r="A923" s="145"/>
    </row>
    <row r="924" spans="1:1" ht="15" thickBot="1" x14ac:dyDescent="0.4">
      <c r="A924" s="145"/>
    </row>
    <row r="925" spans="1:1" ht="15" thickBot="1" x14ac:dyDescent="0.4">
      <c r="A925" s="145"/>
    </row>
    <row r="926" spans="1:1" ht="15" thickBot="1" x14ac:dyDescent="0.4">
      <c r="A926" s="145"/>
    </row>
    <row r="927" spans="1:1" ht="15" thickBot="1" x14ac:dyDescent="0.4">
      <c r="A927" s="145"/>
    </row>
    <row r="928" spans="1:1" ht="15" thickBot="1" x14ac:dyDescent="0.4">
      <c r="A928" s="145"/>
    </row>
    <row r="929" spans="1:1" ht="15" thickBot="1" x14ac:dyDescent="0.4">
      <c r="A929" s="145"/>
    </row>
    <row r="930" spans="1:1" ht="15" thickBot="1" x14ac:dyDescent="0.4">
      <c r="A930" s="145"/>
    </row>
    <row r="931" spans="1:1" ht="15" thickBot="1" x14ac:dyDescent="0.4">
      <c r="A931" s="145"/>
    </row>
    <row r="932" spans="1:1" ht="15" thickBot="1" x14ac:dyDescent="0.4">
      <c r="A932" s="145"/>
    </row>
    <row r="933" spans="1:1" ht="15" thickBot="1" x14ac:dyDescent="0.4">
      <c r="A933" s="145"/>
    </row>
    <row r="934" spans="1:1" ht="15" thickBot="1" x14ac:dyDescent="0.4">
      <c r="A934" s="145"/>
    </row>
    <row r="935" spans="1:1" ht="15" thickBot="1" x14ac:dyDescent="0.4">
      <c r="A935" s="145"/>
    </row>
    <row r="936" spans="1:1" ht="15" thickBot="1" x14ac:dyDescent="0.4">
      <c r="A936" s="145"/>
    </row>
    <row r="937" spans="1:1" ht="15" thickBot="1" x14ac:dyDescent="0.4">
      <c r="A937" s="145"/>
    </row>
    <row r="938" spans="1:1" ht="15" thickBot="1" x14ac:dyDescent="0.4">
      <c r="A938" s="145"/>
    </row>
    <row r="939" spans="1:1" ht="15" thickBot="1" x14ac:dyDescent="0.4">
      <c r="A939" s="145"/>
    </row>
    <row r="940" spans="1:1" ht="15" thickBot="1" x14ac:dyDescent="0.4">
      <c r="A940" s="145"/>
    </row>
    <row r="941" spans="1:1" ht="15" thickBot="1" x14ac:dyDescent="0.4">
      <c r="A941" s="145"/>
    </row>
    <row r="942" spans="1:1" ht="15" thickBot="1" x14ac:dyDescent="0.4">
      <c r="A942" s="145"/>
    </row>
    <row r="943" spans="1:1" ht="15" thickBot="1" x14ac:dyDescent="0.4">
      <c r="A943" s="145"/>
    </row>
    <row r="944" spans="1:1" ht="15" thickBot="1" x14ac:dyDescent="0.4">
      <c r="A944" s="145"/>
    </row>
    <row r="945" spans="1:1" ht="15" thickBot="1" x14ac:dyDescent="0.4">
      <c r="A945" s="145"/>
    </row>
    <row r="946" spans="1:1" ht="15" thickBot="1" x14ac:dyDescent="0.4">
      <c r="A946" s="145"/>
    </row>
    <row r="947" spans="1:1" ht="15" thickBot="1" x14ac:dyDescent="0.4">
      <c r="A947" s="145"/>
    </row>
    <row r="948" spans="1:1" ht="15" thickBot="1" x14ac:dyDescent="0.4">
      <c r="A948" s="145"/>
    </row>
    <row r="949" spans="1:1" ht="15" thickBot="1" x14ac:dyDescent="0.4">
      <c r="A949" s="145"/>
    </row>
    <row r="950" spans="1:1" ht="15" thickBot="1" x14ac:dyDescent="0.4">
      <c r="A950" s="145"/>
    </row>
    <row r="951" spans="1:1" ht="15" thickBot="1" x14ac:dyDescent="0.4">
      <c r="A951" s="145"/>
    </row>
    <row r="952" spans="1:1" ht="15" thickBot="1" x14ac:dyDescent="0.4">
      <c r="A952" s="145"/>
    </row>
    <row r="953" spans="1:1" ht="15" thickBot="1" x14ac:dyDescent="0.4">
      <c r="A953" s="145"/>
    </row>
    <row r="954" spans="1:1" ht="15" thickBot="1" x14ac:dyDescent="0.4">
      <c r="A954" s="145"/>
    </row>
    <row r="955" spans="1:1" ht="15" thickBot="1" x14ac:dyDescent="0.4">
      <c r="A955" s="145"/>
    </row>
    <row r="956" spans="1:1" ht="15" thickBot="1" x14ac:dyDescent="0.4">
      <c r="A956" s="145"/>
    </row>
    <row r="957" spans="1:1" ht="15" thickBot="1" x14ac:dyDescent="0.4">
      <c r="A957" s="145"/>
    </row>
    <row r="958" spans="1:1" ht="15" thickBot="1" x14ac:dyDescent="0.4">
      <c r="A958" s="145"/>
    </row>
    <row r="959" spans="1:1" ht="15" thickBot="1" x14ac:dyDescent="0.4">
      <c r="A959" s="145"/>
    </row>
    <row r="960" spans="1:1" ht="15" thickBot="1" x14ac:dyDescent="0.4">
      <c r="A960" s="145"/>
    </row>
    <row r="961" spans="1:1" ht="15" thickBot="1" x14ac:dyDescent="0.4">
      <c r="A961" s="145"/>
    </row>
    <row r="962" spans="1:1" ht="15" thickBot="1" x14ac:dyDescent="0.4">
      <c r="A962" s="145"/>
    </row>
    <row r="963" spans="1:1" ht="15" thickBot="1" x14ac:dyDescent="0.4">
      <c r="A963" s="145"/>
    </row>
    <row r="964" spans="1:1" ht="15" thickBot="1" x14ac:dyDescent="0.4">
      <c r="A964" s="145"/>
    </row>
    <row r="965" spans="1:1" ht="15" thickBot="1" x14ac:dyDescent="0.4">
      <c r="A965" s="145"/>
    </row>
    <row r="966" spans="1:1" ht="15" thickBot="1" x14ac:dyDescent="0.4">
      <c r="A966" s="145"/>
    </row>
    <row r="967" spans="1:1" ht="15" thickBot="1" x14ac:dyDescent="0.4">
      <c r="A967" s="145"/>
    </row>
    <row r="968" spans="1:1" ht="15" thickBot="1" x14ac:dyDescent="0.4">
      <c r="A968" s="145"/>
    </row>
    <row r="969" spans="1:1" ht="15" thickBot="1" x14ac:dyDescent="0.4">
      <c r="A969" s="145"/>
    </row>
    <row r="970" spans="1:1" ht="15" thickBot="1" x14ac:dyDescent="0.4">
      <c r="A970" s="145"/>
    </row>
    <row r="971" spans="1:1" ht="15" thickBot="1" x14ac:dyDescent="0.4">
      <c r="A971" s="145"/>
    </row>
    <row r="972" spans="1:1" ht="15" thickBot="1" x14ac:dyDescent="0.4">
      <c r="A972" s="145"/>
    </row>
    <row r="973" spans="1:1" ht="15" thickBot="1" x14ac:dyDescent="0.4">
      <c r="A973" s="145"/>
    </row>
    <row r="974" spans="1:1" ht="15" thickBot="1" x14ac:dyDescent="0.4">
      <c r="A974" s="145"/>
    </row>
    <row r="975" spans="1:1" ht="15" thickBot="1" x14ac:dyDescent="0.4">
      <c r="A975" s="145"/>
    </row>
    <row r="976" spans="1:1" ht="15" thickBot="1" x14ac:dyDescent="0.4">
      <c r="A976" s="145"/>
    </row>
    <row r="977" spans="1:1" ht="15" thickBot="1" x14ac:dyDescent="0.4">
      <c r="A977" s="145"/>
    </row>
    <row r="978" spans="1:1" ht="15" thickBot="1" x14ac:dyDescent="0.4">
      <c r="A978" s="145"/>
    </row>
    <row r="979" spans="1:1" ht="15" thickBot="1" x14ac:dyDescent="0.4">
      <c r="A979" s="145"/>
    </row>
    <row r="980" spans="1:1" ht="15" thickBot="1" x14ac:dyDescent="0.4">
      <c r="A980" s="145"/>
    </row>
    <row r="981" spans="1:1" ht="15" thickBot="1" x14ac:dyDescent="0.4">
      <c r="A981" s="145"/>
    </row>
    <row r="982" spans="1:1" ht="15" thickBot="1" x14ac:dyDescent="0.4">
      <c r="A982" s="145"/>
    </row>
    <row r="983" spans="1:1" ht="15" thickBot="1" x14ac:dyDescent="0.4">
      <c r="A983" s="145"/>
    </row>
    <row r="984" spans="1:1" ht="15" thickBot="1" x14ac:dyDescent="0.4">
      <c r="A984" s="145"/>
    </row>
    <row r="985" spans="1:1" ht="15" thickBot="1" x14ac:dyDescent="0.4">
      <c r="A985" s="145"/>
    </row>
    <row r="986" spans="1:1" ht="15" thickBot="1" x14ac:dyDescent="0.4">
      <c r="A986" s="145"/>
    </row>
    <row r="987" spans="1:1" ht="15" thickBot="1" x14ac:dyDescent="0.4">
      <c r="A987" s="145"/>
    </row>
    <row r="988" spans="1:1" ht="15" thickBot="1" x14ac:dyDescent="0.4">
      <c r="A988" s="145"/>
    </row>
    <row r="989" spans="1:1" ht="15" thickBot="1" x14ac:dyDescent="0.4">
      <c r="A989" s="145"/>
    </row>
    <row r="990" spans="1:1" ht="15" thickBot="1" x14ac:dyDescent="0.4">
      <c r="A990" s="145"/>
    </row>
    <row r="991" spans="1:1" ht="15" thickBot="1" x14ac:dyDescent="0.4">
      <c r="A991" s="145"/>
    </row>
    <row r="992" spans="1:1" ht="15" thickBot="1" x14ac:dyDescent="0.4">
      <c r="A992" s="145"/>
    </row>
    <row r="993" spans="1:1" ht="15" thickBot="1" x14ac:dyDescent="0.4">
      <c r="A993" s="145"/>
    </row>
    <row r="994" spans="1:1" ht="15" thickBot="1" x14ac:dyDescent="0.4">
      <c r="A994" s="145"/>
    </row>
    <row r="995" spans="1:1" ht="15" thickBot="1" x14ac:dyDescent="0.4">
      <c r="A995" s="145"/>
    </row>
    <row r="996" spans="1:1" ht="15" thickBot="1" x14ac:dyDescent="0.4">
      <c r="A996" s="145"/>
    </row>
    <row r="997" spans="1:1" ht="15" thickBot="1" x14ac:dyDescent="0.4">
      <c r="A997" s="145"/>
    </row>
    <row r="998" spans="1:1" ht="15" thickBot="1" x14ac:dyDescent="0.4">
      <c r="A998" s="145"/>
    </row>
    <row r="999" spans="1:1" ht="15" thickBot="1" x14ac:dyDescent="0.4">
      <c r="A999" s="145"/>
    </row>
    <row r="1000" spans="1:1" ht="15" thickBot="1" x14ac:dyDescent="0.4">
      <c r="A1000" s="145"/>
    </row>
  </sheetData>
  <sortState xmlns:xlrd2="http://schemas.microsoft.com/office/spreadsheetml/2017/richdata2" ref="A2:A1000">
    <sortCondition ref="A2:A1000"/>
  </sortState>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AnovaData11</vt:lpstr>
      <vt:lpstr>AnovaData10</vt:lpstr>
      <vt:lpstr>AnovaData9Simple</vt:lpstr>
      <vt:lpstr>AnovaData9Prep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Starry Sprenkle-Hyppolite</dc:creator>
  <cp:lastModifiedBy>Vivian Griffey</cp:lastModifiedBy>
  <dcterms:created xsi:type="dcterms:W3CDTF">2022-01-12T21:17:15Z</dcterms:created>
  <dcterms:modified xsi:type="dcterms:W3CDTF">2022-10-03T01:57:45Z</dcterms:modified>
</cp:coreProperties>
</file>