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https://conservation-my.sharepoint.com/personal/ssprenkle-hyppolite_conservation_org/Documents/Research/Roadmap/TIA/Data/"/>
    </mc:Choice>
  </mc:AlternateContent>
  <xr:revisionPtr revIDLastSave="25" documentId="8_{A0E8D73E-E403-443D-B06C-5E247609853C}" xr6:coauthVersionLast="47" xr6:coauthVersionMax="47" xr10:uidLastSave="{BB9B22FC-AA81-4A16-8CE8-EA45999ED010}"/>
  <bookViews>
    <workbookView xWindow="-120" yWindow="-120" windowWidth="29040" windowHeight="15840" xr2:uid="{CFD0B92A-4EF4-44FE-9538-22E78B83F755}"/>
  </bookViews>
  <sheets>
    <sheet name="AnovaData11" sheetId="22" r:id="rId1"/>
    <sheet name="AnovaData10" sheetId="21" r:id="rId2"/>
    <sheet name="AnovaData9Simple" sheetId="15" r:id="rId3"/>
    <sheet name="AnovaData9Prep" sheetId="14" r:id="rId4"/>
    <sheet name="Sheet1" sheetId="12"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56" i="22" l="1"/>
  <c r="G55" i="22"/>
  <c r="G54" i="22"/>
  <c r="G53" i="22"/>
  <c r="G52" i="22"/>
  <c r="G51" i="22"/>
  <c r="G50" i="22"/>
  <c r="G49" i="22"/>
  <c r="G48" i="22"/>
  <c r="G47" i="22"/>
  <c r="G46" i="22"/>
  <c r="G45" i="22"/>
  <c r="G44" i="22"/>
  <c r="G43" i="22"/>
  <c r="G41" i="22"/>
  <c r="G40" i="22"/>
  <c r="G39" i="22"/>
  <c r="G38" i="22"/>
  <c r="G37" i="22"/>
  <c r="G35" i="22"/>
  <c r="G34" i="22"/>
  <c r="G33" i="22"/>
  <c r="G32" i="22"/>
  <c r="G31" i="22"/>
  <c r="G30" i="22"/>
  <c r="G29" i="22"/>
  <c r="G28" i="22"/>
  <c r="G27" i="22"/>
  <c r="G26" i="22"/>
  <c r="G25" i="22"/>
  <c r="G24" i="22"/>
  <c r="G23" i="22"/>
  <c r="G22" i="22"/>
  <c r="G21" i="22"/>
  <c r="G20" i="22"/>
  <c r="G19" i="22"/>
  <c r="G18" i="22"/>
  <c r="G17" i="22"/>
  <c r="G16" i="22"/>
  <c r="G15" i="22"/>
  <c r="G14" i="22"/>
  <c r="G13" i="22"/>
  <c r="G12" i="22"/>
  <c r="G11" i="22"/>
  <c r="G10" i="22"/>
  <c r="G9" i="22"/>
  <c r="G8" i="22"/>
  <c r="G7" i="22"/>
  <c r="G6" i="22"/>
  <c r="G5" i="22"/>
  <c r="G4" i="22"/>
  <c r="G3" i="22"/>
  <c r="I56" i="21"/>
  <c r="I55" i="21"/>
  <c r="I54" i="21"/>
  <c r="I53" i="21"/>
  <c r="I52" i="21"/>
  <c r="I51" i="21"/>
  <c r="I50" i="21"/>
  <c r="I49" i="21"/>
  <c r="I48" i="21"/>
  <c r="I47" i="21"/>
  <c r="I46" i="21"/>
  <c r="I45" i="21"/>
  <c r="I44" i="21"/>
  <c r="I43" i="21"/>
  <c r="I41" i="21"/>
  <c r="I40" i="21"/>
  <c r="I39" i="21"/>
  <c r="I38" i="21"/>
  <c r="I37" i="21"/>
  <c r="I35" i="21"/>
  <c r="I34" i="21"/>
  <c r="I33" i="21"/>
  <c r="I32" i="21"/>
  <c r="I31" i="21"/>
  <c r="I30" i="21"/>
  <c r="I29" i="21"/>
  <c r="I28" i="21"/>
  <c r="I27" i="21"/>
  <c r="I26" i="21"/>
  <c r="I25" i="21"/>
  <c r="I24" i="21"/>
  <c r="I23" i="21"/>
  <c r="I22" i="21"/>
  <c r="I21" i="21"/>
  <c r="I20" i="21"/>
  <c r="I19" i="21"/>
  <c r="I18" i="21"/>
  <c r="I17" i="21"/>
  <c r="I16" i="21"/>
  <c r="I15" i="21"/>
  <c r="I14" i="21"/>
  <c r="I13" i="21"/>
  <c r="I12" i="21"/>
  <c r="I11" i="21"/>
  <c r="I10" i="21"/>
  <c r="I9" i="21"/>
  <c r="I8" i="21"/>
  <c r="I7" i="21"/>
  <c r="I6" i="21"/>
  <c r="I5" i="21"/>
  <c r="I4" i="21"/>
  <c r="I3" i="21"/>
  <c r="I42" i="15" l="1"/>
  <c r="I40" i="15"/>
  <c r="I39" i="15"/>
  <c r="I38" i="15"/>
  <c r="I56" i="15"/>
  <c r="I37" i="15"/>
  <c r="I43" i="15"/>
  <c r="I36" i="15"/>
  <c r="I41" i="15"/>
  <c r="I55" i="15"/>
  <c r="I35" i="15"/>
  <c r="I34" i="15"/>
  <c r="I31" i="15"/>
  <c r="I30" i="15"/>
  <c r="I54" i="15"/>
  <c r="I33" i="15"/>
  <c r="I53" i="15"/>
  <c r="I28" i="15"/>
  <c r="I52" i="15"/>
  <c r="I27" i="15"/>
  <c r="I29" i="15"/>
  <c r="I51" i="15"/>
  <c r="I26" i="15"/>
  <c r="I32" i="15"/>
  <c r="I25" i="15"/>
  <c r="I24" i="15"/>
  <c r="I50" i="15"/>
  <c r="I23" i="15"/>
  <c r="I21" i="15"/>
  <c r="I20" i="15"/>
  <c r="I22" i="15"/>
  <c r="I19" i="15"/>
  <c r="I18" i="15"/>
  <c r="I17" i="15"/>
  <c r="I14" i="15"/>
  <c r="I49" i="15"/>
  <c r="I48" i="15"/>
  <c r="I12" i="15"/>
  <c r="I47" i="15"/>
  <c r="I11" i="15"/>
  <c r="I10" i="15"/>
  <c r="I9" i="15"/>
  <c r="I46" i="15"/>
  <c r="I8" i="15"/>
  <c r="I15" i="15"/>
  <c r="I13" i="15"/>
  <c r="I45" i="15"/>
  <c r="I7" i="15"/>
  <c r="I5" i="15"/>
  <c r="I4" i="15"/>
  <c r="I3" i="15"/>
  <c r="I58" i="15"/>
  <c r="I57" i="15"/>
  <c r="CX45" i="14"/>
  <c r="CW45" i="14"/>
  <c r="CN45" i="14"/>
  <c r="DR45" i="14" s="1"/>
  <c r="CM45" i="14"/>
  <c r="DO45" i="14" s="1"/>
  <c r="CN46" i="14"/>
  <c r="DE46" i="14" s="1"/>
  <c r="CK46" i="14"/>
  <c r="CM46" i="14" s="1"/>
  <c r="CX38" i="14"/>
  <c r="CW38" i="14"/>
  <c r="DA38" i="14" s="1"/>
  <c r="CN38" i="14"/>
  <c r="DR38" i="14" s="1"/>
  <c r="CM38" i="14"/>
  <c r="CT38" i="14" s="1"/>
  <c r="CU38" i="14" s="1"/>
  <c r="CX37" i="14"/>
  <c r="CY37" i="14" s="1"/>
  <c r="CW37" i="14"/>
  <c r="CN37" i="14"/>
  <c r="DE37" i="14" s="1"/>
  <c r="CK37" i="14"/>
  <c r="CM37" i="14" s="1"/>
  <c r="CN54" i="14"/>
  <c r="DP54" i="14" s="1"/>
  <c r="DS54" i="14" s="1"/>
  <c r="CM54" i="14"/>
  <c r="DO54" i="14" s="1"/>
  <c r="DB58" i="14"/>
  <c r="CX58" i="14"/>
  <c r="CW58" i="14"/>
  <c r="CN58" i="14"/>
  <c r="CV58" i="14" s="1"/>
  <c r="DE58" i="14" s="1"/>
  <c r="CM58" i="14"/>
  <c r="DO58" i="14" s="1"/>
  <c r="CX52" i="14"/>
  <c r="CW52" i="14"/>
  <c r="DA52" i="14" s="1"/>
  <c r="CN52" i="14"/>
  <c r="DE52" i="14" s="1"/>
  <c r="CM52" i="14"/>
  <c r="DM52" i="14" s="1"/>
  <c r="CN50" i="14"/>
  <c r="DE50" i="14" s="1"/>
  <c r="CK50" i="14"/>
  <c r="CM50" i="14" s="1"/>
  <c r="CX12" i="14"/>
  <c r="CW12" i="14"/>
  <c r="DA12" i="14" s="1"/>
  <c r="CN12" i="14"/>
  <c r="CM12" i="14"/>
  <c r="CT12" i="14" s="1"/>
  <c r="CU12" i="14" s="1"/>
  <c r="CY24" i="14"/>
  <c r="DA24" i="14" s="1"/>
  <c r="CX24" i="14"/>
  <c r="CW24" i="14"/>
  <c r="CP24" i="14"/>
  <c r="CN24" i="14"/>
  <c r="DP24" i="14" s="1"/>
  <c r="DS24" i="14" s="1"/>
  <c r="CM24" i="14"/>
  <c r="DE22" i="14"/>
  <c r="CX22" i="14"/>
  <c r="CW22" i="14"/>
  <c r="CN22" i="14"/>
  <c r="DR22" i="14" s="1"/>
  <c r="CK22" i="14"/>
  <c r="CM22" i="14" s="1"/>
  <c r="CX43" i="14"/>
  <c r="CW43" i="14"/>
  <c r="DA43" i="14" s="1"/>
  <c r="CT43" i="14"/>
  <c r="CU43" i="14" s="1"/>
  <c r="CN43" i="14"/>
  <c r="DM43" i="14" s="1"/>
  <c r="CM43" i="14"/>
  <c r="CX35" i="14"/>
  <c r="CW35" i="14"/>
  <c r="CR35" i="14"/>
  <c r="CN35" i="14"/>
  <c r="DE35" i="14" s="1"/>
  <c r="CK35" i="14"/>
  <c r="CP35" i="14" s="1"/>
  <c r="CN42" i="14"/>
  <c r="DR42" i="14" s="1"/>
  <c r="CK42" i="14"/>
  <c r="DJ40" i="14"/>
  <c r="DI40" i="14"/>
  <c r="CN40" i="14"/>
  <c r="DR40" i="14" s="1"/>
  <c r="CK40" i="14"/>
  <c r="CP40" i="14" s="1"/>
  <c r="CX33" i="14"/>
  <c r="CW33" i="14"/>
  <c r="DA33" i="14" s="1"/>
  <c r="CN33" i="14"/>
  <c r="CM33" i="14"/>
  <c r="CT33" i="14" s="1"/>
  <c r="CU33" i="14" s="1"/>
  <c r="CX31" i="14"/>
  <c r="CW31" i="14"/>
  <c r="CN31" i="14"/>
  <c r="CV31" i="14" s="1"/>
  <c r="DE31" i="14" s="1"/>
  <c r="CM31" i="14"/>
  <c r="CT31" i="14" s="1"/>
  <c r="CU31" i="14" s="1"/>
  <c r="CX28" i="14"/>
  <c r="CW28" i="14"/>
  <c r="CN28" i="14"/>
  <c r="DR28" i="14" s="1"/>
  <c r="CK28" i="14"/>
  <c r="CM28" i="14" s="1"/>
  <c r="DB25" i="14"/>
  <c r="CY25" i="14"/>
  <c r="DA25" i="14" s="1"/>
  <c r="CN25" i="14"/>
  <c r="DR25" i="14" s="1"/>
  <c r="CM25" i="14"/>
  <c r="DB26" i="14"/>
  <c r="CY26" i="14"/>
  <c r="DA26" i="14" s="1"/>
  <c r="CN26" i="14"/>
  <c r="CM26" i="14"/>
  <c r="DM26" i="14" s="1"/>
  <c r="CX27" i="14"/>
  <c r="CW27" i="14"/>
  <c r="CY27" i="14" s="1"/>
  <c r="CN27" i="14"/>
  <c r="DE27" i="14" s="1"/>
  <c r="CK27" i="14"/>
  <c r="CM27" i="14" s="1"/>
  <c r="DE21" i="14"/>
  <c r="CX21" i="14"/>
  <c r="CW21" i="14"/>
  <c r="CN21" i="14"/>
  <c r="DP21" i="14" s="1"/>
  <c r="DS21" i="14" s="1"/>
  <c r="CK21" i="14"/>
  <c r="CM21" i="14" s="1"/>
  <c r="DC19" i="14"/>
  <c r="CP19" i="14"/>
  <c r="CN19" i="14"/>
  <c r="DP19" i="14" s="1"/>
  <c r="DS19" i="14" s="1"/>
  <c r="CM19" i="14"/>
  <c r="DB23" i="14"/>
  <c r="CY23" i="14"/>
  <c r="DA23" i="14" s="1"/>
  <c r="CK23" i="14"/>
  <c r="CM23" i="14" s="1"/>
  <c r="CX13" i="14"/>
  <c r="CW13" i="14"/>
  <c r="CN13" i="14"/>
  <c r="DR13" i="14" s="1"/>
  <c r="CK13" i="14"/>
  <c r="CM13" i="14" s="1"/>
  <c r="DP13" i="14" s="1"/>
  <c r="CN15" i="14"/>
  <c r="DS15" i="14" s="1"/>
  <c r="CK15" i="14"/>
  <c r="CM15" i="14" s="1"/>
  <c r="DR9" i="14"/>
  <c r="DP9" i="14"/>
  <c r="DS9" i="14" s="1"/>
  <c r="DM9" i="14"/>
  <c r="DE9" i="14"/>
  <c r="CX9" i="14"/>
  <c r="CW9" i="14"/>
  <c r="CK9" i="14"/>
  <c r="CM9" i="14" s="1"/>
  <c r="CT9" i="14" s="1"/>
  <c r="CU9" i="14" s="1"/>
  <c r="CN11" i="14"/>
  <c r="CK11" i="14"/>
  <c r="CM11" i="14" s="1"/>
  <c r="DB7" i="14"/>
  <c r="CY7" i="14"/>
  <c r="DA7" i="14" s="1"/>
  <c r="CN7" i="14"/>
  <c r="DM7" i="14" s="1"/>
  <c r="CM7" i="14"/>
  <c r="CJ7" i="14"/>
  <c r="DS4" i="14"/>
  <c r="DR4" i="14"/>
  <c r="DE4" i="14"/>
  <c r="CX4" i="14"/>
  <c r="CW4" i="14" s="1"/>
  <c r="CK4" i="14"/>
  <c r="CP4" i="14" s="1"/>
  <c r="BB4" i="14"/>
  <c r="BA4" i="14"/>
  <c r="CX6" i="14"/>
  <c r="CW6" i="14" s="1"/>
  <c r="CN6" i="14"/>
  <c r="DP6" i="14" s="1"/>
  <c r="DS6" i="14" s="1"/>
  <c r="CK6" i="14"/>
  <c r="CM6" i="14" s="1"/>
  <c r="DC6" i="14" s="1"/>
  <c r="DB5" i="14"/>
  <c r="CX5" i="14"/>
  <c r="CW5" i="14"/>
  <c r="CN5" i="14"/>
  <c r="DE5" i="14" s="1"/>
  <c r="CK5" i="14"/>
  <c r="CM5" i="14" s="1"/>
  <c r="CT5" i="14" s="1"/>
  <c r="CU5" i="14" s="1"/>
  <c r="DB3" i="14"/>
  <c r="CX3" i="14"/>
  <c r="CW3" i="14"/>
  <c r="CY3" i="14" s="1"/>
  <c r="CP3" i="14"/>
  <c r="CN3" i="14"/>
  <c r="CV3" i="14" s="1"/>
  <c r="DE3" i="14" s="1"/>
  <c r="CM3" i="14"/>
  <c r="DM3" i="14" s="1"/>
  <c r="CN2" i="14"/>
  <c r="DR2" i="14" s="1"/>
  <c r="CK2" i="14"/>
  <c r="CM2" i="14" s="1"/>
  <c r="CY2" i="14" s="1"/>
  <c r="CX2" i="14" s="1"/>
  <c r="CW2" i="14" s="1"/>
  <c r="DP48" i="14"/>
  <c r="DS48" i="14" s="1"/>
  <c r="CX48" i="14"/>
  <c r="CW48" i="14"/>
  <c r="CN48" i="14"/>
  <c r="DE48" i="14" s="1"/>
  <c r="CK48" i="14"/>
  <c r="CM48" i="14" s="1"/>
  <c r="DM48" i="14" s="1"/>
  <c r="CN47" i="14"/>
  <c r="DP47" i="14" s="1"/>
  <c r="DS47" i="14" s="1"/>
  <c r="CK47" i="14"/>
  <c r="CM47" i="14" s="1"/>
  <c r="CJ47" i="14"/>
  <c r="CX57" i="14"/>
  <c r="CW57" i="14"/>
  <c r="CN57" i="14"/>
  <c r="DR57" i="14" s="1"/>
  <c r="CM57" i="14"/>
  <c r="DO57" i="14" s="1"/>
  <c r="CN53" i="14"/>
  <c r="DR53" i="14" s="1"/>
  <c r="CM53" i="14"/>
  <c r="DC53" i="14" s="1"/>
  <c r="CX56" i="14"/>
  <c r="CW56" i="14"/>
  <c r="DA56" i="14" s="1"/>
  <c r="CN56" i="14"/>
  <c r="DR56" i="14" s="1"/>
  <c r="CM56" i="14"/>
  <c r="DO56" i="14" s="1"/>
  <c r="CN55" i="14"/>
  <c r="CK55" i="14"/>
  <c r="CM55" i="14" s="1"/>
  <c r="DM55" i="14" s="1"/>
  <c r="CX51" i="14"/>
  <c r="CW51" i="14"/>
  <c r="DA51" i="14" s="1"/>
  <c r="CN51" i="14"/>
  <c r="DP51" i="14" s="1"/>
  <c r="DS51" i="14" s="1"/>
  <c r="CM51" i="14"/>
  <c r="DM51" i="14" s="1"/>
  <c r="CN49" i="14"/>
  <c r="DR49" i="14" s="1"/>
  <c r="CK49" i="14"/>
  <c r="CM49" i="14" s="1"/>
  <c r="DC49" i="14" s="1"/>
  <c r="DE44" i="14"/>
  <c r="CX44" i="14"/>
  <c r="CW44" i="14"/>
  <c r="CN44" i="14"/>
  <c r="DR44" i="14" s="1"/>
  <c r="CM44" i="14"/>
  <c r="CT44" i="14" s="1"/>
  <c r="CU44" i="14" s="1"/>
  <c r="DR36" i="14"/>
  <c r="CW36" i="14"/>
  <c r="CX36" i="14" s="1"/>
  <c r="CY36" i="14" s="1"/>
  <c r="CN36" i="14"/>
  <c r="DE36" i="14" s="1"/>
  <c r="CM36" i="14"/>
  <c r="CT36" i="14" s="1"/>
  <c r="CU36" i="14" s="1"/>
  <c r="CK36" i="14"/>
  <c r="CX34" i="14"/>
  <c r="CW34" i="14"/>
  <c r="CR34" i="14"/>
  <c r="CN34" i="14"/>
  <c r="CK34" i="14"/>
  <c r="CM34" i="14" s="1"/>
  <c r="CT34" i="14" s="1"/>
  <c r="DF41" i="14"/>
  <c r="CX41" i="14"/>
  <c r="CW41" i="14"/>
  <c r="CN41" i="14"/>
  <c r="DP41" i="14" s="1"/>
  <c r="DS41" i="14" s="1"/>
  <c r="CK41" i="14"/>
  <c r="CM41" i="14" s="1"/>
  <c r="CT41" i="14" s="1"/>
  <c r="CU41" i="14" s="1"/>
  <c r="DI39" i="14"/>
  <c r="DJ39" i="14" s="1"/>
  <c r="CN39" i="14"/>
  <c r="DS39" i="14" s="1"/>
  <c r="CM39" i="14"/>
  <c r="CT39" i="14" s="1"/>
  <c r="CU39" i="14" s="1"/>
  <c r="CX32" i="14"/>
  <c r="CW32" i="14"/>
  <c r="DA32" i="14" s="1"/>
  <c r="CN32" i="14"/>
  <c r="CV32" i="14" s="1"/>
  <c r="DE32" i="14" s="1"/>
  <c r="CM32" i="14"/>
  <c r="DP32" i="14" s="1"/>
  <c r="DI29" i="14"/>
  <c r="DJ29" i="14" s="1"/>
  <c r="CN29" i="14"/>
  <c r="DS29" i="14" s="1"/>
  <c r="CK29" i="14"/>
  <c r="CM29" i="14" s="1"/>
  <c r="CX30" i="14"/>
  <c r="CW30" i="14"/>
  <c r="DA30" i="14" s="1"/>
  <c r="CN30" i="14"/>
  <c r="DE30" i="14" s="1"/>
  <c r="CK30" i="14"/>
  <c r="CP30" i="14" s="1"/>
  <c r="CN17" i="14"/>
  <c r="DR17" i="14" s="1"/>
  <c r="CK17" i="14"/>
  <c r="CM17" i="14" s="1"/>
  <c r="CX20" i="14"/>
  <c r="CW20" i="14"/>
  <c r="CN20" i="14"/>
  <c r="DR20" i="14" s="1"/>
  <c r="CK20" i="14"/>
  <c r="CM20" i="14" s="1"/>
  <c r="DO20" i="14" s="1"/>
  <c r="CN18" i="14"/>
  <c r="DE18" i="14" s="1"/>
  <c r="CM18" i="14"/>
  <c r="DP18" i="14" s="1"/>
  <c r="DP16" i="14"/>
  <c r="DS16" i="14" s="1"/>
  <c r="DM16" i="14"/>
  <c r="CX16" i="14"/>
  <c r="CW16" i="14"/>
  <c r="CT16" i="14"/>
  <c r="CU16" i="14" s="1"/>
  <c r="CN16" i="14"/>
  <c r="DR16" i="14" s="1"/>
  <c r="CK16" i="14"/>
  <c r="CR14" i="14"/>
  <c r="CN14" i="14"/>
  <c r="DE14" i="14" s="1"/>
  <c r="CK14" i="14"/>
  <c r="CM14" i="14" s="1"/>
  <c r="CX10" i="14"/>
  <c r="CY10" i="14" s="1"/>
  <c r="CW10" i="14"/>
  <c r="CN10" i="14"/>
  <c r="DS10" i="14" s="1"/>
  <c r="CK10" i="14"/>
  <c r="CM10" i="14" s="1"/>
  <c r="DR8" i="14"/>
  <c r="DE8" i="14"/>
  <c r="CX8" i="14"/>
  <c r="CW8" i="14"/>
  <c r="CK8" i="14"/>
  <c r="CM8" i="14" s="1"/>
  <c r="CY30" i="14" l="1"/>
  <c r="DP2" i="14"/>
  <c r="DS2" i="14" s="1"/>
  <c r="DR24" i="14"/>
  <c r="DR21" i="14"/>
  <c r="DE20" i="14"/>
  <c r="CT19" i="14"/>
  <c r="CU19" i="14" s="1"/>
  <c r="DC25" i="14"/>
  <c r="CV57" i="14"/>
  <c r="DE57" i="14" s="1"/>
  <c r="DR18" i="14"/>
  <c r="DE29" i="14"/>
  <c r="CY57" i="14"/>
  <c r="CT3" i="14"/>
  <c r="CU3" i="14" s="1"/>
  <c r="CV24" i="14"/>
  <c r="DE24" i="14" s="1"/>
  <c r="CY31" i="14"/>
  <c r="DC31" i="14" s="1"/>
  <c r="DP25" i="14"/>
  <c r="DS25" i="14" s="1"/>
  <c r="CY45" i="14"/>
  <c r="DC45" i="14" s="1"/>
  <c r="DD45" i="14" s="1"/>
  <c r="DI45" i="14" s="1"/>
  <c r="DJ45" i="14" s="1"/>
  <c r="DA3" i="14"/>
  <c r="DC3" i="14"/>
  <c r="DS32" i="14"/>
  <c r="DC36" i="14"/>
  <c r="DD36" i="14" s="1"/>
  <c r="DI36" i="14" s="1"/>
  <c r="DJ36" i="14" s="1"/>
  <c r="DK36" i="14" s="1"/>
  <c r="DP44" i="14"/>
  <c r="DS44" i="14" s="1"/>
  <c r="DE6" i="14"/>
  <c r="DM38" i="14"/>
  <c r="DC57" i="14"/>
  <c r="DD57" i="14" s="1"/>
  <c r="DI57" i="14" s="1"/>
  <c r="DJ57" i="14" s="1"/>
  <c r="DK57" i="14" s="1"/>
  <c r="CM35" i="14"/>
  <c r="DC35" i="14" s="1"/>
  <c r="DC37" i="14"/>
  <c r="CY32" i="14"/>
  <c r="DC55" i="14"/>
  <c r="CT53" i="14"/>
  <c r="CU53" i="14" s="1"/>
  <c r="DD53" i="14" s="1"/>
  <c r="DI53" i="14" s="1"/>
  <c r="DJ53" i="14" s="1"/>
  <c r="DK53" i="14" s="1"/>
  <c r="DA31" i="14"/>
  <c r="DE40" i="14"/>
  <c r="DK40" i="14" s="1"/>
  <c r="DR37" i="14"/>
  <c r="CT18" i="14"/>
  <c r="CU18" i="14" s="1"/>
  <c r="DD18" i="14" s="1"/>
  <c r="DI18" i="14" s="1"/>
  <c r="DJ18" i="14" s="1"/>
  <c r="DK18" i="14" s="1"/>
  <c r="DE41" i="14"/>
  <c r="DO53" i="14"/>
  <c r="DS13" i="14"/>
  <c r="DR19" i="14"/>
  <c r="DM31" i="14"/>
  <c r="DP52" i="14"/>
  <c r="DS52" i="14" s="1"/>
  <c r="CY16" i="14"/>
  <c r="DC16" i="14" s="1"/>
  <c r="DD16" i="14" s="1"/>
  <c r="DI16" i="14" s="1"/>
  <c r="DJ16" i="14" s="1"/>
  <c r="DR41" i="14"/>
  <c r="CV56" i="14"/>
  <c r="DE56" i="14" s="1"/>
  <c r="CY28" i="14"/>
  <c r="DP40" i="14"/>
  <c r="DS40" i="14" s="1"/>
  <c r="DR52" i="14"/>
  <c r="DC54" i="14"/>
  <c r="DK29" i="14"/>
  <c r="DP35" i="14"/>
  <c r="DS35" i="14" s="1"/>
  <c r="DC14" i="14"/>
  <c r="CT14" i="14"/>
  <c r="CU14" i="14" s="1"/>
  <c r="DA11" i="14"/>
  <c r="CY11" i="14"/>
  <c r="DC50" i="14"/>
  <c r="DO50" i="14"/>
  <c r="CT50" i="14"/>
  <c r="CU50" i="14" s="1"/>
  <c r="DR29" i="14"/>
  <c r="DR48" i="14"/>
  <c r="DP3" i="14"/>
  <c r="DS3" i="14" s="1"/>
  <c r="DC7" i="14"/>
  <c r="DE15" i="14"/>
  <c r="DP22" i="14"/>
  <c r="DS22" i="14" s="1"/>
  <c r="DM24" i="14"/>
  <c r="CT54" i="14"/>
  <c r="CU54" i="14" s="1"/>
  <c r="DF30" i="14"/>
  <c r="DI30" i="14" s="1"/>
  <c r="DJ30" i="14" s="1"/>
  <c r="DK30" i="14" s="1"/>
  <c r="CT56" i="14"/>
  <c r="CU56" i="14" s="1"/>
  <c r="CV53" i="14"/>
  <c r="DE53" i="14" s="1"/>
  <c r="DR3" i="14"/>
  <c r="DC9" i="14"/>
  <c r="DD9" i="14" s="1"/>
  <c r="DI9" i="14" s="1"/>
  <c r="DJ9" i="14" s="1"/>
  <c r="DK9" i="14" s="1"/>
  <c r="CT26" i="14"/>
  <c r="CU26" i="14" s="1"/>
  <c r="CT25" i="14"/>
  <c r="CU25" i="14" s="1"/>
  <c r="CT58" i="14"/>
  <c r="CU58" i="14" s="1"/>
  <c r="DR14" i="14"/>
  <c r="DE17" i="14"/>
  <c r="DS30" i="14"/>
  <c r="CM4" i="14"/>
  <c r="CP27" i="14"/>
  <c r="CV25" i="14"/>
  <c r="DE25" i="14" s="1"/>
  <c r="DE28" i="14"/>
  <c r="DP31" i="14"/>
  <c r="DS31" i="14" s="1"/>
  <c r="CM40" i="14"/>
  <c r="CT40" i="14" s="1"/>
  <c r="CU40" i="14" s="1"/>
  <c r="DR35" i="14"/>
  <c r="DR54" i="14"/>
  <c r="CT45" i="14"/>
  <c r="CU45" i="14" s="1"/>
  <c r="DS18" i="14"/>
  <c r="CY44" i="14"/>
  <c r="DC44" i="14" s="1"/>
  <c r="DD44" i="14" s="1"/>
  <c r="DI44" i="14" s="1"/>
  <c r="DJ44" i="14" s="1"/>
  <c r="DK44" i="14" s="1"/>
  <c r="DP53" i="14"/>
  <c r="DS53" i="14" s="1"/>
  <c r="CY13" i="14"/>
  <c r="DF13" i="14" s="1"/>
  <c r="DC26" i="14"/>
  <c r="DD26" i="14" s="1"/>
  <c r="DI26" i="14" s="1"/>
  <c r="DJ26" i="14" s="1"/>
  <c r="DR31" i="14"/>
  <c r="CY52" i="14"/>
  <c r="DC52" i="14" s="1"/>
  <c r="DD52" i="14" s="1"/>
  <c r="DI52" i="14" s="1"/>
  <c r="DJ52" i="14" s="1"/>
  <c r="DK52" i="14" s="1"/>
  <c r="CY58" i="14"/>
  <c r="CY38" i="14"/>
  <c r="DC38" i="14" s="1"/>
  <c r="DD38" i="14" s="1"/>
  <c r="DJ38" i="14" s="1"/>
  <c r="DC10" i="14"/>
  <c r="DD10" i="14" s="1"/>
  <c r="DI10" i="14" s="1"/>
  <c r="DJ10" i="14" s="1"/>
  <c r="DK10" i="14" s="1"/>
  <c r="DC32" i="14"/>
  <c r="CT55" i="14"/>
  <c r="CU55" i="14" s="1"/>
  <c r="DD55" i="14" s="1"/>
  <c r="DI55" i="14" s="1"/>
  <c r="DJ55" i="14" s="1"/>
  <c r="DP57" i="14"/>
  <c r="DS57" i="14" s="1"/>
  <c r="CY48" i="14"/>
  <c r="DA48" i="14" s="1"/>
  <c r="DE2" i="14"/>
  <c r="CY5" i="14"/>
  <c r="DP50" i="14"/>
  <c r="DS50" i="14" s="1"/>
  <c r="CY12" i="14"/>
  <c r="DC12" i="14" s="1"/>
  <c r="DD12" i="14" s="1"/>
  <c r="DI12" i="14" s="1"/>
  <c r="DJ12" i="14" s="1"/>
  <c r="DR50" i="14"/>
  <c r="DP20" i="14"/>
  <c r="DS20" i="14" s="1"/>
  <c r="DR32" i="14"/>
  <c r="DP36" i="14"/>
  <c r="DS36" i="14" s="1"/>
  <c r="DM44" i="14"/>
  <c r="CY51" i="14"/>
  <c r="DF51" i="14" s="1"/>
  <c r="CT57" i="14"/>
  <c r="CU57" i="14" s="1"/>
  <c r="DR6" i="14"/>
  <c r="DE19" i="14"/>
  <c r="DP17" i="14"/>
  <c r="DO17" i="14"/>
  <c r="CT17" i="14"/>
  <c r="CU17" i="14" s="1"/>
  <c r="DS17" i="14"/>
  <c r="DC17" i="14"/>
  <c r="DC8" i="14"/>
  <c r="CT8" i="14"/>
  <c r="CU8" i="14" s="1"/>
  <c r="DP8" i="14"/>
  <c r="DS8" i="14" s="1"/>
  <c r="DO8" i="14"/>
  <c r="DP29" i="14"/>
  <c r="CT29" i="14"/>
  <c r="CU29" i="14" s="1"/>
  <c r="DO39" i="14"/>
  <c r="CU34" i="14"/>
  <c r="DO34" i="14"/>
  <c r="DR47" i="14"/>
  <c r="DD3" i="14"/>
  <c r="DI3" i="14" s="1"/>
  <c r="DJ3" i="14" s="1"/>
  <c r="DK3" i="14" s="1"/>
  <c r="CV11" i="14"/>
  <c r="DE11" i="14" s="1"/>
  <c r="DP11" i="14"/>
  <c r="DS11" i="14" s="1"/>
  <c r="DM11" i="14"/>
  <c r="DB11" i="14"/>
  <c r="DR11" i="14"/>
  <c r="DD19" i="14"/>
  <c r="DI19" i="14" s="1"/>
  <c r="DJ19" i="14" s="1"/>
  <c r="DD31" i="14"/>
  <c r="DJ31" i="14" s="1"/>
  <c r="DK31" i="14" s="1"/>
  <c r="CT24" i="14"/>
  <c r="CU24" i="14" s="1"/>
  <c r="DR55" i="14"/>
  <c r="DE55" i="14"/>
  <c r="CV16" i="14"/>
  <c r="DE16" i="14" s="1"/>
  <c r="DC20" i="14"/>
  <c r="DD20" i="14" s="1"/>
  <c r="DI20" i="14" s="1"/>
  <c r="DJ20" i="14" s="1"/>
  <c r="DC41" i="14"/>
  <c r="DD41" i="14" s="1"/>
  <c r="DI41" i="14" s="1"/>
  <c r="DJ41" i="14" s="1"/>
  <c r="DK41" i="14" s="1"/>
  <c r="DE34" i="14"/>
  <c r="DP34" i="14"/>
  <c r="DS34" i="14" s="1"/>
  <c r="DR34" i="14"/>
  <c r="DO49" i="14"/>
  <c r="CT6" i="14"/>
  <c r="CU6" i="14" s="1"/>
  <c r="DD6" i="14" s="1"/>
  <c r="DI6" i="14" s="1"/>
  <c r="DJ6" i="14" s="1"/>
  <c r="DK6" i="14" s="1"/>
  <c r="DO6" i="14"/>
  <c r="CT13" i="14"/>
  <c r="CU13" i="14" s="1"/>
  <c r="DO13" i="14"/>
  <c r="CV26" i="14"/>
  <c r="DE26" i="14" s="1"/>
  <c r="DR26" i="14"/>
  <c r="DP26" i="14"/>
  <c r="DS26" i="14" s="1"/>
  <c r="DC28" i="14"/>
  <c r="DF28" i="14"/>
  <c r="DI28" i="14" s="1"/>
  <c r="DJ28" i="14" s="1"/>
  <c r="CV33" i="14"/>
  <c r="DE33" i="14" s="1"/>
  <c r="DR33" i="14"/>
  <c r="DP33" i="14"/>
  <c r="DS33" i="14" s="1"/>
  <c r="DO22" i="14"/>
  <c r="DC22" i="14"/>
  <c r="DD22" i="14" s="1"/>
  <c r="DI22" i="14" s="1"/>
  <c r="DJ22" i="14" s="1"/>
  <c r="DK22" i="14" s="1"/>
  <c r="CT37" i="14"/>
  <c r="CU37" i="14" s="1"/>
  <c r="DD37" i="14" s="1"/>
  <c r="DI37" i="14" s="1"/>
  <c r="DJ37" i="14" s="1"/>
  <c r="DK37" i="14" s="1"/>
  <c r="DM37" i="14"/>
  <c r="DC23" i="14"/>
  <c r="DD23" i="14" s="1"/>
  <c r="DI23" i="14" s="1"/>
  <c r="DJ23" i="14" s="1"/>
  <c r="CP42" i="14"/>
  <c r="CM42" i="14"/>
  <c r="DO47" i="14"/>
  <c r="CT47" i="14"/>
  <c r="CU47" i="14" s="1"/>
  <c r="CV10" i="14"/>
  <c r="DE10" i="14" s="1"/>
  <c r="CM30" i="14"/>
  <c r="CN23" i="14"/>
  <c r="DS14" i="14"/>
  <c r="DC39" i="14"/>
  <c r="DM36" i="14"/>
  <c r="DP49" i="14"/>
  <c r="DS49" i="14" s="1"/>
  <c r="DE49" i="14"/>
  <c r="DE51" i="14"/>
  <c r="DR51" i="14"/>
  <c r="DC47" i="14"/>
  <c r="CT48" i="14"/>
  <c r="CU48" i="14" s="1"/>
  <c r="DC4" i="14"/>
  <c r="CT4" i="14"/>
  <c r="CU4" i="14" s="1"/>
  <c r="DC27" i="14"/>
  <c r="DP28" i="14"/>
  <c r="DS28" i="14" s="1"/>
  <c r="DR12" i="14"/>
  <c r="DP12" i="14"/>
  <c r="DS12" i="14" s="1"/>
  <c r="DM12" i="14"/>
  <c r="CV12" i="14"/>
  <c r="DE12" i="14" s="1"/>
  <c r="DK12" i="14" s="1"/>
  <c r="DE42" i="14"/>
  <c r="DP42" i="14"/>
  <c r="DS42" i="14" s="1"/>
  <c r="DR10" i="14"/>
  <c r="DC34" i="14"/>
  <c r="DA44" i="14"/>
  <c r="CT49" i="14"/>
  <c r="CU49" i="14" s="1"/>
  <c r="DD49" i="14" s="1"/>
  <c r="DI49" i="14" s="1"/>
  <c r="DJ49" i="14" s="1"/>
  <c r="CY56" i="14"/>
  <c r="DC56" i="14" s="1"/>
  <c r="DE47" i="14"/>
  <c r="DM2" i="14"/>
  <c r="DA2" i="14"/>
  <c r="DR7" i="14"/>
  <c r="DP7" i="14"/>
  <c r="DS7" i="14" s="1"/>
  <c r="CP15" i="14"/>
  <c r="CT15" i="14" s="1"/>
  <c r="CU15" i="14" s="1"/>
  <c r="DC21" i="14"/>
  <c r="DD21" i="14" s="1"/>
  <c r="DI21" i="14" s="1"/>
  <c r="DJ21" i="14" s="1"/>
  <c r="DK21" i="14" s="1"/>
  <c r="DO21" i="14"/>
  <c r="CT21" i="14"/>
  <c r="CU21" i="14" s="1"/>
  <c r="DC46" i="14"/>
  <c r="DD46" i="14" s="1"/>
  <c r="DI46" i="14" s="1"/>
  <c r="DJ46" i="14" s="1"/>
  <c r="DK46" i="14" s="1"/>
  <c r="DO46" i="14"/>
  <c r="DE39" i="14"/>
  <c r="DK39" i="14" s="1"/>
  <c r="DR39" i="14"/>
  <c r="DP39" i="14"/>
  <c r="DS55" i="14"/>
  <c r="DO5" i="14"/>
  <c r="CV7" i="14"/>
  <c r="DE7" i="14" s="1"/>
  <c r="DC15" i="14"/>
  <c r="DE13" i="14"/>
  <c r="DP27" i="14"/>
  <c r="DS27" i="14" s="1"/>
  <c r="CT27" i="14"/>
  <c r="CU27" i="14" s="1"/>
  <c r="DC58" i="14"/>
  <c r="DA58" i="14"/>
  <c r="CT32" i="14"/>
  <c r="CU32" i="14" s="1"/>
  <c r="DM32" i="14"/>
  <c r="CP2" i="14"/>
  <c r="CT2" i="14" s="1"/>
  <c r="CU2" i="14" s="1"/>
  <c r="DD2" i="14" s="1"/>
  <c r="DI2" i="14" s="1"/>
  <c r="DJ2" i="14" s="1"/>
  <c r="DK2" i="14" s="1"/>
  <c r="DR27" i="14"/>
  <c r="DM33" i="14"/>
  <c r="CV43" i="14"/>
  <c r="DE43" i="14" s="1"/>
  <c r="DR43" i="14"/>
  <c r="DP43" i="14"/>
  <c r="DS43" i="14" s="1"/>
  <c r="DC24" i="14"/>
  <c r="DP56" i="14"/>
  <c r="DS56" i="14" s="1"/>
  <c r="DP5" i="14"/>
  <c r="DS5" i="14" s="1"/>
  <c r="CT7" i="14"/>
  <c r="CU7" i="14" s="1"/>
  <c r="DD7" i="14" s="1"/>
  <c r="DI7" i="14" s="1"/>
  <c r="DJ7" i="14" s="1"/>
  <c r="DR15" i="14"/>
  <c r="CP23" i="14"/>
  <c r="CT23" i="14" s="1"/>
  <c r="CU23" i="14" s="1"/>
  <c r="CP28" i="14"/>
  <c r="CT28" i="14" s="1"/>
  <c r="CU28" i="14" s="1"/>
  <c r="CY33" i="14"/>
  <c r="DC33" i="14" s="1"/>
  <c r="DD33" i="14" s="1"/>
  <c r="DJ33" i="14" s="1"/>
  <c r="CY43" i="14"/>
  <c r="DC43" i="14" s="1"/>
  <c r="DD43" i="14" s="1"/>
  <c r="DJ43" i="14" s="1"/>
  <c r="DK43" i="14" s="1"/>
  <c r="DR5" i="14"/>
  <c r="DM25" i="14"/>
  <c r="CV54" i="14"/>
  <c r="DE54" i="14" s="1"/>
  <c r="CV45" i="14"/>
  <c r="DE45" i="14" s="1"/>
  <c r="DP58" i="14"/>
  <c r="DS58" i="14" s="1"/>
  <c r="CV38" i="14"/>
  <c r="DE38" i="14" s="1"/>
  <c r="DK38" i="14" s="1"/>
  <c r="DP46" i="14"/>
  <c r="DS46" i="14" s="1"/>
  <c r="DR58" i="14"/>
  <c r="DP37" i="14"/>
  <c r="DS37" i="14" s="1"/>
  <c r="DR46" i="14"/>
  <c r="DP38" i="14"/>
  <c r="DS38" i="14" s="1"/>
  <c r="DP45" i="14"/>
  <c r="DS45" i="14" s="1"/>
  <c r="I16" i="15" l="1"/>
  <c r="DA45" i="14"/>
  <c r="DD25" i="14"/>
  <c r="DI25" i="14" s="1"/>
  <c r="DJ25" i="14" s="1"/>
  <c r="DK25" i="14" s="1"/>
  <c r="DD54" i="14"/>
  <c r="DI54" i="14" s="1"/>
  <c r="DJ54" i="14" s="1"/>
  <c r="DD56" i="14"/>
  <c r="DI56" i="14" s="1"/>
  <c r="DJ56" i="14" s="1"/>
  <c r="DK56" i="14" s="1"/>
  <c r="DK20" i="14"/>
  <c r="DF11" i="14"/>
  <c r="CT35" i="14"/>
  <c r="CU35" i="14" s="1"/>
  <c r="DC48" i="14"/>
  <c r="DD35" i="14"/>
  <c r="DI35" i="14" s="1"/>
  <c r="DJ35" i="14" s="1"/>
  <c r="DK35" i="14" s="1"/>
  <c r="DK7" i="14"/>
  <c r="DD47" i="14"/>
  <c r="DI47" i="14" s="1"/>
  <c r="DJ47" i="14" s="1"/>
  <c r="DC51" i="14"/>
  <c r="DD51" i="14" s="1"/>
  <c r="DI51" i="14" s="1"/>
  <c r="DJ51" i="14" s="1"/>
  <c r="DK51" i="14" s="1"/>
  <c r="DD50" i="14"/>
  <c r="DI50" i="14" s="1"/>
  <c r="DJ50" i="14" s="1"/>
  <c r="DK50" i="14" s="1"/>
  <c r="DK19" i="14"/>
  <c r="DA16" i="14"/>
  <c r="DC40" i="14"/>
  <c r="DD8" i="14"/>
  <c r="DI8" i="14" s="1"/>
  <c r="DJ8" i="14" s="1"/>
  <c r="DK8" i="14" s="1"/>
  <c r="DD32" i="14"/>
  <c r="DJ32" i="14" s="1"/>
  <c r="DK32" i="14" s="1"/>
  <c r="DO35" i="14"/>
  <c r="DK28" i="14"/>
  <c r="DD14" i="14"/>
  <c r="DI14" i="14" s="1"/>
  <c r="DJ14" i="14" s="1"/>
  <c r="DK14" i="14" s="1"/>
  <c r="DK55" i="14"/>
  <c r="DD24" i="14"/>
  <c r="DI24" i="14" s="1"/>
  <c r="DJ24" i="14" s="1"/>
  <c r="DK24" i="14" s="1"/>
  <c r="DC13" i="14"/>
  <c r="DD13" i="14" s="1"/>
  <c r="DI13" i="14" s="1"/>
  <c r="DJ13" i="14" s="1"/>
  <c r="DK13" i="14" s="1"/>
  <c r="DF52" i="14"/>
  <c r="DD34" i="14"/>
  <c r="DI34" i="14" s="1"/>
  <c r="DJ34" i="14" s="1"/>
  <c r="DK34" i="14" s="1"/>
  <c r="DO40" i="14"/>
  <c r="DK26" i="14"/>
  <c r="DC5" i="14"/>
  <c r="DD5" i="14" s="1"/>
  <c r="DI5" i="14" s="1"/>
  <c r="DJ5" i="14" s="1"/>
  <c r="DK5" i="14" s="1"/>
  <c r="DA5" i="14"/>
  <c r="DC11" i="14"/>
  <c r="DD11" i="14" s="1"/>
  <c r="CX11" i="14"/>
  <c r="CW11" i="14"/>
  <c r="DD58" i="14"/>
  <c r="DI58" i="14" s="1"/>
  <c r="DJ58" i="14" s="1"/>
  <c r="DK58" i="14" s="1"/>
  <c r="DK33" i="14"/>
  <c r="DD15" i="14"/>
  <c r="DI15" i="14" s="1"/>
  <c r="DJ15" i="14" s="1"/>
  <c r="DK15" i="14" s="1"/>
  <c r="DK47" i="14"/>
  <c r="DR23" i="14"/>
  <c r="DP23" i="14"/>
  <c r="DS23" i="14" s="1"/>
  <c r="DE23" i="14"/>
  <c r="DK23" i="14" s="1"/>
  <c r="DM23" i="14"/>
  <c r="DK45" i="14"/>
  <c r="CT30" i="14"/>
  <c r="CU30" i="14" s="1"/>
  <c r="DP30" i="14"/>
  <c r="DD48" i="14"/>
  <c r="DI48" i="14" s="1"/>
  <c r="DJ48" i="14" s="1"/>
  <c r="DK48" i="14" s="1"/>
  <c r="DK54" i="14"/>
  <c r="DD27" i="14"/>
  <c r="DI27" i="14" s="1"/>
  <c r="DJ27" i="14" s="1"/>
  <c r="DK27" i="14" s="1"/>
  <c r="CT42" i="14"/>
  <c r="CU42" i="14" s="1"/>
  <c r="DA42" i="14"/>
  <c r="CY42" i="14"/>
  <c r="DM42" i="14"/>
  <c r="DK49" i="14"/>
  <c r="DD17" i="14"/>
  <c r="DI17" i="14" s="1"/>
  <c r="DJ17" i="14" s="1"/>
  <c r="DK17" i="14" s="1"/>
  <c r="DK16" i="14"/>
  <c r="DD4" i="14"/>
  <c r="DI4" i="14" s="1"/>
  <c r="DJ4" i="14" s="1"/>
  <c r="DK4" i="14" s="1"/>
  <c r="DI11" i="14" l="1"/>
  <c r="DJ11" i="14" s="1"/>
  <c r="DK11" i="14" s="1"/>
  <c r="CX42" i="14"/>
  <c r="CW42" i="14"/>
  <c r="DC42" i="14"/>
  <c r="DD42" i="14" s="1"/>
  <c r="DI42" i="14" s="1"/>
  <c r="DJ42" i="14" s="1"/>
  <c r="DK42" i="14"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tc={FB65A534-55F0-45E8-B7F5-9CD235B5F244}</author>
    <author>tc={E576282A-6CE0-4CD6-91CA-CEE301559BDE}</author>
    <author>tc={5D2F9D1C-7C04-4B03-B061-4ABECF31BCA0}</author>
    <author>tc={7536CE06-0473-4BCF-9C8C-EB3DE74B4C64}</author>
    <author>tc={95AD3B9F-72CA-418F-8EE0-6458173F281F}</author>
    <author>tc={BF51923A-B683-4095-A49B-F1A2BB612C08}</author>
    <author>tc={55E93611-73AA-4704-9C70-95E1F3319FBF}</author>
    <author>tc={1851E647-0635-4124-B14C-C4D1888C2AFE}</author>
    <author>tc={406952A6-253D-46B9-B9DA-B138AD77A3BA}</author>
    <author>tc={137729AD-F988-48C4-8C6A-6D667545EEDF}</author>
    <author>tc={4251DEFB-7B6B-4C9A-9741-5DCE9B48EFC4}</author>
    <author>tc={06DD407A-9B6F-4C51-9DF9-65ED193A9CAA}</author>
    <author>tc={9C78FDB7-D4A9-4A88-80B3-91DCD8ACC764}</author>
    <author>tc={99B9B158-F9AB-458A-8802-AF1AA9241B0D}</author>
    <author>tc={F3BABB95-43A0-47F9-9FE5-1523305F1CEC}</author>
    <author>tc={C0C5C201-4A0C-4E31-8789-776E3A756699}</author>
    <author>tc={3B0FCB48-997A-4491-B498-0E6F09FE275C}</author>
    <author>tc={9E99DC44-0B52-4E59-A0E1-592179FA80FA}</author>
    <author>tc={E8885C13-2195-4922-AC03-FE75B4BC809D}</author>
    <author>tc={C5F05E35-8402-4A71-B1CE-484B355A31ED}</author>
    <author>tc={A82EF4CD-A96F-49FD-B860-DEA3F7ECCD58}</author>
  </authors>
  <commentList>
    <comment ref="L1" authorId="0" shapeId="0" xr:uid="{FB65A534-55F0-45E8-B7F5-9CD235B5F244}">
      <text>
        <t>[Threaded comment]
Your version of Excel allows you to read this threaded comment; however, any edits to it will get removed if the file is opened in a newer version of Excel. Learn more: https://go.microsoft.com/fwlink/?linkid=870924
Comment:
    Crop Specific % Cover Recommendation</t>
      </text>
    </comment>
    <comment ref="M1" authorId="1" shapeId="0" xr:uid="{E576282A-6CE0-4CD6-91CA-CEE301559BDE}">
      <text>
        <t>[Threaded comment]
Your version of Excel allows you to read this threaded comment; however, any edits to it will get removed if the file is opened in a newer version of Excel. Learn more: https://go.microsoft.com/fwlink/?linkid=870924
Comment:
    Trees per hectare</t>
      </text>
    </comment>
    <comment ref="N1" authorId="2" shapeId="0" xr:uid="{5D2F9D1C-7C04-4B03-B061-4ABECF31BCA0}">
      <text>
        <t>[Threaded comment]
Your version of Excel allows you to read this threaded comment; however, any edits to it will get removed if the file is opened in a newer version of Excel. Learn more: https://go.microsoft.com/fwlink/?linkid=870924
Comment:
    "Across All" percent cover recommendation</t>
      </text>
    </comment>
    <comment ref="M3" authorId="3" shapeId="0" xr:uid="{7536CE06-0473-4BCF-9C8C-EB3DE74B4C64}">
      <text>
        <t>[Threaded comment]
Your version of Excel allows you to read this threaded comment; however, any edits to it will get removed if the file is opened in a newer version of Excel. Learn more: https://go.microsoft.com/fwlink/?linkid=870924
Comment:
    Huasen gave 312/ha but with given tree size this is far greater than 40% cover (see right columns- with given R2 sizes it would have to be 88/ha)</t>
      </text>
    </comment>
    <comment ref="C4" authorId="4" shapeId="0" xr:uid="{95AD3B9F-72CA-418F-8EE0-6458173F281F}">
      <text>
        <t>[Threaded comment]
Your version of Excel allows you to read this threaded comment; however, any edits to it will get removed if the file is opened in a newer version of Excel. Learn more: https://go.microsoft.com/fwlink/?linkid=870924
Comment:
    response missing 1/7</t>
      </text>
    </comment>
    <comment ref="C7" authorId="5" shapeId="0" xr:uid="{BF51923A-B683-4095-A49B-F1A2BB612C08}">
      <text>
        <t>[Threaded comment]
Your version of Excel allows you to read this threaded comment; however, any edits to it will get removed if the file is opened in a newer version of Excel. Learn more: https://go.microsoft.com/fwlink/?linkid=870924
Comment:
    response missing 1/7</t>
      </text>
    </comment>
    <comment ref="M7" authorId="6" shapeId="0" xr:uid="{55E93611-73AA-4704-9C70-95E1F3319FBF}">
      <text>
        <t>[Threaded comment]
Your version of Excel allows you to read this threaded comment; however, any edits to it will get removed if the file is opened in a newer version of Excel. Learn more: https://go.microsoft.com/fwlink/?linkid=870924
Comment:
    42 trees/ha would give 75% cover as reduced in R2, keeping tree width constant (he confirmed that)</t>
      </text>
    </comment>
    <comment ref="C8" authorId="7" shapeId="0" xr:uid="{1851E647-0635-4124-B14C-C4D1888C2AFE}">
      <text>
        <t>[Threaded comment]
Your version of Excel allows you to read this threaded comment; however, any edits to it will get removed if the file is opened in a newer version of Excel. Learn more: https://go.microsoft.com/fwlink/?linkid=870924
Comment:
    response missing 1/7</t>
      </text>
    </comment>
    <comment ref="M12" authorId="8" shapeId="0" xr:uid="{406952A6-253D-46B9-B9DA-B138AD77A3BA}">
      <text>
        <t>[Threaded comment]
Your version of Excel allows you to read this threaded comment; however, any edits to it will get removed if the file is opened in a newer version of Excel. Learn more: https://go.microsoft.com/fwlink/?linkid=870924
Comment:
    would be 166 to match 23% cover, but didn't ask to fit, and that's for the crop not all crops</t>
      </text>
    </comment>
    <comment ref="L16" authorId="9" shapeId="0" xr:uid="{137729AD-F988-48C4-8C6A-6D667545EEDF}">
      <text>
        <t>[Threaded comment]
Your version of Excel allows you to read this threaded comment; however, any edits to it will get removed if the file is opened in a newer version of Excel. Learn more: https://go.microsoft.com/fwlink/?linkid=870924
Comment:
    given by email</t>
      </text>
    </comment>
    <comment ref="M16" authorId="10" shapeId="0" xr:uid="{4251DEFB-7B6B-4C9A-9741-5DCE9B48EFC4}">
      <text>
        <t>[Threaded comment]
Your version of Excel allows you to read this threaded comment; however, any edits to it will get removed if the file is opened in a newer version of Excel. Learn more: https://go.microsoft.com/fwlink/?linkid=870924
Comment:
    calculated to fit 30% cover at given size</t>
      </text>
    </comment>
    <comment ref="M20" authorId="11" shapeId="0" xr:uid="{06DD407A-9B6F-4C51-9DF9-65ED193A9CAA}">
      <text>
        <t>[Threaded comment]
Your version of Excel allows you to read this threaded comment; however, any edits to it will get removed if the file is opened in a newer version of Excel. Learn more: https://go.microsoft.com/fwlink/?linkid=870924
Comment:
    calculated to fit 20% cover by expert request</t>
      </text>
    </comment>
    <comment ref="F22" authorId="12" shapeId="0" xr:uid="{9C78FDB7-D4A9-4A88-80B3-91DCD8ACC764}">
      <text>
        <t>[Threaded comment]
Your version of Excel allows you to read this threaded comment; however, any edits to it will get removed if the file is opened in a newer version of Excel. Learn more: https://go.microsoft.com/fwlink/?linkid=870924
Comment:
    emailed response</t>
      </text>
    </comment>
    <comment ref="G23" authorId="13" shapeId="0" xr:uid="{99B9B158-F9AB-458A-8802-AF1AA9241B0D}">
      <text>
        <t>[Threaded comment]
Your version of Excel allows you to read this threaded comment; however, any edits to it will get removed if the file is opened in a newer version of Excel. Learn more: https://go.microsoft.com/fwlink/?linkid=870924
Comment:
    expert specified 10.5 m2, would have to adjust his width to fit</t>
      </text>
    </comment>
    <comment ref="G36" authorId="14" shapeId="0" xr:uid="{F3BABB95-43A0-47F9-9FE5-1523305F1CEC}">
      <text>
        <t>[Threaded comment]
Your version of Excel allows you to read this threaded comment; however, any edits to it will get removed if the file is opened in a newer version of Excel. Learn more: https://go.microsoft.com/fwlink/?linkid=870924
Comment:
    not given by expert, but it's the right number to give 11% cover at 36 trees/ha</t>
      </text>
    </comment>
    <comment ref="G41" authorId="15" shapeId="0" xr:uid="{C0C5C201-4A0C-4E31-8789-776E3A756699}">
      <text>
        <t>[Threaded comment]
Your version of Excel allows you to read this threaded comment; however, any edits to it will get removed if the file is opened in a newer version of Excel. Learn more: https://go.microsoft.com/fwlink/?linkid=870924
Comment:
    not given by expert but put for calculation</t>
      </text>
    </comment>
    <comment ref="N43" authorId="16" shapeId="0" xr:uid="{3B0FCB48-997A-4491-B498-0E6F09FE275C}">
      <text>
        <t>[Threaded comment]
Your version of Excel allows you to read this threaded comment; however, any edits to it will get removed if the file is opened in a newer version of Excel. Learn more: https://go.microsoft.com/fwlink/?linkid=870924
Comment:
    lost by an auto-copy need to reverify</t>
      </text>
    </comment>
    <comment ref="M45" authorId="17" shapeId="0" xr:uid="{9E99DC44-0B52-4E59-A0E1-592179FA80FA}">
      <text>
        <t>[Threaded comment]
Your version of Excel allows you to read this threaded comment; however, any edits to it will get removed if the file is opened in a newer version of Excel. Learn more: https://go.microsoft.com/fwlink/?linkid=870924
Comment:
    42 trees/ha would give 75% cover as reduced in R2, keeping tree width constant (he confirmed that</t>
      </text>
    </comment>
    <comment ref="M49" authorId="18" shapeId="0" xr:uid="{E8885C13-2195-4922-AC03-FE75B4BC809D}">
      <text>
        <t>[Threaded comment]
Your version of Excel allows you to read this threaded comment; however, any edits to it will get removed if the file is opened in a newer version of Excel. Learn more: https://go.microsoft.com/fwlink/?linkid=870924
Comment:
    37 trees/ha would give 50% cover as reduced in R2, or could reduce tree width (he didn't comment on width)</t>
      </text>
    </comment>
    <comment ref="M53" authorId="19" shapeId="0" xr:uid="{C5F05E35-8402-4A71-B1CE-484B355A31ED}">
      <text>
        <t>[Threaded comment]
Your version of Excel allows you to read this threaded comment; however, any edits to it will get removed if the file is opened in a newer version of Excel. Learn more: https://go.microsoft.com/fwlink/?linkid=870924
Comment:
    fitted to match 18% cover by expert request</t>
      </text>
    </comment>
    <comment ref="G56" authorId="20" shapeId="0" xr:uid="{A82EF4CD-A96F-49FD-B860-DEA3F7ECCD58}">
      <text>
        <t>[Threaded comment]
Your version of Excel allows you to read this threaded comment; however, any edits to it will get removed if the file is opened in a newer version of Excel. Learn more: https://go.microsoft.com/fwlink/?linkid=870924
Comment:
    expert specified 25 m2, would have to adjust his width to fit</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tc={3D5E278C-4A79-46E5-835B-7EF489AAE3EF}</author>
    <author>tc={6937DCD9-5705-47DD-B8CF-D51549DC2A77}</author>
    <author>tc={68F2B004-D599-4730-826E-C27A95D14820}</author>
    <author>tc={FC09264E-0F61-449C-95A4-DADA4DA7ADDB}</author>
    <author>tc={1F8E3AB6-718C-47EC-AE3D-0B5F3887A33F}</author>
    <author>tc={C0BD116E-DBB7-4C33-9B6A-E8DDD2EE4175}</author>
    <author>tc={AC5E6E7D-B821-438C-B5A0-390F6E23A640}</author>
    <author>tc={986B9A32-1B48-438F-B959-5FF1791722E5}</author>
    <author>tc={DD099996-0F18-4F09-A218-F6739CB8AC1B}</author>
    <author>tc={F2DCB90B-6E8A-4130-A3E0-A130AB2A91CB}</author>
    <author>tc={3B0CA92F-811D-4D57-9900-2B7E4E8AD7C6}</author>
    <author>tc={82311F12-EA46-445A-8831-EB7FB5873538}</author>
    <author>tc={86413C88-03ED-4405-86F4-1C413F7233D6}</author>
    <author>tc={6A826CDC-00D3-4B32-A32F-CD410CA13D35}</author>
    <author>tc={9DD24154-9276-4BB4-83C5-47C5B110106B}</author>
    <author>tc={9FB70468-9B40-4B5B-B075-9DE65C00B3CC}</author>
    <author>tc={9BB1AC50-FD6D-4C52-9329-070F3150D5F7}</author>
    <author>tc={3A8450ED-D620-46F3-A088-7876397968F5}</author>
  </authors>
  <commentList>
    <comment ref="O3" authorId="0" shapeId="0" xr:uid="{3D5E278C-4A79-46E5-835B-7EF489AAE3EF}">
      <text>
        <t>[Threaded comment]
Your version of Excel allows you to read this threaded comment; however, any edits to it will get removed if the file is opened in a newer version of Excel. Learn more: https://go.microsoft.com/fwlink/?linkid=870924
Comment:
    Huasen gave 312/ha but with given tree size this is far greater than 40% cover (see right columns- with given R2 sizes it would have to be 88/ha)</t>
      </text>
    </comment>
    <comment ref="C4" authorId="1" shapeId="0" xr:uid="{6937DCD9-5705-47DD-B8CF-D51549DC2A77}">
      <text>
        <t>[Threaded comment]
Your version of Excel allows you to read this threaded comment; however, any edits to it will get removed if the file is opened in a newer version of Excel. Learn more: https://go.microsoft.com/fwlink/?linkid=870924
Comment:
    response missing 1/7</t>
      </text>
    </comment>
    <comment ref="C7" authorId="2" shapeId="0" xr:uid="{68F2B004-D599-4730-826E-C27A95D14820}">
      <text>
        <t>[Threaded comment]
Your version of Excel allows you to read this threaded comment; however, any edits to it will get removed if the file is opened in a newer version of Excel. Learn more: https://go.microsoft.com/fwlink/?linkid=870924
Comment:
    response missing 1/7</t>
      </text>
    </comment>
    <comment ref="O7" authorId="3" shapeId="0" xr:uid="{FC09264E-0F61-449C-95A4-DADA4DA7ADDB}">
      <text>
        <t>[Threaded comment]
Your version of Excel allows you to read this threaded comment; however, any edits to it will get removed if the file is opened in a newer version of Excel. Learn more: https://go.microsoft.com/fwlink/?linkid=870924
Comment:
    42 trees/ha would give 75% cover as reduced in R2, keeping tree width constant (he confirmed that)</t>
      </text>
    </comment>
    <comment ref="C8" authorId="4" shapeId="0" xr:uid="{1F8E3AB6-718C-47EC-AE3D-0B5F3887A33F}">
      <text>
        <t>[Threaded comment]
Your version of Excel allows you to read this threaded comment; however, any edits to it will get removed if the file is opened in a newer version of Excel. Learn more: https://go.microsoft.com/fwlink/?linkid=870924
Comment:
    response missing 1/7</t>
      </text>
    </comment>
    <comment ref="O12" authorId="5" shapeId="0" xr:uid="{C0BD116E-DBB7-4C33-9B6A-E8DDD2EE4175}">
      <text>
        <t>[Threaded comment]
Your version of Excel allows you to read this threaded comment; however, any edits to it will get removed if the file is opened in a newer version of Excel. Learn more: https://go.microsoft.com/fwlink/?linkid=870924
Comment:
    would be 166 to match 23% cover, but didn't ask to fit, and that's for the crop not all crops</t>
      </text>
    </comment>
    <comment ref="N16" authorId="6" shapeId="0" xr:uid="{AC5E6E7D-B821-438C-B5A0-390F6E23A640}">
      <text>
        <t>[Threaded comment]
Your version of Excel allows you to read this threaded comment; however, any edits to it will get removed if the file is opened in a newer version of Excel. Learn more: https://go.microsoft.com/fwlink/?linkid=870924
Comment:
    given by email</t>
      </text>
    </comment>
    <comment ref="O16" authorId="7" shapeId="0" xr:uid="{986B9A32-1B48-438F-B959-5FF1791722E5}">
      <text>
        <t>[Threaded comment]
Your version of Excel allows you to read this threaded comment; however, any edits to it will get removed if the file is opened in a newer version of Excel. Learn more: https://go.microsoft.com/fwlink/?linkid=870924
Comment:
    calculated to fit 30% cover at given size</t>
      </text>
    </comment>
    <comment ref="O20" authorId="8" shapeId="0" xr:uid="{DD099996-0F18-4F09-A218-F6739CB8AC1B}">
      <text>
        <t>[Threaded comment]
Your version of Excel allows you to read this threaded comment; however, any edits to it will get removed if the file is opened in a newer version of Excel. Learn more: https://go.microsoft.com/fwlink/?linkid=870924
Comment:
    calculated to fit 20% cover by expert request</t>
      </text>
    </comment>
    <comment ref="H22" authorId="9" shapeId="0" xr:uid="{F2DCB90B-6E8A-4130-A3E0-A130AB2A91CB}">
      <text>
        <t>[Threaded comment]
Your version of Excel allows you to read this threaded comment; however, any edits to it will get removed if the file is opened in a newer version of Excel. Learn more: https://go.microsoft.com/fwlink/?linkid=870924
Comment:
    emailed response</t>
      </text>
    </comment>
    <comment ref="I23" authorId="10" shapeId="0" xr:uid="{3B0CA92F-811D-4D57-9900-2B7E4E8AD7C6}">
      <text>
        <t>[Threaded comment]
Your version of Excel allows you to read this threaded comment; however, any edits to it will get removed if the file is opened in a newer version of Excel. Learn more: https://go.microsoft.com/fwlink/?linkid=870924
Comment:
    expert specified 10.5 m2, would have to adjust his width to fit</t>
      </text>
    </comment>
    <comment ref="I36" authorId="11" shapeId="0" xr:uid="{82311F12-EA46-445A-8831-EB7FB5873538}">
      <text>
        <t>[Threaded comment]
Your version of Excel allows you to read this threaded comment; however, any edits to it will get removed if the file is opened in a newer version of Excel. Learn more: https://go.microsoft.com/fwlink/?linkid=870924
Comment:
    not given by expert, but it's the right number to give 11% cover at 36 trees/ha</t>
      </text>
    </comment>
    <comment ref="I41" authorId="12" shapeId="0" xr:uid="{86413C88-03ED-4405-86F4-1C413F7233D6}">
      <text>
        <t>[Threaded comment]
Your version of Excel allows you to read this threaded comment; however, any edits to it will get removed if the file is opened in a newer version of Excel. Learn more: https://go.microsoft.com/fwlink/?linkid=870924
Comment:
    not given by expert but put for calculation</t>
      </text>
    </comment>
    <comment ref="P43" authorId="13" shapeId="0" xr:uid="{6A826CDC-00D3-4B32-A32F-CD410CA13D35}">
      <text>
        <t>[Threaded comment]
Your version of Excel allows you to read this threaded comment; however, any edits to it will get removed if the file is opened in a newer version of Excel. Learn more: https://go.microsoft.com/fwlink/?linkid=870924
Comment:
    lost by an auto-copy need to reverify</t>
      </text>
    </comment>
    <comment ref="O45" authorId="14" shapeId="0" xr:uid="{9DD24154-9276-4BB4-83C5-47C5B110106B}">
      <text>
        <t>[Threaded comment]
Your version of Excel allows you to read this threaded comment; however, any edits to it will get removed if the file is opened in a newer version of Excel. Learn more: https://go.microsoft.com/fwlink/?linkid=870924
Comment:
    42 trees/ha would give 75% cover as reduced in R2, keeping tree width constant (he confirmed that</t>
      </text>
    </comment>
    <comment ref="O49" authorId="15" shapeId="0" xr:uid="{9FB70468-9B40-4B5B-B075-9DE65C00B3CC}">
      <text>
        <t>[Threaded comment]
Your version of Excel allows you to read this threaded comment; however, any edits to it will get removed if the file is opened in a newer version of Excel. Learn more: https://go.microsoft.com/fwlink/?linkid=870924
Comment:
    37 trees/ha would give 50% cover as reduced in R2, or could reduce tree width (he didn't comment on width)</t>
      </text>
    </comment>
    <comment ref="O53" authorId="16" shapeId="0" xr:uid="{9BB1AC50-FD6D-4C52-9329-070F3150D5F7}">
      <text>
        <t>[Threaded comment]
Your version of Excel allows you to read this threaded comment; however, any edits to it will get removed if the file is opened in a newer version of Excel. Learn more: https://go.microsoft.com/fwlink/?linkid=870924
Comment:
    fitted to match 18% cover by expert request</t>
      </text>
    </comment>
    <comment ref="I56" authorId="17" shapeId="0" xr:uid="{3A8450ED-D620-46F3-A088-7876397968F5}">
      <text>
        <t>[Threaded comment]
Your version of Excel allows you to read this threaded comment; however, any edits to it will get removed if the file is opened in a newer version of Excel. Learn more: https://go.microsoft.com/fwlink/?linkid=870924
Comment:
    expert specified 25 m2, would have to adjust his width to fit</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tc={354333C0-5154-4927-9FE0-B98459BEC353}</author>
    <author>tc={D87C7A40-5E36-4173-BA1B-6AA0E585EE7E}</author>
    <author>tc={5A9D0336-DD2F-48E4-A11E-5A44643BB8E9}</author>
    <author>tc={07763E24-1F96-4E17-9EC9-66C965F41749}</author>
    <author>tc={4E678EBD-7CA1-454E-8B05-644BBA387026}</author>
    <author>tc={E6690474-8BFE-493B-BE12-6A57FA549907}</author>
    <author>tc={82A58A59-56EB-415E-891D-15BF40DEEF70}</author>
    <author>tc={6CB35D9D-D960-42F6-A316-B5B8A12F7DF9}</author>
    <author>tc={D038BF7D-9E0B-45DE-BF40-7EB2D67CF1AD}</author>
    <author>tc={608660B8-0C70-46B6-B1A3-3E5B39D37125}</author>
    <author>tc={643C4872-205F-4697-9E44-B29ECB8E10C3}</author>
    <author>tc={3A9D6AED-8543-40C6-B1A6-DF657C1E569C}</author>
    <author>tc={4CABF506-98DE-46D7-9426-5D1944ABE8E7}</author>
    <author>tc={CCD3AF38-66BA-49C4-8874-3A7D51EEC9F3}</author>
    <author>tc={4416E170-86B6-483C-BB36-BFD8C6A43242}</author>
    <author>tc={CDC2AEBF-0881-43A0-A928-4458F1613629}</author>
    <author>tc={93854FF7-9108-4147-9F42-D70874E20DF4}</author>
    <author>tc={11579C5A-F41E-4F49-8526-3967965EDC99}</author>
  </authors>
  <commentList>
    <comment ref="I2" authorId="0" shapeId="0" xr:uid="{354333C0-5154-4927-9FE0-B98459BEC353}">
      <text>
        <t>[Threaded comment]
Your version of Excel allows you to read this threaded comment; however, any edits to it will get removed if the file is opened in a newer version of Excel. Learn more: https://go.microsoft.com/fwlink/?linkid=870924
Comment:
    not given by expert, but it's the right number to give 11% cover at 36 trees/ha</t>
      </text>
    </comment>
    <comment ref="O7" authorId="1" shapeId="0" xr:uid="{D87C7A40-5E36-4173-BA1B-6AA0E585EE7E}">
      <text>
        <t>[Threaded comment]
Your version of Excel allows you to read this threaded comment; however, any edits to it will get removed if the file is opened in a newer version of Excel. Learn more: https://go.microsoft.com/fwlink/?linkid=870924
Comment:
    Huasen gave 312/ha but with given tree size this is far greater than 40% cover (see right columns- with given R2 sizes it would have to be 88/ha)</t>
      </text>
    </comment>
    <comment ref="C8" authorId="2" shapeId="0" xr:uid="{5A9D0336-DD2F-48E4-A11E-5A44643BB8E9}">
      <text>
        <t>[Threaded comment]
Your version of Excel allows you to read this threaded comment; however, any edits to it will get removed if the file is opened in a newer version of Excel. Learn more: https://go.microsoft.com/fwlink/?linkid=870924
Comment:
    response missing 1/7</t>
      </text>
    </comment>
    <comment ref="C11" authorId="3" shapeId="0" xr:uid="{07763E24-1F96-4E17-9EC9-66C965F41749}">
      <text>
        <t>[Threaded comment]
Your version of Excel allows you to read this threaded comment; however, any edits to it will get removed if the file is opened in a newer version of Excel. Learn more: https://go.microsoft.com/fwlink/?linkid=870924
Comment:
    response missing 1/7</t>
      </text>
    </comment>
    <comment ref="O11" authorId="4" shapeId="0" xr:uid="{4E678EBD-7CA1-454E-8B05-644BBA387026}">
      <text>
        <t>[Threaded comment]
Your version of Excel allows you to read this threaded comment; however, any edits to it will get removed if the file is opened in a newer version of Excel. Learn more: https://go.microsoft.com/fwlink/?linkid=870924
Comment:
    42 trees/ha would give 75% cover as reduced in R2, keeping tree width constant (he confirmed that)</t>
      </text>
    </comment>
    <comment ref="C12" authorId="5" shapeId="0" xr:uid="{E6690474-8BFE-493B-BE12-6A57FA549907}">
      <text>
        <t>[Threaded comment]
Your version of Excel allows you to read this threaded comment; however, any edits to it will get removed if the file is opened in a newer version of Excel. Learn more: https://go.microsoft.com/fwlink/?linkid=870924
Comment:
    response missing 1/7</t>
      </text>
    </comment>
    <comment ref="I16" authorId="6" shapeId="0" xr:uid="{82A58A59-56EB-415E-891D-15BF40DEEF70}">
      <text>
        <t>[Threaded comment]
Your version of Excel allows you to read this threaded comment; however, any edits to it will get removed if the file is opened in a newer version of Excel. Learn more: https://go.microsoft.com/fwlink/?linkid=870924
Comment:
    not given by expert but put for calculation</t>
      </text>
    </comment>
    <comment ref="O19" authorId="7" shapeId="0" xr:uid="{6CB35D9D-D960-42F6-A316-B5B8A12F7DF9}">
      <text>
        <t>[Threaded comment]
Your version of Excel allows you to read this threaded comment; however, any edits to it will get removed if the file is opened in a newer version of Excel. Learn more: https://go.microsoft.com/fwlink/?linkid=870924
Comment:
    37 trees/ha would give 50% cover as reduced in R2, or could reduce tree width (he didn't comment on width)</t>
      </text>
    </comment>
    <comment ref="O25" authorId="8" shapeId="0" xr:uid="{D038BF7D-9E0B-45DE-BF40-7EB2D67CF1AD}">
      <text>
        <t>[Threaded comment]
Your version of Excel allows you to read this threaded comment; however, any edits to it will get removed if the file is opened in a newer version of Excel. Learn more: https://go.microsoft.com/fwlink/?linkid=870924
Comment:
    calculated to fit 20% cover by expert request</t>
      </text>
    </comment>
    <comment ref="H27" authorId="9" shapeId="0" xr:uid="{608660B8-0C70-46B6-B1A3-3E5B39D37125}">
      <text>
        <t>[Threaded comment]
Your version of Excel allows you to read this threaded comment; however, any edits to it will get removed if the file is opened in a newer version of Excel. Learn more: https://go.microsoft.com/fwlink/?linkid=870924
Comment:
    emailed response</t>
      </text>
    </comment>
    <comment ref="I28" authorId="10" shapeId="0" xr:uid="{643C4872-205F-4697-9E44-B29ECB8E10C3}">
      <text>
        <t>[Threaded comment]
Your version of Excel allows you to read this threaded comment; however, any edits to it will get removed if the file is opened in a newer version of Excel. Learn more: https://go.microsoft.com/fwlink/?linkid=870924
Comment:
    expert specified 10.5 m2, would have to adjust his width to fit</t>
      </text>
    </comment>
    <comment ref="O32" authorId="11" shapeId="0" xr:uid="{3A9D6AED-8543-40C6-B1A6-DF657C1E569C}">
      <text>
        <t>[Threaded comment]
Your version of Excel allows you to read this threaded comment; however, any edits to it will get removed if the file is opened in a newer version of Excel. Learn more: https://go.microsoft.com/fwlink/?linkid=870924
Comment:
    fitted to match 18% cover by expert request</t>
      </text>
    </comment>
    <comment ref="O34" authorId="12" shapeId="0" xr:uid="{4CABF506-98DE-46D7-9426-5D1944ABE8E7}">
      <text>
        <t>[Threaded comment]
Your version of Excel allows you to read this threaded comment; however, any edits to it will get removed if the file is opened in a newer version of Excel. Learn more: https://go.microsoft.com/fwlink/?linkid=870924
Comment:
    would be 166 to match 23% cover, but didn't ask to fit, and that's for the crop not all crops</t>
      </text>
    </comment>
    <comment ref="N38" authorId="13" shapeId="0" xr:uid="{CCD3AF38-66BA-49C4-8874-3A7D51EEC9F3}">
      <text>
        <t>[Threaded comment]
Your version of Excel allows you to read this threaded comment; however, any edits to it will get removed if the file is opened in a newer version of Excel. Learn more: https://go.microsoft.com/fwlink/?linkid=870924
Comment:
    given by email</t>
      </text>
    </comment>
    <comment ref="O38" authorId="14" shapeId="0" xr:uid="{4416E170-86B6-483C-BB36-BFD8C6A43242}">
      <text>
        <t>[Threaded comment]
Your version of Excel allows you to read this threaded comment; however, any edits to it will get removed if the file is opened in a newer version of Excel. Learn more: https://go.microsoft.com/fwlink/?linkid=870924
Comment:
    calculated to fit 30% cover at given size</t>
      </text>
    </comment>
    <comment ref="P45" authorId="15" shapeId="0" xr:uid="{CDC2AEBF-0881-43A0-A928-4458F1613629}">
      <text>
        <t>[Threaded comment]
Your version of Excel allows you to read this threaded comment; however, any edits to it will get removed if the file is opened in a newer version of Excel. Learn more: https://go.microsoft.com/fwlink/?linkid=870924
Comment:
    lost by an auto-copy need to reverify</t>
      </text>
    </comment>
    <comment ref="O47" authorId="16" shapeId="0" xr:uid="{93854FF7-9108-4147-9F42-D70874E20DF4}">
      <text>
        <t>[Threaded comment]
Your version of Excel allows you to read this threaded comment; however, any edits to it will get removed if the file is opened in a newer version of Excel. Learn more: https://go.microsoft.com/fwlink/?linkid=870924
Comment:
    42 trees/ha would give 75% cover as reduced in R2, keeping tree width constant (he confirmed that</t>
      </text>
    </comment>
    <comment ref="I53" authorId="17" shapeId="0" xr:uid="{11579C5A-F41E-4F49-8526-3967965EDC99}">
      <text>
        <t>[Threaded comment]
Your version of Excel allows you to read this threaded comment; however, any edits to it will get removed if the file is opened in a newer version of Excel. Learn more: https://go.microsoft.com/fwlink/?linkid=870924
Comment:
    expert specified 25 m2, would have to adjust his width to fit</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tc={247C17C1-9B91-4B10-B9E6-AD4992B476A0}</author>
    <author>tc={2BDF8AF7-20D5-4A27-8D59-6591E1878B06}</author>
    <author>tc={B6F8A8BE-1AA1-4953-9BE0-C626563D1509}</author>
    <author>tc={DCA3F5B2-DEE6-428A-AE4D-31D014001CB0}</author>
    <author>tc={EDD72996-F8F0-499D-BFB4-502BEFD34C23}</author>
    <author>tc={CE527E37-C3CC-4744-AB3F-8930ABBED095}</author>
    <author>tc={FF1A5DF4-04D9-47B1-8D7E-4FA633872DCB}</author>
    <author>tc={815161E8-9393-428D-A985-DCF2EA5D57BE}</author>
    <author>tc={319E9970-060C-44B7-A517-7FA8F317875B}</author>
    <author>tc={2BD4400A-FD1B-472B-817C-CCF7F3DC5104}</author>
    <author>tc={E3EDBF77-1972-4F44-89A1-355377B3CD6A}</author>
    <author>tc={DE9FC8BA-00FB-4107-860E-EB8C7400FC76}</author>
    <author>tc={8D873E03-E25A-45CD-A365-C56E4EC46252}</author>
    <author>tc={F4704B82-E6C0-451D-B0A2-69C47D8DBEBF}</author>
    <author>tc={E7A77CBD-808A-41B9-86A1-1636E3939234}</author>
    <author>tc={AAC7E1D0-0A41-43B6-BC4C-02EFD5FF0304}</author>
    <author>tc={393ADF91-0763-47FF-AC0B-9BD936266792}</author>
    <author>tc={E5D3A018-4F9C-49D2-B0BD-5D2E5D87E83C}</author>
    <author>tc={72CCEAB8-1743-496E-BAB6-312875775142}</author>
    <author>tc={03BA6E77-E496-4E79-B796-E630EEF6FA1F}</author>
    <author>tc={EA513E76-163C-444B-A8D1-6896EFC5D231}</author>
    <author>tc={1D549C43-2AA6-438B-AD5E-64E435BA22AC}</author>
    <author>tc={308C6C90-4E61-44AD-B749-9E1201D5F5A8}</author>
    <author>tc={B2078A5F-1D3E-4384-8A62-508EEAE267FC}</author>
    <author>tc={00C41EFB-11DE-4230-A0DB-0C0C8BD2A9C7}</author>
    <author>tc={5CAF8385-6364-4FC4-AB81-9CFC0E9D5294}</author>
    <author>tc={69309B4C-AE4E-47A2-9EDF-FA2FD556BC64}</author>
    <author>tc={0E219BBE-3AF2-46AE-83A5-D7BCE2287223}</author>
    <author>tc={C19F9E5A-C571-44FD-98DF-F4F767DDAAB6}</author>
    <author>tc={032F09D7-8D98-4AA6-B208-B2F5D8A90A59}</author>
    <author>tc={B96A5307-9FCC-4BF5-AF71-5A9AD7941010}</author>
    <author>tc={1BA1014A-0A0F-459F-AE48-4C35D302A5C9}</author>
    <author>tc={1B66463E-995C-4E49-8885-0D161BE4EF6B}</author>
    <author>tc={196331FD-EBB3-4916-92D2-2624E85642AD}</author>
    <author>tc={5C66A56F-8735-49E4-99CE-AB5FC23621E3}</author>
    <author>tc={A7847064-6448-452B-811B-A0A4F952029D}</author>
    <author>tc={80A1E20E-C1AC-4403-9FD2-3EB7690B8F45}</author>
    <author>tc={260EB7A4-4365-4B5C-8F06-9F5D2B8C325D}</author>
    <author>tc={A28F61D9-5271-4333-9CA7-0FBE0F2C205F}</author>
    <author>tc={54DAC118-0C70-40A8-B996-6B2E45AC18FB}</author>
    <author>tc={40FC8E4B-E4B1-46FF-9B32-679670464574}</author>
    <author>tc={AE61B6A6-2D80-44F3-8620-9E2026586103}</author>
    <author>tc={4BBF32EF-2E75-4C11-8CB1-87177CB323FE}</author>
  </authors>
  <commentList>
    <comment ref="DD1" authorId="0" shapeId="0" xr:uid="{247C17C1-9B91-4B10-B9E6-AD4992B476A0}">
      <text>
        <t>[Threaded comment]
Your version of Excel allows you to read this threaded comment; however, any edits to it will get removed if the file is opened in a newer version of Excel. Learn more: https://go.microsoft.com/fwlink/?linkid=870924
Comment:
    in this version of the data set, to allow for calculation of average totals, we ignored missing values for boundaries from experts who did not specify tree spacing in boundaries</t>
      </text>
    </comment>
    <comment ref="DE1" authorId="1" shapeId="0" xr:uid="{2BDF8AF7-20D5-4A27-8D59-6591E1878B06}">
      <text>
        <t>[Threaded comment]
Your version of Excel allows you to read this threaded comment; however, any edits to it will get removed if the file is opened in a newer version of Excel. Learn more: https://go.microsoft.com/fwlink/?linkid=870924
Comment:
    in this version of the data set, to allow for calculation of average totals, we ignored missing values for boundaries from experts who did not specify tree spacing in boundaries</t>
      </text>
    </comment>
    <comment ref="CN4" authorId="2" shapeId="0" xr:uid="{B6F8A8BE-1AA1-4953-9BE0-C626563D1509}">
      <text>
        <t>[Threaded comment]
Your version of Excel allows you to read this threaded comment; however, any edits to it will get removed if the file is opened in a newer version of Excel. Learn more: https://go.microsoft.com/fwlink/?linkid=870924
Comment:
    not given by expert, but it's the right number to give 11% cover at 36 trees/ha</t>
      </text>
    </comment>
    <comment ref="CY6" authorId="3" shapeId="0" xr:uid="{DCA3F5B2-DEE6-428A-AE4D-31D014001CB0}">
      <text>
        <t>[Threaded comment]
Your version of Excel allows you to read this threaded comment; however, any edits to it will get removed if the file is opened in a newer version of Excel. Learn more: https://go.microsoft.com/fwlink/?linkid=870924
Comment:
    response given by email</t>
      </text>
    </comment>
    <comment ref="DN10" authorId="4" shapeId="0" xr:uid="{EDD72996-F8F0-499D-BFB4-502BEFD34C23}">
      <text>
        <t>[Threaded comment]
Your version of Excel allows you to read this threaded comment; however, any edits to it will get removed if the file is opened in a newer version of Excel. Learn more: https://go.microsoft.com/fwlink/?linkid=870924
Comment:
    Huasen gave 312/ha but with given tree size this is far greater than 40% cover (see right columns- with given R2 sizes it would have to be 88/ha)</t>
      </text>
    </comment>
    <comment ref="DP10" authorId="5" shapeId="0" xr:uid="{CE527E37-C3CC-4744-AB3F-8930ABBED095}">
      <text>
        <t>[Threaded comment]
Your version of Excel allows you to read this threaded comment; however, any edits to it will get removed if the file is opened in a newer version of Excel. Learn more: https://go.microsoft.com/fwlink/?linkid=870924
Comment:
    it's 142%, have to cap at 100 and reduce tree width</t>
      </text>
    </comment>
    <comment ref="DS10" authorId="6" shapeId="0" xr:uid="{FF1A5DF4-04D9-47B1-8D7E-4FA633872DCB}">
      <text>
        <t>[Threaded comment]
Your version of Excel allows you to read this threaded comment; however, any edits to it will get removed if the file is opened in a newer version of Excel. Learn more: https://go.microsoft.com/fwlink/?linkid=870924
Comment:
    Huasen gave 312/ha but with given tree size this is far greater than 40% cover (see right columns- with given R2 sizes it would have to be 88/ha for 40% cover, 220.4 for 100% cover)</t>
      </text>
    </comment>
    <comment ref="DQ11" authorId="7" shapeId="0" xr:uid="{815161E8-9393-428D-A985-DCF2EA5D57BE}">
      <text>
        <t>[Threaded comment]
Your version of Excel allows you to read this threaded comment; however, any edits to it will get removed if the file is opened in a newer version of Excel. Learn more: https://go.microsoft.com/fwlink/?linkid=870924
Comment:
    lost by an auto-copy need to reverify</t>
      </text>
    </comment>
    <comment ref="AY13" authorId="8" shapeId="0" xr:uid="{319E9970-060C-44B7-A517-7FA8F317875B}">
      <text>
        <t>[Threaded comment]
Your version of Excel allows you to read this threaded comment; however, any edits to it will get removed if the file is opened in a newer version of Excel. Learn more: https://go.microsoft.com/fwlink/?linkid=870924
Comment:
    either this is a reversal, or he's put trees/ha here?
Reply:
    asked on 10/13</t>
      </text>
    </comment>
    <comment ref="CV13" authorId="9" shapeId="0" xr:uid="{2BD4400A-FD1B-472B-817C-CCF7F3DC5104}">
      <text>
        <t>[Threaded comment]
Your version of Excel allows you to read this threaded comment; however, any edits to it will get removed if the file is opened in a newer version of Excel. Learn more: https://go.microsoft.com/fwlink/?linkid=870924
Comment:
    ALL trees he recommends are boundary trees</t>
      </text>
    </comment>
    <comment ref="C14" authorId="10" shapeId="0" xr:uid="{E3EDBF77-1972-4F44-89A1-355377B3CD6A}">
      <text>
        <t>[Threaded comment]
Your version of Excel allows you to read this threaded comment; however, any edits to it will get removed if the file is opened in a newer version of Excel. Learn more: https://go.microsoft.com/fwlink/?linkid=870924
Comment:
    response missing 1/7</t>
      </text>
    </comment>
    <comment ref="CR17" authorId="11" shapeId="0" xr:uid="{DE9FC8BA-00FB-4107-860E-EB8C7400FC76}">
      <text>
        <t>[Threaded comment]
Your version of Excel allows you to read this threaded comment; however, any edits to it will get removed if the file is opened in a newer version of Excel. Learn more: https://go.microsoft.com/fwlink/?linkid=870924
Comment:
    too high?  check citation</t>
      </text>
    </comment>
    <comment ref="C18" authorId="12" shapeId="0" xr:uid="{8D873E03-E25A-45CD-A365-C56E4EC46252}">
      <text>
        <t>[Threaded comment]
Your version of Excel allows you to read this threaded comment; however, any edits to it will get removed if the file is opened in a newer version of Excel. Learn more: https://go.microsoft.com/fwlink/?linkid=870924
Comment:
    response missing 1/7</t>
      </text>
    </comment>
    <comment ref="CJ18" authorId="13" shapeId="0" xr:uid="{F4704B82-E6C0-451D-B0A2-69C47D8DBEBF}">
      <text>
        <t>[Threaded comment]
Your version of Excel allows you to read this threaded comment; however, any edits to it will get removed if the file is opened in a newer version of Excel. Learn more: https://go.microsoft.com/fwlink/?linkid=870924
Comment:
    had to adjust down- inquired 10/12
Reply:
    corrected per his response on 11/1 (actual widt is 15 m)</t>
      </text>
    </comment>
    <comment ref="CP18" authorId="14" shapeId="0" xr:uid="{E7A77CBD-808A-41B9-86A1-1636E3939234}">
      <text>
        <t>[Threaded comment]
Your version of Excel allows you to read this threaded comment; however, any edits to it will get removed if the file is opened in a newer version of Excel. Learn more: https://go.microsoft.com/fwlink/?linkid=870924
Comment:
    our 'width' must be off</t>
      </text>
    </comment>
    <comment ref="DN18" authorId="15" shapeId="0" xr:uid="{AAC7E1D0-0A41-43B6-BC4C-02EFD5FF0304}">
      <text>
        <t>[Threaded comment]
Your version of Excel allows you to read this threaded comment; however, any edits to it will get removed if the file is opened in a newer version of Excel. Learn more: https://go.microsoft.com/fwlink/?linkid=870924
Comment:
    42 trees/ha would give 75% cover as reduced in R2, keeping tree width constant (he confirmed that)</t>
      </text>
    </comment>
    <comment ref="CJ19" authorId="16" shapeId="0" xr:uid="{393ADF91-0763-47FF-AC0B-9BD936266792}">
      <text>
        <t>[Threaded comment]
Your version of Excel allows you to read this threaded comment; however, any edits to it will get removed if the file is opened in a newer version of Excel. Learn more: https://go.microsoft.com/fwlink/?linkid=870924
Comment:
    had to adjust down- inquired 10/12</t>
      </text>
    </comment>
    <comment ref="CP19" authorId="17" shapeId="0" xr:uid="{E5D3A018-4F9C-49D2-B0BD-5D2E5D87E83C}">
      <text>
        <t>[Threaded comment]
Your version of Excel allows you to read this threaded comment; however, any edits to it will get removed if the file is opened in a newer version of Excel. Learn more: https://go.microsoft.com/fwlink/?linkid=870924
Comment:
    our 'width' must be off
Reply:
    corrected width to 15 per his email</t>
      </text>
    </comment>
    <comment ref="DN19" authorId="18" shapeId="0" xr:uid="{72CCEAB8-1743-496E-BAB6-312875775142}">
      <text>
        <t>[Threaded comment]
Your version of Excel allows you to read this threaded comment; however, any edits to it will get removed if the file is opened in a newer version of Excel. Learn more: https://go.microsoft.com/fwlink/?linkid=870924
Comment:
    42 trees/ha would give 75% cover as reduced in R2, keeping tree width constant (he confirmed that</t>
      </text>
    </comment>
    <comment ref="C20" authorId="19" shapeId="0" xr:uid="{03BA6E77-E496-4E79-B796-E630EEF6FA1F}">
      <text>
        <t>[Threaded comment]
Your version of Excel allows you to read this threaded comment; however, any edits to it will get removed if the file is opened in a newer version of Excel. Learn more: https://go.microsoft.com/fwlink/?linkid=870924
Comment:
    response missing 1/7</t>
      </text>
    </comment>
    <comment ref="CN23" authorId="20" shapeId="0" xr:uid="{EA513E76-163C-444B-A8D1-6896EFC5D231}">
      <text>
        <t>[Threaded comment]
Your version of Excel allows you to read this threaded comment; however, any edits to it will get removed if the file is opened in a newer version of Excel. Learn more: https://go.microsoft.com/fwlink/?linkid=870924
Comment:
    not given by expert but put for calculation</t>
      </text>
    </comment>
    <comment ref="DN27" authorId="21" shapeId="0" xr:uid="{1D549C43-2AA6-438B-AD5E-64E435BA22AC}">
      <text>
        <t>[Threaded comment]
Your version of Excel allows you to read this threaded comment; however, any edits to it will get removed if the file is opened in a newer version of Excel. Learn more: https://go.microsoft.com/fwlink/?linkid=870924
Comment:
    37 trees/ha would give 50% cover as reduced in R2, or could reduce tree width (he didn't comment on width)</t>
      </text>
    </comment>
    <comment ref="CZ28" authorId="22" shapeId="0" xr:uid="{308C6C90-4E61-44AD-B749-9E1201D5F5A8}">
      <text>
        <t>[Threaded comment]
Your version of Excel allows you to read this threaded comment; however, any edits to it will get removed if the file is opened in a newer version of Excel. Learn more: https://go.microsoft.com/fwlink/?linkid=870924
Comment:
    would have to be 71 trees/ha to give the 50% tree cover specified</t>
      </text>
    </comment>
    <comment ref="CZ34" authorId="23" shapeId="0" xr:uid="{B2078A5F-1D3E-4384-8A62-508EEAE267FC}">
      <text>
        <t>[Threaded comment]
Your version of Excel allows you to read this threaded comment; however, any edits to it will get removed if the file is opened in a newer version of Excel. Learn more: https://go.microsoft.com/fwlink/?linkid=870924
Comment:
    'fitted' from 40% cover per expert request</t>
      </text>
    </comment>
    <comment ref="DN34" authorId="24" shapeId="0" xr:uid="{00C41EFB-11DE-4230-A0DB-0C0C8BD2A9C7}">
      <text>
        <t>[Threaded comment]
Your version of Excel allows you to read this threaded comment; however, any edits to it will get removed if the file is opened in a newer version of Excel. Learn more: https://go.microsoft.com/fwlink/?linkid=870924
Comment:
    calculated to fit 20% cover by expert request</t>
      </text>
    </comment>
    <comment ref="CZ35" authorId="25" shapeId="0" xr:uid="{5CAF8385-6364-4FC4-AB81-9CFC0E9D5294}">
      <text>
        <t>[Threaded comment]
Your version of Excel allows you to read this threaded comment; however, any edits to it will get removed if the file is opened in a newer version of Excel. Learn more: https://go.microsoft.com/fwlink/?linkid=870924
Comment:
    given by expert</t>
      </text>
    </comment>
    <comment ref="DN35" authorId="26" shapeId="0" xr:uid="{69309B4C-AE4E-47A2-9EDF-FA2FD556BC64}">
      <text>
        <t>[Threaded comment]
Your version of Excel allows you to read this threaded comment; however, any edits to it will get removed if the file is opened in a newer version of Excel. Learn more: https://go.microsoft.com/fwlink/?linkid=870924
Comment:
    fitted to match 18% cover by expert request</t>
      </text>
    </comment>
    <comment ref="CY37" authorId="27" shapeId="0" xr:uid="{0E219BBE-3AF2-46AE-83A5-D7BCE2287223}">
      <text>
        <t>[Threaded comment]
Your version of Excel allows you to read this threaded comment; however, any edits to it will get removed if the file is opened in a newer version of Excel. Learn more: https://go.microsoft.com/fwlink/?linkid=870924
Comment:
    For soy only, would be 163 trees/ha to fit 32% cover at specified size</t>
      </text>
    </comment>
    <comment ref="CZ37" authorId="28" shapeId="0" xr:uid="{C19F9E5A-C571-44FD-98DF-F4F767DDAAB6}">
      <text>
        <t>[Threaded comment]
Your version of Excel allows you to read this threaded comment; however, any edits to it will get removed if the file is opened in a newer version of Excel. Learn more: https://go.microsoft.com/fwlink/?linkid=870924
Comment:
    would be 163 trees/ha to fit 32% cover at specified size</t>
      </text>
    </comment>
    <comment ref="CK39" authorId="29" shapeId="0" xr:uid="{032F09D7-8D98-4AA6-B208-B2F5D8A90A59}">
      <text>
        <t>[Threaded comment]
Your version of Excel allows you to read this threaded comment; however, any edits to it will get removed if the file is opened in a newer version of Excel. Learn more: https://go.microsoft.com/fwlink/?linkid=870924
Comment:
    corrected from email</t>
      </text>
    </comment>
    <comment ref="CL39" authorId="30" shapeId="0" xr:uid="{B96A5307-9FCC-4BF5-AF71-5A9AD7941010}">
      <text>
        <t>[Threaded comment]
Your version of Excel allows you to read this threaded comment; however, any edits to it will get removed if the file is opened in a newer version of Excel. Learn more: https://go.microsoft.com/fwlink/?linkid=870924
Comment:
    emailed response</t>
      </text>
    </comment>
    <comment ref="CN41" authorId="31" shapeId="0" xr:uid="{1BA1014A-0A0F-459F-AE48-4C35D302A5C9}">
      <text>
        <t>[Threaded comment]
Your version of Excel allows you to read this threaded comment; however, any edits to it will get removed if the file is opened in a newer version of Excel. Learn more: https://go.microsoft.com/fwlink/?linkid=870924
Comment:
    expert specified 10.5 m2, would have to adjust his width to fit</t>
      </text>
    </comment>
    <comment ref="CN42" authorId="32" shapeId="0" xr:uid="{1B66463E-995C-4E49-8885-0D161BE4EF6B}">
      <text>
        <t>[Threaded comment]
Your version of Excel allows you to read this threaded comment; however, any edits to it will get removed if the file is opened in a newer version of Excel. Learn more: https://go.microsoft.com/fwlink/?linkid=870924
Comment:
    expert specified 25 m2, would have to adjust his width to fit</t>
      </text>
    </comment>
    <comment ref="DC42" authorId="33" shapeId="0" xr:uid="{196331FD-EBB3-4916-92D2-2624E85642AD}">
      <text>
        <t>[Threaded comment]
Your version of Excel allows you to read this threaded comment; however, any edits to it will get removed if the file is opened in a newer version of Excel. Learn more: https://go.microsoft.com/fwlink/?linkid=870924
Comment:
    I corrected the trees/ha so that it would match the 2% cover specification- write to him to clarify also for corn</t>
      </text>
    </comment>
    <comment ref="DN47" authorId="34" shapeId="0" xr:uid="{5C66A56F-8735-49E4-99CE-AB5FC23621E3}">
      <text>
        <t>[Threaded comment]
Your version of Excel allows you to read this threaded comment; however, any edits to it will get removed if the file is opened in a newer version of Excel. Learn more: https://go.microsoft.com/fwlink/?linkid=870924
Comment:
    would be 166 to match 23% cover, but didn't ask to fit, and that's for the crop not all crops</t>
      </text>
    </comment>
    <comment ref="CP48" authorId="35" shapeId="0" xr:uid="{A7847064-6448-452B-811B-A0A4F952029D}">
      <text>
        <t>[Threaded comment]
Your version of Excel allows you to read this threaded comment; however, any edits to it will get removed if the file is opened in a newer version of Excel. Learn more: https://go.microsoft.com/fwlink/?linkid=870924
Comment:
    this would be closed according to our calculation of width- does he want to change the width parameter?</t>
      </text>
    </comment>
    <comment ref="CZ51" authorId="36" shapeId="0" xr:uid="{80A1E20E-C1AC-4403-9FD2-3EB7690B8F45}">
      <text>
        <t>[Threaded comment]
Your version of Excel allows you to read this threaded comment; however, any edits to it will get removed if the file is opened in a newer version of Excel. Learn more: https://go.microsoft.com/fwlink/?linkid=870924
Comment:
    fitted to 25% cover at size</t>
      </text>
    </comment>
    <comment ref="DC51" authorId="37" shapeId="0" xr:uid="{260EB7A4-4365-4B5C-8F06-9F5D2B8C325D}">
      <text>
        <t>[Threaded comment]
Your version of Excel allows you to read this threaded comment; however, any edits to it will get removed if the file is opened in a newer version of Excel. Learn more: https://go.microsoft.com/fwlink/?linkid=870924
Comment:
    will probably be reduced- pending email response
Reply:
    adjusted width to 3m following email exchange on 11/1</t>
      </text>
    </comment>
    <comment ref="DO51" authorId="38" shapeId="0" xr:uid="{A28F61D9-5271-4333-9CA7-0FBE0F2C205F}">
      <text>
        <t>[Threaded comment]
Your version of Excel allows you to read this threaded comment; however, any edits to it will get removed if the file is opened in a newer version of Excel. Learn more: https://go.microsoft.com/fwlink/?linkid=870924
Comment:
    huge discrepancy w/corn-specific (which is too high) and 'all crops', need to verify- wrote on 10/13
Reply:
    adjusted width to 3m following email exchange on 11/1</t>
      </text>
    </comment>
    <comment ref="CZ52" authorId="39" shapeId="0" xr:uid="{54DAC118-0C70-40A8-B996-6B2E45AC18FB}">
      <text>
        <t>[Threaded comment]
Your version of Excel allows you to read this threaded comment; however, any edits to it will get removed if the file is opened in a newer version of Excel. Learn more: https://go.microsoft.com/fwlink/?linkid=870924
Comment:
    fitted to match 11% cover</t>
      </text>
    </comment>
    <comment ref="CP55" authorId="40" shapeId="0" xr:uid="{40FC8E4B-E4B1-46FF-9B32-679670464574}">
      <text>
        <t>[Threaded comment]
Your version of Excel allows you to read this threaded comment; however, any edits to it will get removed if the file is opened in a newer version of Excel. Learn more: https://go.microsoft.com/fwlink/?linkid=870924
Comment:
    also technically 'closed' - are our widths off?</t>
      </text>
    </comment>
    <comment ref="DL55" authorId="41" shapeId="0" xr:uid="{AE61B6A6-2D80-44F3-8620-9E2026586103}">
      <text>
        <t>[Threaded comment]
Your version of Excel allows you to read this threaded comment; however, any edits to it will get removed if the file is opened in a newer version of Excel. Learn more: https://go.microsoft.com/fwlink/?linkid=870924
Comment:
    given by email</t>
      </text>
    </comment>
    <comment ref="DN55" authorId="42" shapeId="0" xr:uid="{4BBF32EF-2E75-4C11-8CB1-87177CB323FE}">
      <text>
        <t>[Threaded comment]
Your version of Excel allows you to read this threaded comment; however, any edits to it will get removed if the file is opened in a newer version of Excel. Learn more: https://go.microsoft.com/fwlink/?linkid=870924
Comment:
    calculated to fit 30% cover at given size</t>
      </text>
    </comment>
  </commentList>
</comments>
</file>

<file path=xl/sharedStrings.xml><?xml version="1.0" encoding="utf-8"?>
<sst xmlns="http://schemas.openxmlformats.org/spreadsheetml/2006/main" count="3603" uniqueCount="755">
  <si>
    <t>ID</t>
  </si>
  <si>
    <t>Name (First Last):</t>
  </si>
  <si>
    <t>Email:</t>
  </si>
  <si>
    <t>Institution/Affiliation(s):</t>
  </si>
  <si>
    <t>Country(ies) of expertise:</t>
  </si>
  <si>
    <t>Requesting honorarium?  Please see the details here: https://conservation.sharepoint.com/:w:/s/NaturalClimateSolutionsTeam/EfoozErgx_5DhQKuHKLot30BYrG0lj-EQetca354Bwe2yA?e=ThC2wh</t>
  </si>
  <si>
    <t>CONTINENT: Please select the continent you will address in this questionnaire.  Please select only one.  We welcome responses for multiple continents, however, as responses will likely vary by bio...</t>
  </si>
  <si>
    <t>BIOME:  Please select the biome you will address in this survey.  
Please select only one.  We welcome responses for multiple biomes, but, as responses will likely vary by biome and continent, we...</t>
  </si>
  <si>
    <t>Key Parameter 1: REPRESENTATIVE TREE SPECIES
Is there a tree species* you would recommend for integration into agricultural areas in this biome-continent pairing? If so, please provide the tree's...</t>
  </si>
  <si>
    <t>Key Parameter 2: REPRESENTATIVE TREE AVERAGE 'REALIZED' HEIGHT
What is the average realized* tree height (in meters) for this tree species** in this biome-continent pair?
Please select a size ca...</t>
  </si>
  <si>
    <t>Key Parameter 3: REPRESENTATIVE TREE AVERAGE 'REALIZED' CROWN WIDTH TO HEIGHT RATIO
What is the average crown width* (a.k.a. crown diameter) to height (H) ratio, for you tree species** in this bi...</t>
  </si>
  <si>
    <t>Key Parameter 4: TREE CANOPY MANAGEMENT TYPE(S) (if any)
Please select all of the applicable tree canopy management practices that would be required to achieve this tree’s ‘mature’ form as previou...</t>
  </si>
  <si>
    <t>Key Parameter 5:  TREE CANOPY MANAGEMENT INTENSITY (% of tree crown removed     annually)</t>
  </si>
  <si>
    <t>OPTIONAL: OTHER TREE SPECIES
Would you suggest any other tree species for incorporation into farmland for this crop in this biome-continent pair?  If so, please provide their scientific names and...</t>
  </si>
  <si>
    <t>Would you like to provide recommendations for maize (corn) cultivation?</t>
  </si>
  <si>
    <t>Would you like to provide recommendations for wheat cultivation?</t>
  </si>
  <si>
    <t>Would you like to provide recommendations for soybean cultivation?</t>
  </si>
  <si>
    <t>WHY ARE THERE TREES IN BOUNDARIES?
When trees are present in the boundaries of fields of this crop, is it because they are considered to be serving a purpose for the land manager?  
If so, please...</t>
  </si>
  <si>
    <t>WHY ARE THERE TREES IN BOUNDARIES? (manual entry option- only necessary if you did not do ranking above).  
Please refer to the reasons given in the previous question, by their number only, in or...</t>
  </si>
  <si>
    <t>TREE SPACING IN FIELD BOUNDARIES
What would be the ideal spacing between the trees along the boundary of the cropping system, to maximize tree density without reducing long-term crop yields?  
P...</t>
  </si>
  <si>
    <t>If 'open canopy' is the preferable pattern, please specify the ideal spacing between mature tree trunks, in meters (m):</t>
  </si>
  <si>
    <t>TYPICAL CROPPING AREA FOR THIS CROP
What is the typical cropping (field) area, in hectares, for maize/corn cultivation, in this biome-continent pair?   We will use this as the unit of area to app...</t>
  </si>
  <si>
    <t>WHY TREES IN FIELDS?
In general, when trees of any species are present within fields of this crop, is it because they are considered to be serving a purpose for the land manager?  
If so, please...</t>
  </si>
  <si>
    <t>WHY ARE THERE TREES IN FIELDS? (manual entry option- only necessary if you did not do ranking above).  
Please refer to the reasons given in the previous question, by their number only, in order o...</t>
  </si>
  <si>
    <t>PREVALENCE OF FARM MECHANIZATION
How common is it for large, mechanized equipment to be used for planting and/or harvesting of this crop in this biome-continent pair?</t>
  </si>
  <si>
    <t>OPTIONAL:  CROP/TREE CONSTRAINTS
In general, are there any notable constraints to tree intercropping for this crop? 
Please select all that apply, and/or write in 'other':</t>
  </si>
  <si>
    <t>CONSIDER INTERCROPPING?
Can the 'representative' tree you designated at the beginning of this questionnaire be incorporated into cropped field areas, for example as rows within fields, without si...</t>
  </si>
  <si>
    <t>Please indicate the way you would like to specify an ideal tree density in fields (select the one that is easiest for you):</t>
  </si>
  <si>
    <t>INTRA-ROW (NO CONSIDERATION OF MECHANIZATION)
What is your estimate of the ideal spacing of  trees (representative species, size)  within a single row (intra-row) in this cropping system, in the ...</t>
  </si>
  <si>
    <t>INTER-ROW  (NO CONSIDERATION OF MECHANIZATION)
In the absence of large, mechanized equipment, what is your estimate of the ideal spacing of rows of trees (inter-row spacing) in this cropping syst...</t>
  </si>
  <si>
    <t>INTER-ROW + MECHANIZATION
Assuming the use of typical mechanized equipment in fields*, what is your estimate of the ideal spacing of rows of trees (inter-row spacing) in this cropping system &amp; bi...</t>
  </si>
  <si>
    <t>TREES PER HECTARE (NO MECHANIZATION)
What is your estimate of the ideal number of  trees per hectare (representative species, mature size) in this cropping system, in the biome-continent pair, wi...</t>
  </si>
  <si>
    <t>TREES PER HECTARE (MECHANIZATION)
Assuming the use of typical mechanized equipment in fields*, what is your estimate of the ideal number of trees per hectare in this cropping system &amp; biome-conti...</t>
  </si>
  <si>
    <t>PERCENTAGE TREE CROWN COVER PER HECTARE (MECHANIZATION)
Assuming the use of typical mechanized equipment in fields*, what is your estimate of the ideal percentage tree crown cover per hectare in ...</t>
  </si>
  <si>
    <t>PERCENTAGE TREE CROWN COVER PER HECTARE (NO MECHANIZATION)
What is your estimate of the ideal percentage of tree crown cover per hectare (representative species, mature size) in this cropping sys...</t>
  </si>
  <si>
    <t>Would you like to provide recommendations for wheat cultivation?2</t>
  </si>
  <si>
    <t>Would you like to provide recommendations for soybean cultivation?2</t>
  </si>
  <si>
    <t>WHY ARE THERE TREES IN BOUNDARIES?
When trees are present in the boundaries of fields of this crop, is it because they are considered to be serving a purpose for the land manager?  
If so, please...2</t>
  </si>
  <si>
    <t>WHY ARE THERE TREES IN BOUNDARIES? (manual entry option- only necessary if you did not do ranking above).  
Please refer to the reasons given in the previous question, by their number only, in or...2</t>
  </si>
  <si>
    <t>TREE SPACING IN FIELD BOUNDARIES
What would be the ideal spacing between the trees along the boundary of the cropping system, to maximize tree density without reducing long-term crop yields?  
P...2</t>
  </si>
  <si>
    <t>If 'open canopy' is the preferable pattern, please specify the ideal spacing between mature tree trunks, in meters (m):2</t>
  </si>
  <si>
    <t>TYPICAL CROPPING AREA FOR THIS CROP
What is the typical cropping (field) area, in hectares, for wheat cultivation, in this biome-continent pair?   We will use this as the unit of area to apply th...</t>
  </si>
  <si>
    <t>WHY TREES IN FIELDS?
In general, when trees of any species are present within fields of this crop, is it because they are considered to be serving a purpose for the land manager?  
If so, please...2</t>
  </si>
  <si>
    <t>WHY ARE THERE TREES IN FIELDS? (manual entry option- only necessary if you did not do ranking above).  
Please refer to the reasons given in the previous question, by their number only, in order o...2</t>
  </si>
  <si>
    <t>PREVALENCE OF FARM MECHANIZATION
How common is it for large, mechanized equipment to be used for planting and/or harvesting of this crop in this biome-continent pair?2</t>
  </si>
  <si>
    <t>OPTIONAL:  CROP/TREE CONSTRAINTS
In general, are there any notable constraints to tree intercropping for this crop? 
Please select all that apply, and/or write in 'other':2</t>
  </si>
  <si>
    <t>CONSIDER INTERCROPPING?
Can the 'representative' tree you designated at the beginning of this questionnaire be incorporated into cropped field areas, for example as rows within fields, without si...2</t>
  </si>
  <si>
    <t>Please indicate the way you would like to specify an ideal tree density in fields (select the one that is easiest for you):2</t>
  </si>
  <si>
    <t>INTRA-ROW (NO CONSIDERATION OF MECHANIZATION)
What is your estimate of the ideal spacing of  trees (representative species, size)  within a single row (intra-row) in this cropping system, in the ...2</t>
  </si>
  <si>
    <t>INTER-ROW  (NO CONSIDERATION OF MECHANIZATION)
In the absence of large, mechanized equipment, what is your estimate of the ideal spacing of rows of trees (inter-row spacing) in this cropping syst...2</t>
  </si>
  <si>
    <t>INTER-ROW + MECHANIZATION
Assuming the use of typical mechanized equipment in fields*, what is your estimate of the ideal spacing of rows of trees (inter-row spacing) in this cropping system &amp; bi...2</t>
  </si>
  <si>
    <t>TREES PER HECTARE (NO MECHANIZATION)
What is your estimate of the ideal number of  trees per hectare (representative species, mature size) in this cropping system, in the biome-continent pair, wi...2</t>
  </si>
  <si>
    <t>TREES PER HECTARE (MECHANIZATION)
Assuming the use of typical mechanized equipment in fields*, what is your estimate of the ideal number of trees per hectare in this cropping system &amp; biome-conti...2</t>
  </si>
  <si>
    <t>PERCENTAGE TREE CROWN COVER PER HECTARE (NO MECHANIZATION)
What is your estimate of the ideal percentage of tree crown cover per hectare (representative species, mature size) in this cropping sys...2</t>
  </si>
  <si>
    <t>PERCENTAGE TREE CROWN COVER PER HECTARE (MECHANIZATION)
Assuming the use of typical mechanized equipment in fields*, what is your estimate of the ideal percentage tree crown cover per hectare in ...2</t>
  </si>
  <si>
    <t>Would you like to provide recommendations for soybean cultivation?3</t>
  </si>
  <si>
    <t>WHY ARE THERE TREES IN BOUNDARIES?
When trees are present in the boundaries of fields of this crop, is it because they are considered to be serving a purpose for the land manager?  
If so, please...3</t>
  </si>
  <si>
    <t>WHY ARE THERE TREES IN BOUNDARIES? (manual entry option- only necessary if you did not do ranking above).  
Please refer to the reasons given in the previous question, by their number only, in or...3</t>
  </si>
  <si>
    <t>TREE SPACING IN FIELD BOUNDARIES
What would be the ideal spacing between the trees along the boundary of the cropping system, to maximize tree density without reducing long-term crop yields?  
P...3</t>
  </si>
  <si>
    <t>If 'open canopy' is the preferable pattern, please specify the ideal spacing between mature tree trunks, in meters (m):3</t>
  </si>
  <si>
    <t>TYPICAL CROPPING AREA FOR THIS CROP
What is the typical cropping (field) area, in hectares, for soybean cultivation, in this biome-continent pair?   We will use this as the unit of area to apply ...</t>
  </si>
  <si>
    <t>WHY TREES IN FIELDS?
In general, when trees of any species are present within fields of this crop, is it because they are considered to be serving a purpose for the land manager?  
If so, please...3</t>
  </si>
  <si>
    <t>WHY ARE THERE TREES IN FIELDS? (manual entry option- only necessary if you did not do ranking above).  
Please refer to the reasons given in the previous question, by their number only, in order o...3</t>
  </si>
  <si>
    <t>PREVALENCE OF FARM MECHANIZATION
How common is it for large, mechanized equipment to be used for planting and/or harvesting of this crop in this biome-continent pair?3</t>
  </si>
  <si>
    <t>OPTIONAL:  CROP/TREE CONSTRAINTS
In general, are there any notable constraints to tree intercropping for this crop? 
Please select all that apply, and/or write in 'other':3</t>
  </si>
  <si>
    <t>CONSIDER INTERCROPPING?
Can the 'representative' tree you designated at the beginning of this questionnaire be incorporated into cropped field areas, for example as rows within fields, without si...3</t>
  </si>
  <si>
    <t>Please indicate the way you would like to specify an ideal tree density in fields (select the one that is easiest for you):3</t>
  </si>
  <si>
    <t>INTRA-ROW (NO CONSIDERATION OF MECHANIZATION)
What is your estimate of the ideal spacing of  trees (representative species, size)  within a single row (intra-row) in this cropping system, in the ...3</t>
  </si>
  <si>
    <t>INTER-ROW  (NO CONSIDERATION OF MECHANIZATION)
In the absence of large, mechanized equipment, what is your estimate of the ideal spacing of rows of trees (inter-row spacing) in this cropping syst...3</t>
  </si>
  <si>
    <t>INTER-ROW + MECHANIZATION
Assuming the use of typical mechanized equipment in fields*, what is your estimate of the ideal spacing of rows of trees (inter-row spacing) in this cropping system &amp; bi...3</t>
  </si>
  <si>
    <t>TREES PER HECTARE (NO MECHANIZATION)
What is your estimate of the ideal number of  trees per hectare (representative species, mature size) in this cropping system, in the biome-continent pair, wi...3</t>
  </si>
  <si>
    <t>TREES PER HECTARE (MECHANIZATION)
Assuming the use of typical mechanized equipment in fields*, what is your estimate of the ideal number of trees per hectare in this cropping system &amp; biome-conti...3</t>
  </si>
  <si>
    <t>PERCENTAGE TREE CROWN COVER PER HECTARE (NO MECHANIZATION)
What is your estimate of the ideal percentage of tree crown cover per hectare (representative species, mature size) in this cropping sys...3</t>
  </si>
  <si>
    <t>PERCENTAGE TREE CROWN COVER PER HECTARE (MECHANIZATION)
Assuming the use of typical mechanized equipment in fields*, what is your estimate of the ideal percentage tree crown cover per hectare in ...3</t>
  </si>
  <si>
    <t>EXTRAPOLATION OF TREE DENSITIES
Could we apply your recommendations for the ideal tree densities for this crop, in fields and field boundaries, across all major arable crop types in this biome-co...</t>
  </si>
  <si>
    <t>OPTIMAL TREE DENSITY ACROSS ALL CROPLAND IN REGION
What would you estimate the optimal total tree density (in fields and field boundaries) to be across all arable cropland* in this region, withou...</t>
  </si>
  <si>
    <t>RECOMMENDED POLICY ACTIONS
Would any of the following actions facilitate increasing tree density in the landscape? 
If so, please re-order the following options from most important (top) to least...</t>
  </si>
  <si>
    <t>RECOMMENDED ACTIONS (manual entry option- only necessary if you did not do ranking above).  
Please refer to the reasons given in the previous question, by their number only, in order of descendin...</t>
  </si>
  <si>
    <t>OPTIONAL:  FINAL COMMENTS INCLUDING OTHER RECOMMENDED ACTIONS
Is there anything else you would like to say about the incorporation of trees into cropping systems in this region?</t>
  </si>
  <si>
    <t>OPTIONAL BOUNDARY DESCRIPTIONS
In order to estimate the extent and potential additionality of trees in field boundaries, it is necessary to have an estimation of the current condition of field bo...</t>
  </si>
  <si>
    <t>(OPTIONAL)
BOUNDARY TYPOLOGIES 1
In your opinion, what percentage (%) of field boundaries are defined by roads, canals, fencing, natural vegetation, or no edge?   If there are multiple boundarie...</t>
  </si>
  <si>
    <t>(OPTIONAL)
BOUNDARY TYPOLOGIES 2
For each boundary type, what is the typical boundary width (area left uncropped between the edge of the boundary and the first crop row) in meters (m)?
Please u...</t>
  </si>
  <si>
    <t>(OPTIONAL)
BOUNDARY TYPOLOGIES 3
For each boundary type, what percentage of the boundaries currently have trees?
Please use the following format for your response: 
"roads - canals - fencing - ...</t>
  </si>
  <si>
    <t>Thank you very much for completing our questionnaire.  Please feel free to leave us any comments below.  Finally, if you would like to recommend other expert(s) to participate, please enter their ...</t>
  </si>
  <si>
    <t>TreeAvgMatureHeight(M)R1</t>
  </si>
  <si>
    <t>TreeAvgMatureHeight(M)R2</t>
  </si>
  <si>
    <t>TreeMatureWidth(as a function of H, from the questionnaire)</t>
  </si>
  <si>
    <t>TreeAvgMatureWidth(M)R1</t>
  </si>
  <si>
    <t>TreeAvgMatureWidth(M)R2</t>
  </si>
  <si>
    <t>Tree Area (m2)R1</t>
  </si>
  <si>
    <t>Tree Area (m2)RecalculatedR2</t>
  </si>
  <si>
    <t>Crop</t>
  </si>
  <si>
    <t>OptimalBoundaryTreeSpacing(m)</t>
  </si>
  <si>
    <t>OptimalBoundaryTreeSpacing(m)R2</t>
  </si>
  <si>
    <t>MedianCropArea(ha)R1</t>
  </si>
  <si>
    <t>MedianCropArea(ha)R2</t>
  </si>
  <si>
    <t>OptimalBoundaryTree % cover m2/ha</t>
  </si>
  <si>
    <t>OptimalBoundaryTree%cover/haScaledMedianCropAreaR1</t>
  </si>
  <si>
    <t>OptimalBoundaryTree%cover/haScaledMedianCropArea_GivenR2</t>
  </si>
  <si>
    <t>Number rows</t>
  </si>
  <si>
    <t>Trees/row</t>
  </si>
  <si>
    <t>OptimalFieldTrees/ha(noMech)noBoundaries</t>
  </si>
  <si>
    <t>OptimalFieldTrees/ha(noMech)R2</t>
  </si>
  <si>
    <t>OptimalFieldTrees/ha(Mech)noBoundaries</t>
  </si>
  <si>
    <t>OptimalFieldTrees/ha(Mech)R2</t>
  </si>
  <si>
    <t>TreeCover/ha (%) No Mech, no Boundaries</t>
  </si>
  <si>
    <t>TotalTreeCover/ha (%) no Mech, INCLUDE Boundaries</t>
  </si>
  <si>
    <t>TotalTreeCover/ha (%) no Mech, INCLUDE Boundaries_RecalculatedR2</t>
  </si>
  <si>
    <t>Operation for TreeCover/ha (%) INCLUDE Mech + Boundaries</t>
  </si>
  <si>
    <t>Percent MechanizedR1</t>
  </si>
  <si>
    <t>Percent MechanizedR2</t>
  </si>
  <si>
    <t>TreeCover/ha (%) w/ Mech + Boundaries</t>
  </si>
  <si>
    <t>Total TreeCover/ha (%) w/ Mechanization scaled across all cropland by level of mech(CY)</t>
  </si>
  <si>
    <t>OptimalTotal TreeCover/ha (%) w/ Mechanization scaled across all cropland by level of mech(CY)RecalculatedR2</t>
  </si>
  <si>
    <t>Optimal Across All Trees/ha (translation of BX)</t>
  </si>
  <si>
    <t>Optimal Across All % cover (translation of BX)</t>
  </si>
  <si>
    <t>Optimal Across All Crops % cover (translation of CM)RecalculatedR2</t>
  </si>
  <si>
    <t>RecalculateOptimalAllCrops%BasedonGivenOptimalR2Trees/ha</t>
  </si>
  <si>
    <t>RecalculateOptimalAllCropsTrees/haBasedonOptimal%CoverAndTreeSizesGivenR2</t>
  </si>
  <si>
    <t>Amit Kumar</t>
  </si>
  <si>
    <t>amitudu@gmail.com</t>
  </si>
  <si>
    <t xml:space="preserve">Forest Research Institute Dehradun </t>
  </si>
  <si>
    <t xml:space="preserve">India </t>
  </si>
  <si>
    <t>Yes</t>
  </si>
  <si>
    <t>Temperate Broadleaf &amp; Mixed Forests</t>
  </si>
  <si>
    <t>Populus deltoides</t>
  </si>
  <si>
    <t>medium 16 - 20 m (i.e. Alnus, Prosopis, immature or pruned trees of larger categories)</t>
  </si>
  <si>
    <t>very narrow (W=0.25 H or less)</t>
  </si>
  <si>
    <t>Pruning (removing or shortening branches, especially lower branches i.e. crown lifting, or crown thinning/reduction)</t>
  </si>
  <si>
    <t>Light- up to 20% of tree crown removed annually</t>
  </si>
  <si>
    <t>Quercus leucotrichophora</t>
  </si>
  <si>
    <t>1 The trees are a barrier or living fence, or mark the property or field boundary;2 The trees are windbreaks;3 The trees are producing something of extractive value (ie. timber, fuelwood, fruit, animal forage, other);5 The trees improve the soil (retention, nutrients, etc.);4 The trees improve the microclimate (provide shade, sunlight or temperature control, water retention, etc.);8 Farmers are compensated for the presence of trees as a result of a policy;6 The trees provide habitat (pollinators, beneficial predators, beneficial biodiversity);7 The trees are visually pleasing;9 The trees were already present and were not removed;-------- none of the reasons below this line are true -------  (move down until true);</t>
  </si>
  <si>
    <t>5,4,1,6,3,8,7</t>
  </si>
  <si>
    <t>Closed canopy: approximately equal to the mature tree crown diameter, so the crowns of adjacent trees barely touch</t>
  </si>
  <si>
    <t>80.38 lakh hectares
https://pjtsau.edu.in/files/AgriMkt/2019/sep/Maize-Kharif-Pre-Harvest-Price-Forecast-2019-20.pdf</t>
  </si>
  <si>
    <t>1 The trees are producing something of extractive value (ie. timber, fuelwood, fruit, animla forage, etc);3 The trees improve the microclimate (ie. temperature control or water retention);4 The trees improve the soil (retention, nutrients, etc);2 The trees are windbreaks;5 The trees provide habitat (pollinators, beneficial predators, beneficial biodiversity) ;6 The trees are visually pleasing;7 Farmers are compensated for the presence of trees as a result of a policy;8 The trees were already present and were not removed;9 Other historical or cultural practice not listed above ;-------- none of the reasons below this line are true -------  (move down until true);</t>
  </si>
  <si>
    <t>1,2,3,4,5,7,8,9</t>
  </si>
  <si>
    <t>Common: used in 40-60% of cropland</t>
  </si>
  <si>
    <t>This crop is not compatible with SOME trees;</t>
  </si>
  <si>
    <t>Yes/maybe/it depends (leads to questions on tree spacing for intercropping)</t>
  </si>
  <si>
    <t>suggesting a number of trees per hectare</t>
  </si>
  <si>
    <t>n/a</t>
  </si>
  <si>
    <t>3 The trees are producing something of extractive value (ie. timber, fuelwood, fruit, animal forage, other);4 The trees improve the microclimate (provide shade, sunlight or temperature control, water retention, etc.);5 The trees improve the soil (retention, nutrients, etc.);1 The trees are a barrier or living fence ormark the property or field boundary;2 The trees are windbreaks;6 The trees provide habitat (pollinators, beneficial predators, beneficial biodiversity);8 Farmers are compensated for the presence of trees as a result of a policy;7 The trees are visually pleasing;9 The trees were already present and were not removed;-------- none of the reasons below this line are true -------  (move down until true);</t>
  </si>
  <si>
    <t>3,4,2,1,5,6,</t>
  </si>
  <si>
    <t>Tightly-packed: less than the mature tree crown diameter, so that the crowns overlap</t>
  </si>
  <si>
    <t>32,000 ha
https://ipad.fas.usda.gov/cropexplorer/util/new_get_psd_data.aspx?regionid=sasia</t>
  </si>
  <si>
    <t>4 The trees improve the soil (retention, nutrients, etc);3 The trees improve the microclimate (ie. temperature control or water retention);1 The trees are producing something of extractive value (ie. timber, fuelwood, fruit, animla forage, etc);2 The trees are windbreaks;5 The trees provide habitat (pollinators, beneficial predators, beneficial biodiversity) ;6 The trees are visually pleasing;7 Farmers are compensated for the presence of trees as a result of a policy;8 The trees were already present and were not removed;9 Other historical or cultural practice not listed above ;-------- none of the reasons below this line are true -------  (move down until true);</t>
  </si>
  <si>
    <t>1,2,3,4,5,6,7</t>
  </si>
  <si>
    <t>This crop is not compatible with SOME types of trees;</t>
  </si>
  <si>
    <t>816 trees/ha</t>
  </si>
  <si>
    <t>No</t>
  </si>
  <si>
    <t>Yes.  Long-term yield of most other crops would not be significantly reduced at the recommended tree densities</t>
  </si>
  <si>
    <t>3 Policy development and/or reform;1 Research on tree-crop interactions;2 Development of shade-tolerant crop varieties;5 Agricultural extension services for technical assistance;6 Carbon crediting/certification methods for these systems;4 Provisioning of inputs;-------- none of the actions below are necessary-------  (move down until true);</t>
  </si>
  <si>
    <t>1,2,5,3,6</t>
  </si>
  <si>
    <t xml:space="preserve">Thank you so much for giving me this wonderfuloppotunity </t>
  </si>
  <si>
    <t>Corn</t>
  </si>
  <si>
    <t>no data</t>
  </si>
  <si>
    <t>"n/a"</t>
  </si>
  <si>
    <t>same</t>
  </si>
  <si>
    <t>Huasen Xu</t>
  </si>
  <si>
    <t>xuhuasen@hebau.edu.cn</t>
  </si>
  <si>
    <t>Hebei Agricultural University</t>
  </si>
  <si>
    <t>China</t>
  </si>
  <si>
    <t>Populus tomentosa</t>
  </si>
  <si>
    <t>very large 26 - 35 m (i.e. Populus, Fraxiunus, immature or pruned 'giant' trees)</t>
  </si>
  <si>
    <t>3 The trees are producing something of extractive value (ie. timber, fuelwood, fruit, animal forage, other);4 The trees improve the microclimate (provide shade, sunlight or temperature control, water retention, etc.);2 The trees are windbreaks;7 The trees are visually pleasing;9 The trees were already present and were not removed;1 The trees are a barrier or living fence, or mark the property or field boundary;6 The trees provide habitat (pollinators, beneficial predators, beneficial biodiversity);8 Farmers are compensated for the presence of trees as a result of a policy;-------- none of the reasons below this line are true -------  (move down until true);5 The trees improve the soil (retention, nutrients, etc.);</t>
  </si>
  <si>
    <t>3, 7, 9, 2,8. Not important:6, 4，1</t>
  </si>
  <si>
    <t>No trees in boundaries</t>
  </si>
  <si>
    <t>1 The trees are producing something of extractive value (ie. timber, fuelwood, fruit, animla forage, etc);3 The trees improve the microclimate (ie. temperature control or water retention);8 The trees were already present and were not removed;2 The trees are windbreaks;5 The trees provide habitat (pollinators, beneficial predators, beneficial biodiversity) ;-------- none of the reasons below this line are true -------  (move down until true);4 The trees improve the soil (retention, nutrients, etc);6 The trees are visually pleasing;7 Farmers are compensated for the presence of trees as a result of a policy;9 Other historical or cultural practice not listed above ;</t>
  </si>
  <si>
    <t>1,8. Not important: 3,2,5</t>
  </si>
  <si>
    <t>Somewhat common: used in 20-40% of cropland</t>
  </si>
  <si>
    <t>This crop is not compatible with ANY trees (i.e. due to shading, root competition), even when trees are pruned;Intercropping is not a customary (widely used) farming practice;The need to maximize food production constrains intercropping;Intercropping trees with this crop requires significant tree maintenance efforts;</t>
  </si>
  <si>
    <t>suggesting spacing of tree rows (inter-row and intra-row) </t>
  </si>
  <si>
    <t>1 The trees are a barrier or living fence ormark the property or field boundary;3 The trees are producing something of extractive value (ie. timber, fuelwood, fruit, animal forage, other);4 The trees improve the microclimate (provide shade, sunlight or temperature control, water retention, etc.);7 The trees are visually pleasing;6 The trees provide habitat (pollinators, beneficial predators, beneficial biodiversity);2 The trees are windbreaks;8 Farmers are compensated for the presence of trees as a result of a policy;9 The trees were already present and were not removed;-------- none of the reasons below this line are true -------  (move down until true);5 The trees improve the soil (retention, nutrients, etc.);</t>
  </si>
  <si>
    <t>3，7，9，2. Not important: 4,1,6，8</t>
  </si>
  <si>
    <t>1 The trees are producing something of extractive value (ie. timber, fuelwood, fruit, animla forage, etc);2 The trees are windbreaks;3 The trees improve the microclimate (ie. temperature control or water retention);5 The trees provide habitat (pollinators, beneficial predators, beneficial biodiversity) ;-------- none of the reasons below this line are true -------  (move down until true);7 Farmers are compensated for the presence of trees as a result of a policy;4 The trees improve the soil (retention, nutrients, etc);6 The trees are visually pleasing;8 The trees were already present and were not removed;9 Other historical or cultural practice not listed above ;</t>
  </si>
  <si>
    <t>1，2，3.   Not important: 5</t>
  </si>
  <si>
    <t>This crop is not compatible with SOME types of trees;Intercropping is not a customary (widely used) farming practice;The need to maximize food production constrains intercropping;Intercropping trees with this crop requires significant tree maintenance efforts;Farm machinery commonly used for this crop is not compatible with tree intercropping;</t>
  </si>
  <si>
    <t>suggesting a percentage tree crown cover per hectare</t>
  </si>
  <si>
    <t>30%</t>
  </si>
  <si>
    <t>20%</t>
  </si>
  <si>
    <t>1 The trees are a barrier or living fence ormark the property or field boundary;2 The trees are windbreaks;3 The trees are producing something of extractive value (ie. timber, fuelwood, fruit, animal forage, other);4 The trees improve the microclimate (provide shade, sunlight or temperature control, water retention, etc.);6 The trees provide habitat (pollinators, beneficial predators, beneficial biodiversity);7 The trees are visually pleasing;8 Farmers are compensated for the presence of trees as a result of a policy;9 The trees were already present and were not removed;-------- none of the reasons below this line are true -------  (move down until true);5 The trees improve the soil (retention, nutrients, etc.);</t>
  </si>
  <si>
    <t>3，7，9，2.   Not important: 4，1，6，8</t>
  </si>
  <si>
    <t xml:space="preserve"> </t>
  </si>
  <si>
    <t>missing data</t>
  </si>
  <si>
    <t>Pierluigi Paris</t>
  </si>
  <si>
    <t>pierluigi. paris@cnr.it</t>
  </si>
  <si>
    <t>National Research Council (CNR)- Research Institute on Terrestrial Ecosystems</t>
  </si>
  <si>
    <t>Italy</t>
  </si>
  <si>
    <t>Europe</t>
  </si>
  <si>
    <t>Hybrid poplars</t>
  </si>
  <si>
    <t>large 21-25 m (i.e. Robinia, Celtis, Taxus, immature or pruned trees of larger categories)</t>
  </si>
  <si>
    <t>narrow (W=0.26 - 0.50 H)</t>
  </si>
  <si>
    <t>common walnut (Juglans regia L); peduncolate oak (Quercus robur L)</t>
  </si>
  <si>
    <t>3 The trees are producing something of extractive value (ie. timber, fuelwood, fruit, animal forage, other);1 The trees are a barrier or living fence, or mark the property or field boundary;2 The trees are windbreaks;4 The trees improve the microclimate (provide shade, sunlight or temperature control, water retention, etc.);5 The trees improve the soil (retention, nutrients, etc.);6 The trees provide habitat (pollinators, beneficial predators, beneficial biodiversity);7 The trees are visually pleasing;8 Farmers are compensated for the presence of trees as a result of a policy;9 The trees were already present and were not removed;-------- none of the reasons below this line are true -------  (move down until true);</t>
  </si>
  <si>
    <t>3-10 ha</t>
  </si>
  <si>
    <t>1 The trees are producing something of extractive value (ie. timber, fuelwood, fruit, animla forage, etc);3 The trees improve the microclimate (ie. temperature control or water retention);2 The trees are windbreaks;7 Farmers are compensated for the presence of trees as a result of a policy;4 The trees improve the soil (retention, nutrients, etc);5 The trees provide habitat (pollinators, beneficial predators, beneficial biodiversity) ;6 The trees are visually pleasing;9 Other historical or cultural practice not listed above ;-------- none of the reasons below this line are true -------  (move down until true);8 The trees were already present and were not removed;</t>
  </si>
  <si>
    <t>Very common: used in &gt;60% of cropland</t>
  </si>
  <si>
    <t>Intercropping is not a customary (widely used) farming practice;</t>
  </si>
  <si>
    <t>30</t>
  </si>
  <si>
    <t>3 The trees are producing something of extractive value (ie. timber, fuelwood, fruit, animal forage, other);1 The trees are a barrier or living fence ormark the property or field boundary;2 The trees are windbreaks;4 The trees improve the microclimate (provide shade, sunlight or temperature control, water retention, etc.);5 The trees improve the soil (retention, nutrients, etc.);6 The trees provide habitat (pollinators, beneficial predators, beneficial biodiversity);8 Farmers are compensated for the presence of trees as a result of a policy;7 The trees are visually pleasing;9 The trees were already present and were not removed;-------- none of the reasons below this line are true -------  (move down until true);</t>
  </si>
  <si>
    <t>5-10 ha</t>
  </si>
  <si>
    <t>1 The trees are producing something of extractive value (ie. timber, fuelwood, fruit, animla forage, etc);7 Farmers are compensated for the presence of trees as a result of a policy;3 The trees improve the microclimate (ie. temperature control or water retention);2 The trees are windbreaks;4 The trees improve the soil (retention, nutrients, etc);5 The trees provide habitat (pollinators, beneficial predators, beneficial biodiversity) ;6 The trees are visually pleasing;-------- none of the reasons below this line are true -------  (move down until true);8 The trees were already present and were not removed;9 Other historical or cultural practice not listed above ;</t>
  </si>
  <si>
    <t>I am not comfortable speculating on this</t>
  </si>
  <si>
    <t xml:space="preserve">might be affected by latitude; difficult to me making estimation  </t>
  </si>
  <si>
    <t>3 Policy development and/or reform;5 Agricultural extension services for technical assistance;6 Carbon crediting/certification methods for these systems;1 Research on tree-crop interactions;2 Development of shade-tolerant crop varieties;4 Provisioning of inputs;-------- none of the actions below are necessary-------  (move down until true);</t>
  </si>
  <si>
    <t>timber market is very important. if timeber price is high, farmers are more attracted by planting hybrid poplar trees  within their farmlands in agroforestry schemes</t>
  </si>
  <si>
    <t xml:space="preserve">roads -canals-natural vegetatation; 50%-20%-30%  </t>
  </si>
  <si>
    <t xml:space="preserve">roads -canals-natural vegetatation; 5 m- 7 m - 3 m </t>
  </si>
  <si>
    <t>not able to provide a precise answer to this query</t>
  </si>
  <si>
    <t>Giustino Mezzalira (giustino.mezzalira@venetoagricoltura.org)</t>
  </si>
  <si>
    <t>did not specify for all crops- could we use his most conservative number for a crop? (he gave 4% for wheat across all crops)</t>
  </si>
  <si>
    <t>x1</t>
  </si>
  <si>
    <t>Starry (based on VanVooren article)</t>
  </si>
  <si>
    <t>Conservation International</t>
  </si>
  <si>
    <t>Poplar</t>
  </si>
  <si>
    <t>Andy Gordon</t>
  </si>
  <si>
    <t>agordon@uoguelph.ca</t>
  </si>
  <si>
    <t>University of Guelph</t>
  </si>
  <si>
    <t>Canada/other temperate countries</t>
  </si>
  <si>
    <t>North/Central America (includes Caribbean)</t>
  </si>
  <si>
    <t>sugar maple</t>
  </si>
  <si>
    <t>wide (W=1.51 - 2.00 H)</t>
  </si>
  <si>
    <t>red oak</t>
  </si>
  <si>
    <t>1 The trees are a barrier or living fence, or mark the property or field boundary;2 The trees are windbreaks;3 The trees are producing something of extractive value (ie. timber, fuelwood, fruit, animal forage, other);4 The trees improve the microclimate (provide shade, sunlight or temperature control, water retention, etc.);5 The trees improve the soil (retention, nutrients, etc.);6 The trees provide habitat (pollinators, beneficial predators, beneficial biodiversity);7 The trees are visually pleasing;-------- none of the reasons below this line are true -------  (move down until true);8 Farmers are compensated for the presence of trees as a result of a policy;9 The trees were already present and were not removed;</t>
  </si>
  <si>
    <t>Open canopy: greater than the mature tree crown diameter (as in image here)</t>
  </si>
  <si>
    <t>13 m</t>
  </si>
  <si>
    <t>1. 50-500, 100</t>
  </si>
  <si>
    <t>-------- none of the reasons below this line are true -------  (move down until true);2 The trees are windbreaks;3 The trees improve the microclimate (ie. temperature control or water retention);4 The trees improve the soil (retention, nutrients, etc);5 The trees provide habitat (pollinators, beneficial predators, beneficial biodiversity) ;6 The trees are visually pleasing;8 The trees were already present and were not removed;7 Farmers are compensated for the presence of trees as a result of a policy;1 The trees are producing something of extractive value (ie. timber, fuelwood, fruit, animla forage, etc);9 Other historical or cultural practice not listed above ;</t>
  </si>
  <si>
    <t>No, there are no notable constraints for intercropping;</t>
  </si>
  <si>
    <t>100</t>
  </si>
  <si>
    <t>-------- none of the reasons below this line are true -------  (move down until true);1 The trees are a barrier or living fence ormark the property or field boundary;3 The trees are producing something of extractive value (ie. timber, fuelwood, fruit, animal forage, other);4 The trees improve the microclimate (provide shade, sunlight or temperature control, water retention, etc.);5 The trees improve the soil (retention, nutrients, etc.);6 The trees provide habitat (pollinators, beneficial predators, beneficial biodiversity);7 The trees are visually pleasing;2 The trees are windbreaks;8 Farmers are compensated for the presence of trees as a result of a policy;9 The trees were already present and were not removed;</t>
  </si>
  <si>
    <t>1 The trees are producing something of extractive value (ie. timber, fuelwood, fruit, animla forage, etc);2 The trees are windbreaks;3 The trees improve the microclimate (ie. temperature control or water retention);4 The trees improve the soil (retention, nutrients, etc);5 The trees provide habitat (pollinators, beneficial predators, beneficial biodiversity) ;6 The trees are visually pleasing;-------- none of the reasons below this line are true -------  (move down until true);7 Farmers are compensated for the presence of trees as a result of a policy;8 The trees were already present and were not removed;9 Other historical or cultural practice not listed above ;</t>
  </si>
  <si>
    <t>3 The trees are producing something of extractive value (ie. timber, fuelwood, fruit, animal forage, other);1 The trees are a barrier or living fence ormark the property or field boundary;4 The trees improve the microclimate (provide shade, sunlight or temperature control, water retention, etc.);5 The trees improve the soil (retention, nutrients, etc.);6 The trees provide habitat (pollinators, beneficial predators, beneficial biodiversity);7 The trees are visually pleasing;2 The trees are windbreaks;-------- none of the reasons below this line are true -------  (move down until true);8 Farmers are compensated for the presence of trees as a result of a policy;9 The trees were already present and were not removed;</t>
  </si>
  <si>
    <t>15 m</t>
  </si>
  <si>
    <t>100n trees per ha</t>
  </si>
  <si>
    <t>1 Research on tree-crop interactions;2 Development of shade-tolerant crop varieties;3 Policy development and/or reform;4 Provisioning of inputs;5 Agricultural extension services for technical assistance;6 Carbon crediting/certification methods for these systems;-------- none of the actions below are necessary-------  (move down until true);</t>
  </si>
  <si>
    <t>35 years of intercropping and windbreak research at UG indicates that this is a viable land-use system constrained by inefficient, myopic and irrelevant policy at the provincial level</t>
  </si>
  <si>
    <t>10% 5% 25% 25% unknown</t>
  </si>
  <si>
    <t>5 m 2 m 3 m 3 m unknown</t>
  </si>
  <si>
    <t>10% 10% 10% 25% unknown</t>
  </si>
  <si>
    <t>dr. naresh thevathasan (nthevath@uoguelph.ca)</t>
  </si>
  <si>
    <t>Harry Greene</t>
  </si>
  <si>
    <t>harry@propagateventures.com</t>
  </si>
  <si>
    <t>Propagate Ventures</t>
  </si>
  <si>
    <t>United States, Canada, Argentina, Dominican Republic</t>
  </si>
  <si>
    <t>Robinia pseudoacacia</t>
  </si>
  <si>
    <t>Castanea mollissima</t>
  </si>
  <si>
    <t>166/ha</t>
  </si>
  <si>
    <t>4 Provisioning of inputs;3 Policy development and/or reform;1 Research on tree-crop interactions;6 Carbon crediting/certification methods for these systems;5 Agricultural extension services for technical assistance;2 Development of shade-tolerant crop varieties;-------- none of the actions below are necessary-------  (move down until true);</t>
  </si>
  <si>
    <t>Land managers need to be able to easily understand the economic implications of adding trees to a landscape. We're making this straightforward with planning software. Please get in touch with me if you'd like to discuss.</t>
  </si>
  <si>
    <t>Totally varies by location, but where I live: 30%, 5%, 2%, 43%, 20%.</t>
  </si>
  <si>
    <t>8m, 8m, 2m, 3m</t>
  </si>
  <si>
    <t>20%, 90% (creeks), 10%, 100%</t>
  </si>
  <si>
    <t>Alain Cogliastro</t>
  </si>
  <si>
    <t>alain.cogliastro.ext@montreal.ca</t>
  </si>
  <si>
    <t>IRBV - Institut de Recherche en Biologie Végétale</t>
  </si>
  <si>
    <t>southern Québec, Canada</t>
  </si>
  <si>
    <t>Quercus macrocarpa</t>
  </si>
  <si>
    <t>average (W= 0.51 - 1.00 H)</t>
  </si>
  <si>
    <t>pruning to ensure a single, straight trunk - prune the trunk 3-6m high- necessitate 6-8 interventions for de first 10 years</t>
  </si>
  <si>
    <t>Hybrid Poplar (ex. P. deltoides X P. nigra)....Alternate a deciduous tree and a poplar on the row. The harvest of poplars at 20 years and deciduous trees at 50-60 years</t>
  </si>
  <si>
    <t>4 The trees improve the microclimate (provide shade, sunlight or temperature control, water retention, etc.);5 The trees improve the soil (retention, nutrients, etc.);6 The trees provide habitat (pollinators, beneficial predators, beneficial biodiversity);2 The trees are windbreaks;8 Farmers are compensated for the presence of trees as a result of a policy;3 The trees are producing something of extractive value (ie. timber, fuelwood, fruit, animal forage, other);7 The trees are visually pleasing;1 The trees are a barrier or living fence, or mark the property or field boundary;9 The trees were already present and were not removed;-------- none of the reasons below this line are true -------  (move down until true);</t>
  </si>
  <si>
    <t>4,5,6,2,8,3,7 Not important 1,9</t>
  </si>
  <si>
    <t>3 The trees improve the microclimate (ie. temperature control or water retention);4 The trees improve the soil (retention, nutrients, etc);5 The trees provide habitat (pollinators, beneficial predators, beneficial biodiversity) ;2 The trees are windbreaks;1 The trees are producing something of extractive value (ie. timber, fuelwood, fruit, animla forage, etc);6 The trees are visually pleasing;7 Farmers are compensated for the presence of trees as a result of a policy;8 The trees were already present and were not removed;-------- none of the reasons below this line are true -------  (move down until true);9 Other historical or cultural practice not listed above ;</t>
  </si>
  <si>
    <t>Very uncommon: used in &lt;20% of cropland</t>
  </si>
  <si>
    <t>The need to maximize food production constrains intercropping;Intercropping trees with this crop requires significant tree maintenance efforts;Intercropping is not a customary (widely used) farming practice;reduction of cultivable areas (5%)...;</t>
  </si>
  <si>
    <t>10m between 2 large trees (ex. Quercus macrocarpa)....but poplar my be place between to Oak trees for harvesting at years 15-20. So 50 trees/ha during 20 years...and 25trees/ha for the next 30 years</t>
  </si>
  <si>
    <t>40m between rows...allows 3 passages of equipment 40 feet wide (12m) or 4x of 30 feet (9m).</t>
  </si>
  <si>
    <t>see the previous answer... and 25m free of trees at the end of each row for turning</t>
  </si>
  <si>
    <t>for Field (alley cropping ou ou tree-based intercropping systems ou silvoarable systems) 25 to 50 trees/ha. For Boundaries, 68 / 5000 Résultats de traduction Often placed on the edge of the field which is perpendicular to the wind ...spacing 4m on the row...may protect for10XH (around200m). Minimum 25 trees/ha...to 50/ha if two sides are planted.</t>
  </si>
  <si>
    <t>3 Policy development and/or reform;6 Carbon crediting/certification methods for these systems;5 Agricultural extension services for technical assistance;2 Development of shade-tolerant crop varieties;1 Research on tree-crop interactions;4 Provisioning of inputs;-------- none of the actions below are necessary-------  (move down until true);</t>
  </si>
  <si>
    <t>Rivers, large or small that cross agricultural land could be the site of larger biodiversity corridors with 3-4-5 .... rows of trees and shrubs including compensation to owners</t>
  </si>
  <si>
    <t>10% - 30% - unknown -5%-5%-unknown</t>
  </si>
  <si>
    <t>15m - 5m - unknown - 5m - 5m - unknown</t>
  </si>
  <si>
    <t>2% - 5% - 5% - 5% - unknown - unknown</t>
  </si>
  <si>
    <t>Peter O. Alele</t>
  </si>
  <si>
    <t>palele@conservation.org</t>
  </si>
  <si>
    <t>Uganda, Kenya, Rwanda, Tanzania</t>
  </si>
  <si>
    <t>Africa</t>
  </si>
  <si>
    <t>Tropical &amp; Subtropical Dry Broadleaf Forests</t>
  </si>
  <si>
    <t>Maesopsis eminii</t>
  </si>
  <si>
    <t>moderate (W= 1.01 - 1.50 H)</t>
  </si>
  <si>
    <t>Grevillea robusta, Calliandra calothyrsus</t>
  </si>
  <si>
    <t>-------- none of the reasons below this line are true -------  (move down until true);1 The trees are a barrier or living fence, or mark the property or field boundary;2 The trees are windbreaks;5 The trees improve the soil (retention, nutrients, etc.);7 The trees are visually pleasing;3 The trees are producing something of extractive value (ie. timber, fuelwood, fruit, animal forage, other);4 The trees improve the microclimate (provide shade, sunlight or temperature control, water retention, etc.);6 The trees provide habitat (pollinators, beneficial predators, beneficial biodiversity);8 Farmers are compensated for the presence of trees as a result of a policy;9 The trees were already present and were not removed;</t>
  </si>
  <si>
    <t xml:space="preserve">The majority of maize farmers in the region are small scale. Maize covered 36,883,012 hectares in sub-saharan Africa in 2017 and had increased by 60% in the past decade before that. (http://dx.doi.org/10.3390/land9030068). However, I do not have specific reference to average farm size. 
</t>
  </si>
  <si>
    <t>1 The trees are producing something of extractive value (ie. timber, fuelwood, fruit, animla forage, etc);6 The trees are visually pleasing;4 The trees improve the soil (retention, nutrients, etc);8 The trees were already present and were not removed;2 The trees are windbreaks;7 Farmers are compensated for the presence of trees as a result of a policy;5 The trees provide habitat (pollinators, beneficial predators, beneficial biodiversity) ;3 The trees improve the microclimate (ie. temperature control or water retention);9 Other historical or cultural practice not listed above ;-------- none of the reasons below this line are true -------  (move down until true);</t>
  </si>
  <si>
    <t>About 200 trees per hectare</t>
  </si>
  <si>
    <t>1 Research on tree-crop interactions;2 Development of shade-tolerant crop varieties;5 Agricultural extension services for technical assistance;6 Carbon crediting/certification methods for these systems;3 Policy development and/or reform;4 Provisioning of inputs;-------- none of the actions below are necessary-------  (move down until true);</t>
  </si>
  <si>
    <t>used 150 trees/ha so math works, he asked us to 'fit'</t>
  </si>
  <si>
    <t>Dennis Garrity</t>
  </si>
  <si>
    <t>d.garrity@cgiar.org</t>
  </si>
  <si>
    <t>ICRAF and the Global EverGreening Alliance</t>
  </si>
  <si>
    <t>Many countries in Africa and Asia.</t>
  </si>
  <si>
    <t>Faidherbia albida</t>
  </si>
  <si>
    <t>Gliricidia sepium</t>
  </si>
  <si>
    <t>1 The trees are a barrier or living fence, or mark the property or field boundary;2 The trees are windbreaks;3 The trees are producing something of extractive value (ie. timber, fuelwood, fruit, animal forage, other);4 The trees improve the microclimate (provide shade, sunlight or temperature control, water retention, etc.);5 The trees improve the soil (retention, nutrients, etc.);6 The trees provide habitat (pollinators, beneficial predators, beneficial biodiversity);7 The trees are visually pleasing;9 The trees were already present and were not removed;-------- none of the reasons below this line are true -------  (move down until true);8 Farmers are compensated for the presence of trees as a result of a policy;</t>
  </si>
  <si>
    <t>0.1 - 5 ha (0.7 ha)</t>
  </si>
  <si>
    <t>1 The trees are producing something of extractive value (ie. timber, fuelwood, fruit, animla forage, etc);2 The trees are windbreaks;3 The trees improve the microclimate (ie. temperature control or water retention);4 The trees improve the soil (retention, nutrients, etc);5 The trees provide habitat (pollinators, beneficial predators, beneficial biodiversity) ;8 The trees were already present and were not removed;9 Other historical or cultural practice not listed above ;-------- none of the reasons below this line are true -------  (move down until true);6 The trees are visually pleasing;7 Farmers are compensated for the presence of trees as a result of a policy;</t>
  </si>
  <si>
    <t>Intercropping trees with this crop requires significant tree maintenance efforts;</t>
  </si>
  <si>
    <t xml:space="preserve">Faidherbia albida is known to dramatically increase the yield of maize and other crops due to its unique trait of reverse phenology -- dormant during the wet season -- and it's provision of abundant foliage and root nitrogen for crops. nitrogen </t>
  </si>
  <si>
    <t>10% - 0% - 10% - unknown (can't decipher what 'no edge' means. The most important category is 'adjoining fields' at 80%.</t>
  </si>
  <si>
    <t>3m - 3m - 1m - 0.5m - unknown - other (adjacent field) 2 m.</t>
  </si>
  <si>
    <t>See my email for comments.</t>
  </si>
  <si>
    <t>x2</t>
  </si>
  <si>
    <t>Starry</t>
  </si>
  <si>
    <t>Catalpa longissima</t>
  </si>
  <si>
    <t>ok</t>
  </si>
  <si>
    <t>Tesfaye Shiferaw Sida</t>
  </si>
  <si>
    <t>tesfayesida@gmail.com</t>
  </si>
  <si>
    <t>CIMMYT</t>
  </si>
  <si>
    <t>Ethiopia, Kenya, Tanzania, Rwanda</t>
  </si>
  <si>
    <t>Tropical &amp; Subtropical Grasslands, Savannas, and Shrublands</t>
  </si>
  <si>
    <t>small 11 - 15 m (e.g. Hippophae, immature or pruned trees of larger categories)</t>
  </si>
  <si>
    <t>Severe- more than 50% of tree crown removed annually</t>
  </si>
  <si>
    <t>Acacia tortilis</t>
  </si>
  <si>
    <t>4 The trees improve the microclimate (provide shade, sunlight or temperature control, water retention, etc.);5 The trees improve the soil (retention, nutrients, etc.);6 The trees provide habitat (pollinators, beneficial predators, beneficial biodiversity);9 The trees were already present and were not removed;1 The trees are a barrier or living fence, or mark the property or field boundary;2 The trees are windbreaks;3 The trees are producing something of extractive value (ie. timber, fuelwood, fruit, animal forage, other);7 The trees are visually pleasing;8 Farmers are compensated for the presence of trees as a result of a policy;-------- none of the reasons below this line are true -------  (move down until true);</t>
  </si>
  <si>
    <t>N/A</t>
  </si>
  <si>
    <t>0.5ha</t>
  </si>
  <si>
    <t>3 The trees improve the microclimate (ie. temperature control or water retention);4 The trees improve the soil (retention, nutrients, etc);8 The trees were already present and were not removed;5 The trees provide habitat (pollinators, beneficial predators, beneficial biodiversity) ;9 Other historical or cultural practice not listed above ;1 The trees are producing something of extractive value (ie. timber, fuelwood, fruit, animla forage, etc);2 The trees are windbreaks;6 The trees are visually pleasing;7 Farmers are compensated for the presence of trees as a result of a policy;-------- none of the reasons below this line are true -------  (move down until true);</t>
  </si>
  <si>
    <t>3, 4, 8, 5, 9</t>
  </si>
  <si>
    <t>45</t>
  </si>
  <si>
    <t>4 The trees improve the microclimate (provide shade, sunlight or temperature control, water retention, etc.);5 The trees improve the soil (retention, nutrients, etc.);6 The trees provide habitat (pollinators, beneficial predators, beneficial biodiversity);9 The trees were already present and were not removed;1 The trees are a barrier or living fence ormark the property or field boundary;2 The trees are windbreaks;3 The trees are producing something of extractive value (ie. timber, fuelwood, fruit, animal forage, other);7 The trees are visually pleasing;8 Farmers are compensated for the presence of trees as a result of a policy;-------- none of the reasons below this line are true -------  (move down until true);</t>
  </si>
  <si>
    <t>4, 5, 6, 9</t>
  </si>
  <si>
    <t>3 The trees improve the microclimate (ie. temperature control or water retention);4 The trees improve the soil (retention, nutrients, etc);5 The trees provide habitat (pollinators, beneficial predators, beneficial biodiversity) ;8 The trees were already present and were not removed;1 The trees are producing something of extractive value (ie. timber, fuelwood, fruit, animla forage, etc);2 The trees are windbreaks;6 The trees are visually pleasing;7 Farmers are compensated for the presence of trees as a result of a policy;9 Other historical or cultural practice not listed above ;-------- none of the reasons below this line are true -------  (move down until true);</t>
  </si>
  <si>
    <t>3,4,5,8</t>
  </si>
  <si>
    <t>45 tree/ha</t>
  </si>
  <si>
    <t>1,2,3,4,5,6</t>
  </si>
  <si>
    <t>The tree shades its leaves during rainy season and green during dry season.</t>
  </si>
  <si>
    <t>unknown</t>
  </si>
  <si>
    <t>&lt;1m</t>
  </si>
  <si>
    <t>10-30</t>
  </si>
  <si>
    <t>The tree is a nitrogen fixer and good for soil fertility</t>
  </si>
  <si>
    <t>very small &lt; 10 m (e.g. Acacia, Olea, young trees of larger categories)</t>
  </si>
  <si>
    <t>Moderate- up to 50% of tree crown removed annually</t>
  </si>
  <si>
    <t>Intercropping trees with this crop requires significant tree maintenance efforts;Farm machinery commonly used for this crop is not compatible with tree intercropping;</t>
  </si>
  <si>
    <t>No.  Yields of other crops would be reduced at the recommended tree densities</t>
  </si>
  <si>
    <t>ZUBAIRU YAKUBU GADA</t>
  </si>
  <si>
    <t>zubairu.yakubu@udusok.edu.ng</t>
  </si>
  <si>
    <t>USMANU DANFODIYO UNIVERSITY SOKOTO, NIGERIA</t>
  </si>
  <si>
    <t>NIGERIA</t>
  </si>
  <si>
    <t>Leucaena leucocephala</t>
  </si>
  <si>
    <t>MEDIUM SIZED 8 - 12m</t>
  </si>
  <si>
    <t>Acacia nilotica</t>
  </si>
  <si>
    <t>2 The trees are windbreaks;5 The trees improve the soil (retention, nutrients, etc.);6 The trees provide habitat (pollinators, beneficial predators, beneficial biodiversity);4 The trees improve the microclimate (provide shade, sunlight or temperature control, water retention, etc.);8 Farmers are compensated for the presence of trees as a result of a policy;1 The trees are a barrier or living fence, or mark the property or field boundary;3 The trees are producing something of extractive value (ie. timber, fuelwood, fruit, animal forage, other);7 The trees are visually pleasing;-------- none of the reasons below this line are true -------  (move down until true);9 The trees were already present and were not removed;</t>
  </si>
  <si>
    <t>2, 5, 6, 4, 8, 1, 3, 7. Not important: "9, 10"</t>
  </si>
  <si>
    <t>1. Estimated range of cropping area: 5 X 5ha
2. Estimated median cropping area size: 2ha</t>
  </si>
  <si>
    <t>4 The trees improve the soil (retention, nutrients, etc);3 The trees improve the microclimate (ie. temperature control or water retention);5 The trees provide habitat (pollinators, beneficial predators, beneficial biodiversity) ;1 The trees are producing something of extractive value (ie. timber, fuelwood, fruit, animla forage, etc);2 The trees are windbreaks;7 Farmers are compensated for the presence of trees as a result of a policy;-------- none of the reasons below this line are true -------  (move down until true);6 The trees are visually pleasing;8 The trees were already present and were not removed;9 Other historical or cultural practice not listed above ;</t>
  </si>
  <si>
    <t>4, 3, 5, 1, 2, 7. Not important: 6, 8, 9</t>
  </si>
  <si>
    <t>The need to maximize food production constrains intercropping;Intercropping trees with this crop requires significant tree maintenance efforts;Knowledge of agroforestry practices is relatively limited in the area, hence trees are cut down to maximize agricultural land.;</t>
  </si>
  <si>
    <t>06/ha</t>
  </si>
  <si>
    <t>08/ha</t>
  </si>
  <si>
    <t>2 The trees are windbreaks;1 The trees are a barrier or living fence ormark the property or field boundary;5 The trees improve the soil (retention, nutrients, etc.);4 The trees improve the microclimate (provide shade, sunlight or temperature control, water retention, etc.);6 The trees provide habitat (pollinators, beneficial predators, beneficial biodiversity);3 The trees are producing something of extractive value (ie. timber, fuelwood, fruit, animal forage, other);8 Farmers are compensated for the presence of trees as a result of a policy;7 The trees are visually pleasing;-------- none of the reasons below this line are true -------  (move down until true);9 The trees were already present and were not removed;</t>
  </si>
  <si>
    <t>2, 1, 5, 4, 6, 3, 8, 7 NOT IMPORTANT: "9"</t>
  </si>
  <si>
    <t>1. 10ha
2. 2ha</t>
  </si>
  <si>
    <t>4 The trees improve the soil (retention, nutrients, etc);3 The trees improve the microclimate (ie. temperature control or water retention);5 The trees provide habitat (pollinators, beneficial predators, beneficial biodiversity) ;7 Farmers are compensated for the presence of trees as a result of a policy;1 The trees are producing something of extractive value (ie. timber, fuelwood, fruit, animla forage, etc);2 The trees are windbreaks;-------- none of the reasons below this line are true -------  (move down until true);6 The trees are visually pleasing;8 The trees were already present and were not removed;9 Other historical or cultural practice not listed above ;</t>
  </si>
  <si>
    <t>4, 3, 5, 7, 1. Not important "6, 8, 9"</t>
  </si>
  <si>
    <t>4/ha</t>
  </si>
  <si>
    <t>2 The trees are windbreaks;4 The trees improve the microclimate (provide shade, sunlight or temperature control, water retention, etc.);6 The trees provide habitat (pollinators, beneficial predators, beneficial biodiversity);5 The trees improve the soil (retention, nutrients, etc.);1 The trees are a barrier or living fence ormark the property or field boundary;3 The trees are producing something of extractive value (ie. timber, fuelwood, fruit, animal forage, other);8 Farmers are compensated for the presence of trees as a result of a policy;-------- none of the reasons below this line are true -------  (move down until true);7 The trees are visually pleasing;9 The trees were already present and were not removed;</t>
  </si>
  <si>
    <t>2, 4, 6, 5, 1, 3. Not important "7, 9"</t>
  </si>
  <si>
    <t>30m</t>
  </si>
  <si>
    <t>1. 10 X 10ha
2. 05ha</t>
  </si>
  <si>
    <t>2 The trees are windbreaks;4 The trees improve the soil (retention, nutrients, etc);3 The trees improve the microclimate (ie. temperature control or water retention);5 The trees provide habitat (pollinators, beneficial predators, beneficial biodiversity) ;1 The trees are producing something of extractive value (ie. timber, fuelwood, fruit, animla forage, etc);7 Farmers are compensated for the presence of trees as a result of a policy;-------- none of the reasons below this line are true -------  (move down until true);6 The trees are visually pleasing;8 The trees were already present and were not removed;9 Other historical or cultural practice not listed above ;</t>
  </si>
  <si>
    <t>2, 4, 3, 5, 1, 7. Not important "6, 8, 9"</t>
  </si>
  <si>
    <t>This crop is not compatible with SOME types of trees;Intercropping is not a customary (widely used) farming practice;The need to maximize food production constrains intercropping;Intercropping trees with this crop requires significant tree maintenance efforts;</t>
  </si>
  <si>
    <t>04/ha</t>
  </si>
  <si>
    <t>2%</t>
  </si>
  <si>
    <t>1 Research on tree-crop interactions;5 Agricultural extension services for technical assistance;6 Carbon crediting/certification methods for these systems;3 Policy development and/or reform;4 Provisioning of inputs;-------- none of the actions below are necessary-------  (move down until true);2 Development of shade-tolerant crop varieties;</t>
  </si>
  <si>
    <t>1, 5, 6, 3, 4. Not important "7"</t>
  </si>
  <si>
    <t>There's urgent need for research and extension services with a view to educate farmers on agroforestry practices, in order to reduce excessive deforestation in lie of agricultural crop production.</t>
  </si>
  <si>
    <t>"Fencing-Road-Natural vegetation-Canals-Unknown"     EX. 45% - 40% - 08% - 05% - 02%</t>
  </si>
  <si>
    <t>"Fencing-Road-Canals-Natural vegetation-Unknown" EX. 01m - 10m - 05m -  01m</t>
  </si>
  <si>
    <t>"Fencing-Road-Canals-Natural vegetation-Unknown"   EX. 02% - 90% - 06% - 01% - 01%</t>
  </si>
  <si>
    <t>Thank you for the opportunity to participate in this very important survey. I wish to recommend the following experts (1). Abubakar Bilal (abubakarbilal767@gmail.com) (2) Abdullateef Samaila (abdullateefismaila7@gmail.com)</t>
  </si>
  <si>
    <t>Ibrahim Abdullahi, PhD</t>
  </si>
  <si>
    <t>ibrahim.abdullahi@uniabuja.edu.ng</t>
  </si>
  <si>
    <t>University of Abuja</t>
  </si>
  <si>
    <t>Nigeria, United Kingdom</t>
  </si>
  <si>
    <t>Parkia biglobosa</t>
  </si>
  <si>
    <t>Vitellaria paradoxa, Tamarindus indica</t>
  </si>
  <si>
    <t>1 The trees are a barrier or living fence, or mark the property or field boundary;3 The trees are producing something of extractive value (ie. timber, fuelwood, fruit, animal forage, other);5 The trees improve the soil (retention, nutrients, etc.);6 The trees provide habitat (pollinators, beneficial predators, beneficial biodiversity);4 The trees improve the microclimate (provide shade, sunlight or temperature control, water retention, etc.);2 The trees are windbreaks;7 The trees are visually pleasing;-------- none of the reasons below this line are true -------  (move down until true);8 Farmers are compensated for the presence of trees as a result of a policy;9 The trees were already present and were not removed;</t>
  </si>
  <si>
    <t>5 meters</t>
  </si>
  <si>
    <t xml:space="preserve">1. Estimated range of cropping area = 1-1.5ha
2. Estimated median cropping area size = 0.7-1.0 ha
Abdullahi,  I.  N. (2021). Parkland    Trees under    Severe    Drought:  An  Assessment of  Species  Diversity and Abundance across Three Agroecological  Zones of  Northern  Nigeria. Open Journal of Forestry, 11, 117-134.  
</t>
  </si>
  <si>
    <t>1 The trees are producing something of extractive value (ie. timber, fuelwood, fruit, animla forage, etc);4 The trees improve the soil (retention, nutrients, etc);3 The trees improve the microclimate (ie. temperature control or water retention);5 The trees provide habitat (pollinators, beneficial predators, beneficial biodiversity) ;6 The trees are visually pleasing;7 Farmers are compensated for the presence of trees as a result of a policy;-------- none of the reasons below this line are true -------  (move down until true);8 The trees were already present and were not removed;2 The trees are windbreaks;9 Other historical or cultural practice not listed above ;</t>
  </si>
  <si>
    <t>The need to maximize food production constrains intercropping;Intercropping trees with this crop requires significant tree maintenance efforts;</t>
  </si>
  <si>
    <t>25-30 trees/ha</t>
  </si>
  <si>
    <t>1 The trees are a barrier or living fence ormark the property or field boundary;5 The trees improve the soil (retention, nutrients, etc.);4 The trees improve the microclimate (provide shade, sunlight or temperature control, water retention, etc.);3 The trees are producing something of extractive value (ie. timber, fuelwood, fruit, animal forage, other);6 The trees provide habitat (pollinators, beneficial predators, beneficial biodiversity);7 The trees are visually pleasing;2 The trees are windbreaks;-------- none of the reasons below this line are true -------  (move down until true);8 Farmers are compensated for the presence of trees as a result of a policy;9 The trees were already present and were not removed;</t>
  </si>
  <si>
    <t>1. estimated range of cropping area = 1.0-1.5  ha
2. estimated median cropping area size = 0.7- 1.0ha</t>
  </si>
  <si>
    <t>4 The trees improve the soil (retention, nutrients, etc);3 The trees improve the microclimate (ie. temperature control or water retention);1 The trees are producing something of extractive value (ie. timber, fuelwood, fruit, animla forage, etc);5 The trees provide habitat (pollinators, beneficial predators, beneficial biodiversity) ;6 The trees are visually pleasing;7 Farmers are compensated for the presence of trees as a result of a policy;-------- none of the reasons below this line are true -------  (move down until true);9 Other historical or cultural practice not listed above ;2 The trees are windbreaks;8 The trees were already present and were not removed;</t>
  </si>
  <si>
    <t>&lt;20%</t>
  </si>
  <si>
    <t>15%</t>
  </si>
  <si>
    <t>1 The trees are a barrier or living fence ormark the property or field boundary;5 The trees improve the soil (retention, nutrients, etc.);3 The trees are producing something of extractive value (ie. timber, fuelwood, fruit, animal forage, other);4 The trees improve the microclimate (provide shade, sunlight or temperature control, water retention, etc.);6 The trees provide habitat (pollinators, beneficial predators, beneficial biodiversity);2 The trees are windbreaks;7 The trees are visually pleasing;-------- none of the reasons below this line are true -------  (move down until true);8 Farmers are compensated for the presence of trees as a result of a policy;9 The trees were already present and were not removed;</t>
  </si>
  <si>
    <t>1. estimated range of cropping area = 1.0-1.5 ha   
2. estimated median cropping area size = 0.6-1.0 ha</t>
  </si>
  <si>
    <t>1 The trees are producing something of extractive value (ie. timber, fuelwood, fruit, animla forage, etc);4 The trees improve the soil (retention, nutrients, etc);3 The trees improve the microclimate (ie. temperature control or water retention);5 The trees provide habitat (pollinators, beneficial predators, beneficial biodiversity) ;7 Farmers are compensated for the presence of trees as a result of a policy;6 The trees are visually pleasing;-------- none of the reasons below this line are true -------  (move down until true);2 The trees are windbreaks;8 The trees were already present and were not removed;9 Other historical or cultural practice not listed above ;</t>
  </si>
  <si>
    <t>15-20 trees per hectare</t>
  </si>
  <si>
    <t>6 Carbon crediting/certification methods for these systems;1 Research on tree-crop interactions;3 Policy development and/or reform;4 Provisioning of inputs;5 Agricultural extension services for technical assistance;2 Development of shade-tolerant crop varieties;-------- none of the actions below are necessary-------  (move down until true);</t>
  </si>
  <si>
    <t>Poverty is deeply rooted in the slow phase of incorporating of trees into cropping systems in Nigeria. Addressing the challenges of local adaptation strategies for improving energy and income are key to productive tree-crop interaction outcomes.</t>
  </si>
  <si>
    <t>"15%-5%-10%-30%-unknown-15%" {other (rocky terrain)}</t>
  </si>
  <si>
    <t>"3m-1m-2m-6m-unknown-3m"</t>
  </si>
  <si>
    <t>"5%-0%-30%-45%-unknown-20%"</t>
  </si>
  <si>
    <t>Zubairu Gada (zubairu.yakubu@udusok.edu.ng)</t>
  </si>
  <si>
    <t>author specified 40% for crop and 20% across all crops and asked to fit other numbers</t>
  </si>
  <si>
    <t>Joy Tukahirwa</t>
  </si>
  <si>
    <t>j.tukahirwa@infocom.co.ug</t>
  </si>
  <si>
    <t>Uganda Landcare Network</t>
  </si>
  <si>
    <t>Uganda</t>
  </si>
  <si>
    <t>2 The trees are windbreaks;-------- none of the reasons below this line are true -------  (move down until true);1 The trees are a barrier or living fence, or mark the property or field boundary;3 The trees are producing something of extractive value (ie. timber, fuelwood, fruit, animal forage, other);5 The trees improve the soil (retention, nutrients, etc.);6 The trees provide habitat (pollinators, beneficial predators, beneficial biodiversity);8 Farmers are compensated for the presence of trees as a result of a policy;4 The trees improve the microclimate (provide shade, sunlight or temperature control, water retention, etc.);9 The trees were already present and were not removed;7 The trees are visually pleasing;</t>
  </si>
  <si>
    <t>3 1 4 5 6 8 9 7</t>
  </si>
  <si>
    <t>4m X 4m</t>
  </si>
  <si>
    <t>1. Estimated range of cropping area 5- 7 ha 
2. Estimated medium cropping area  6 ha</t>
  </si>
  <si>
    <t>-------- none of the reasons below this line are true -------  (move down until true);2 The trees are windbreaks;1 The trees are producing something of extractive value (ie. timber, fuelwood, fruit, animla forage, etc);4 The trees improve the soil (retention, nutrients, etc);5 The trees provide habitat (pollinators, beneficial predators, beneficial biodiversity) ;6 The trees are visually pleasing;7 Farmers are compensated for the presence of trees as a result of a policy;8 The trees were already present and were not removed;9 Other historical or cultural practice not listed above ;3 The trees improve the microclimate (ie. temperature control or water retention);</t>
  </si>
  <si>
    <t>3 2 10 4 5 6 7 8 9</t>
  </si>
  <si>
    <t>3m X 3m</t>
  </si>
  <si>
    <t>5 The trees improve the soil (retention, nutrients, etc.);1 The trees are a barrier or living fence ormark the property or field boundary;4 The trees improve the microclimate (provide shade, sunlight or temperature control, water retention, etc.);3 The trees are producing something of extractive value (ie. timber, fuelwood, fruit, animal forage, other);2 The trees are windbreaks;-------- none of the reasons below this line are true -------  (move down until true);6 The trees provide habitat (pollinators, beneficial predators, beneficial biodiversity);7 The trees are visually pleasing;8 Farmers are compensated for the presence of trees as a result of a policy;9 The trees were already present and were not removed;</t>
  </si>
  <si>
    <t xml:space="preserve">5, 1, 4, 3, 2, 6, 7, 8, 9 </t>
  </si>
  <si>
    <t xml:space="preserve">4m X 4m </t>
  </si>
  <si>
    <t>Estimated range of cropping area  5-7 ha
Estimated median cropping  area 6 ha</t>
  </si>
  <si>
    <t>3 The trees improve the microclimate (ie. temperature control or water retention);4 The trees improve the soil (retention, nutrients, etc);5 The trees provide habitat (pollinators, beneficial predators, beneficial biodiversity) ;9 Other historical or cultural practice not listed above ;1 The trees are producing something of extractive value (ie. timber, fuelwood, fruit, animla forage, etc);2 The trees are windbreaks;6 The trees are visually pleasing;-------- none of the reasons below this line are true -------  (move down until true);7 Farmers are compensated for the presence of trees as a result of a policy;8 The trees were already present and were not removed;</t>
  </si>
  <si>
    <t>3, 4, 5, 9, 1, 2, 6, 7, 8</t>
  </si>
  <si>
    <t>No, there are no notable constraints for intercropping;Intercropping trees with this crop requires significant tree maintenance efforts;</t>
  </si>
  <si>
    <t>40%</t>
  </si>
  <si>
    <t>3 Policy development and/or reform;6 Carbon crediting/certification methods for these systems;1 Research on tree-crop interactions;5 Agricultural extension services for technical assistance;2 Development of shade-tolerant crop varieties;4 Provisioning of inputs;-------- none of the actions below are necessary-------  (move down until true);</t>
  </si>
  <si>
    <t>3, 6, 1, 5, 2, 4</t>
  </si>
  <si>
    <t xml:space="preserve">Dr. Drake Mubiru  email : drakenmubiru@yahoo.com </t>
  </si>
  <si>
    <t>x3</t>
  </si>
  <si>
    <t>Starry (personal)</t>
  </si>
  <si>
    <t>Prosopis juliflora</t>
  </si>
  <si>
    <t xml:space="preserve">AthanaseMukuralinda </t>
  </si>
  <si>
    <t>a.mukuralinda@cgiar.org</t>
  </si>
  <si>
    <t>CIFOR-ICRAF</t>
  </si>
  <si>
    <t xml:space="preserve">Rwanda </t>
  </si>
  <si>
    <t>Tropical &amp; Subtropical Moist Broadleaf Forests</t>
  </si>
  <si>
    <t xml:space="preserve">Markhamia lutea </t>
  </si>
  <si>
    <t xml:space="preserve">Alnus acuminata </t>
  </si>
  <si>
    <t>3 The trees are producing something of extractive value (ie. timber, fuelwood, fruit, animal forage, other);2 The trees are windbreaks;5 The trees improve the soil (retention, nutrients, etc.);4 The trees improve the microclimate (provide shade, sunlight or temperature control, water retention, etc.);6 The trees provide habitat (pollinators, beneficial predators, beneficial biodiversity);1 The trees are a barrier or living fence, or mark the property or field boundary;-------- none of the reasons below this line are true -------  (move down until true);7 The trees are visually pleasing;8 Farmers are compensated for the presence of trees as a result of a policy;9 The trees were already present and were not removed;</t>
  </si>
  <si>
    <t>5,4,3,2,1</t>
  </si>
  <si>
    <t xml:space="preserve">7m on average </t>
  </si>
  <si>
    <t xml:space="preserve">0.2-0.6 ha  ( 0.2 average of cropping area in high density  population; 0.6 ha is  national average cropping area 
0.3 is the median  croping  area size </t>
  </si>
  <si>
    <t>1 The trees are producing something of extractive value (ie. timber, fuelwood, fruit, animla forage, etc);2 The trees are windbreaks;4 The trees improve the soil (retention, nutrients, etc);3 The trees improve the microclimate (ie. temperature control or water retention);5 The trees provide habitat (pollinators, beneficial predators, beneficial biodiversity) ;6 The trees are visually pleasing;9 Other historical or cultural practice not listed above ;7 Farmers are compensated for the presence of trees as a result of a policy;8 The trees were already present and were not removed;-------- none of the reasons below this line are true -------  (move down until true);</t>
  </si>
  <si>
    <t>9,8,7,6,5,4,3,2,1</t>
  </si>
  <si>
    <t>Open canopy</t>
  </si>
  <si>
    <t xml:space="preserve">10 m </t>
  </si>
  <si>
    <t>3 The trees are producing something of extractive value (ie. timber, fuelwood, fruit, animal forage, other);2 The trees are windbreaks;5 The trees improve the soil (retention, nutrients, etc.);4 The trees improve the microclimate (provide shade, sunlight or temperature control, water retention, etc.);6 The trees provide habitat (pollinators, beneficial predators, beneficial biodiversity);1 The trees are a barrier or living fence ormark the property or field boundary;7 The trees are visually pleasing;8 Farmers are compensated for the presence of trees as a result of a policy;9 The trees were already present and were not removed;-------- none of the reasons below this line are true -------  (move down until true);</t>
  </si>
  <si>
    <t>7 m</t>
  </si>
  <si>
    <t xml:space="preserve">0.2 -0.6  range  for high population density 
0.3 median cropping area size </t>
  </si>
  <si>
    <t>1 The trees are producing something of extractive value (ie. timber, fuelwood, fruit, animla forage, etc);2 The trees are windbreaks;4 The trees improve the soil (retention, nutrients, etc);3 The trees improve the microclimate (ie. temperature control or water retention);5 The trees provide habitat (pollinators, beneficial predators, beneficial biodiversity) ;9 Other historical or cultural practice not listed above ;7 Farmers are compensated for the presence of trees as a result of a policy;8 The trees were already present and were not removed;6 The trees are visually pleasing;-------- none of the reasons below this line are true -------  (move down until true);</t>
  </si>
  <si>
    <t xml:space="preserve"> 10 m </t>
  </si>
  <si>
    <t xml:space="preserve">100 ha  in intercropping ,  204 trees for boundary planting </t>
  </si>
  <si>
    <t>6,5,4,3,2,1</t>
  </si>
  <si>
    <t xml:space="preserve"> Incoroprating  trees on-farms requires  to understand  the context ( biophysical and socio-economic contexts),  Farmer preferences, right to the righ place for right purpose rs</t>
  </si>
  <si>
    <t xml:space="preserve">roads 20%,   canals 10%, , fence  5% , natural vegeatation unknown , </t>
  </si>
  <si>
    <t xml:space="preserve">10m  (roads),  5 m ( canals),   1m ( fencing), natural vegetation (Unknown)  </t>
  </si>
  <si>
    <t xml:space="preserve">70% ( roads),  canals ( 10%), fence (60%), natural vegetation (unknown) </t>
  </si>
  <si>
    <t>Ndayambaje Jean Damascene (ndjeadamas@yahoo.fr)</t>
  </si>
  <si>
    <t>perfect match!</t>
  </si>
  <si>
    <t>Drake N. Mubiru</t>
  </si>
  <si>
    <t>drakenmubiru@yahoo.com</t>
  </si>
  <si>
    <t>National Agricultural Research Organization (NARO)</t>
  </si>
  <si>
    <t>Grevillea Robusta</t>
  </si>
  <si>
    <t>None</t>
  </si>
  <si>
    <t>Ficus Sycomorus</t>
  </si>
  <si>
    <t>3 The trees are producing something of extractive value (ie. timber, fuelwood, fruit, animal forage, other);4 The trees improve the microclimate (provide shade, sunlight or temperature control, water retention, etc.);5 The trees improve the soil (retention, nutrients, etc.);2 The trees are windbreaks;7 The trees are visually pleasing;1 The trees are a barrier or living fence, or mark the property or field boundary;6 The trees provide habitat (pollinators, beneficial predators, beneficial biodiversity);-------- none of the reasons below this line are true -------  (move down until true);8 Farmers are compensated for the presence of trees as a result of a policy;9 The trees were already present and were not removed;</t>
  </si>
  <si>
    <t>3, 4, 5, 2, 7, 1, 6.</t>
  </si>
  <si>
    <t>3 The trees are producing something of extractive value (ie. timber, fuelwood, fruit, animal forage, other);4 The trees improve the microclimate (provide shade, sunlight or temperature control, water retention, etc.);5 The trees improve the soil (retention, nutrients, etc.);2 The trees are windbreaks;7 The trees are visually pleasing;1 The trees are a barrier or living fence ormark the property or field boundary;6 The trees provide habitat (pollinators, beneficial predators, beneficial biodiversity);-------- none of the reasons below this line are true -------  (move down until true);8 Farmers are compensated for the presence of trees as a result of a policy;9 The trees were already present and were not removed;</t>
  </si>
  <si>
    <t>8 m</t>
  </si>
  <si>
    <t>12 m</t>
  </si>
  <si>
    <t>10%</t>
  </si>
  <si>
    <t>1 Research on tree-crop interactions;2 Development of shade-tolerant crop varieties;4 Provisioning of inputs;5 Agricultural extension services for technical assistance;-------- none of the actions below are necessary-------  (move down until true);3 Policy development and/or reform;6 Carbon crediting/certification methods for these systems;</t>
  </si>
  <si>
    <t>1, 2, 4, 5.</t>
  </si>
  <si>
    <t>Eduardo Somarriba</t>
  </si>
  <si>
    <t>esomarri@catie.ac.cr</t>
  </si>
  <si>
    <t>CATIE</t>
  </si>
  <si>
    <t>Latin America and the Caribbean</t>
  </si>
  <si>
    <t>Cordia alliodora</t>
  </si>
  <si>
    <t>Self-pruning</t>
  </si>
  <si>
    <t>Leafless for at least two months per year</t>
  </si>
  <si>
    <t>-------- none of the reasons below this line are true -------  (move down until true);1 The trees are a barrier or living fence, or mark the property or field boundary;3 The trees are producing something of extractive value (ie. timber, fuelwood, fruit, animal forage, other);2 The trees are windbreaks;4 The trees improve the microclimate (provide shade, sunlight or temperature control, water retention, etc.);9 The trees were already present and were not removed;5 The trees improve the soil (retention, nutrients, etc.);6 The trees provide habitat (pollinators, beneficial predators, beneficial biodiversity);7 The trees are visually pleasing;8 Farmers are compensated for the presence of trees as a result of a policy;</t>
  </si>
  <si>
    <t>10</t>
  </si>
  <si>
    <t>2</t>
  </si>
  <si>
    <t>-------- none of the reasons below this line are true -------  (move down until true);8 The trees were already present and were not removed;1 The trees are producing something of extractive value (ie. timber, fuelwood, fruit, animla forage, etc);2 The trees are windbreaks;3 The trees improve the microclimate (ie. temperature control or water retention);4 The trees improve the soil (retention, nutrients, etc);5 The trees provide habitat (pollinators, beneficial predators, beneficial biodiversity) ;6 The trees are visually pleasing;7 Farmers are compensated for the presence of trees as a result of a policy;9 Other historical or cultural practice not listed above ;</t>
  </si>
  <si>
    <t>This crop is not compatible with SOME trees;The need to maximize food production constrains intercropping;</t>
  </si>
  <si>
    <t>suggesting an ideal percentage of tree crown cover</t>
  </si>
  <si>
    <t>25</t>
  </si>
  <si>
    <t>25%</t>
  </si>
  <si>
    <t>-------- none of the actions below are necessary-------  (move down until true);3 Policy development and/or reform;5 Agricultural extension services for technical assistance;4 Provisioning of inputs;6 Carbon crediting/certification methods for these systems;1 Research on tree-crop interactions;2 Development of shade-tolerant crop varieties;</t>
  </si>
  <si>
    <t>In addition to crown width you should also ask about crown density (0-100%, 0 = totally transparent, 100 = fully opaque) and leaf fall patterns (how many months/year)</t>
  </si>
  <si>
    <t>10-10-60-10-unknown-10</t>
  </si>
  <si>
    <t>3-3-3-10-unknown-unknown</t>
  </si>
  <si>
    <t>100-unknown-60-100-unknown-unknown</t>
  </si>
  <si>
    <t>There is a big DEPEND on my responses to trees in linear tree features. Density of linear tree features (LD in m/ha) vary widely between major land uses and human population density (low LD in extensive cattle ranching areas, high LD in  highly populated areas with small farms)</t>
  </si>
  <si>
    <t>ok- calcs don't work because area wasn't confirmed- can fill them in as if confirmed to verify math checks out</t>
  </si>
  <si>
    <t>x4</t>
  </si>
  <si>
    <t>Swietenia macrophylla</t>
  </si>
  <si>
    <t>x5</t>
  </si>
  <si>
    <t>Starry (Bertomeu article)</t>
  </si>
  <si>
    <t>Asia</t>
  </si>
  <si>
    <t>Gmelina arborea</t>
  </si>
  <si>
    <t>Dimocarpus longan &amp; Docynia indica</t>
  </si>
  <si>
    <t>x6</t>
  </si>
  <si>
    <t>Starry (Tonini article)</t>
  </si>
  <si>
    <t>South America</t>
  </si>
  <si>
    <t>Calophyllum brasiliense</t>
  </si>
  <si>
    <t xml:space="preserve">Agena Tanga </t>
  </si>
  <si>
    <t xml:space="preserve">agenaanj@yahoo.com </t>
  </si>
  <si>
    <t xml:space="preserve">Ethiopian Environment and Forest Research Institute (EEFRI) </t>
  </si>
  <si>
    <t xml:space="preserve">Ethiopia, tropics </t>
  </si>
  <si>
    <t xml:space="preserve">Cordia africana </t>
  </si>
  <si>
    <t>W = 3 - 4m</t>
  </si>
  <si>
    <t>3 The trees are producing something of extractive value (ie. timber, fuelwood, fruit, animal forage, other);1 The trees are a barrier or living fence, or mark the property or field boundary;4 The trees improve the microclimate (provide shade, sunlight or temperature control, water retention, etc.);5 The trees improve the soil (retention, nutrients, etc.);2 The trees are windbreaks;6 The trees provide habitat (pollinators, beneficial predators, beneficial biodiversity);7 The trees are visually pleasing;9 The trees were already present and were not removed;8 Farmers are compensated for the presence of trees as a result of a policy;-------- none of the reasons below this line are true -------  (move down until true);</t>
  </si>
  <si>
    <t xml:space="preserve">0.5 ha </t>
  </si>
  <si>
    <t>1 The trees are producing something of extractive value (ie. timber, fuelwood, fruit, animla forage, etc);4 The trees improve the soil (retention, nutrients, etc);3 The trees improve the microclimate (ie. temperature control or water retention);8 The trees were already present and were not removed;2 The trees are windbreaks;5 The trees provide habitat (pollinators, beneficial predators, beneficial biodiversity) ;6 The trees are visually pleasing;9 Other historical or cultural practice not listed above ;7 Farmers are compensated for the presence of trees as a result of a policy;-------- none of the reasons below this line are true -------  (move down until true);</t>
  </si>
  <si>
    <t>This crop is not compatible with SOME trees;Intercropping trees with this crop requires significant tree maintenance efforts;</t>
  </si>
  <si>
    <t xml:space="preserve">100 trees per hectare </t>
  </si>
  <si>
    <t xml:space="preserve">50 - 100 trees per hectare </t>
  </si>
  <si>
    <t>4 Provisioning of inputs;5 Agricultural extension services for technical assistance;1 Research on tree-crop interactions;3 Policy development and/or reform;6 Carbon crediting/certification methods for these systems;2 Development of shade-tolerant crop varieties;-------- none of the actions below are necessary-------  (move down until true);</t>
  </si>
  <si>
    <t xml:space="preserve">Tree litter input, fast decomposition in the cropping season with nutrient release makes agroforestry a viable option in the region </t>
  </si>
  <si>
    <t>No edge with space left as boundary. Field boundaries are continuous and simply demarcation planting areas</t>
  </si>
  <si>
    <t xml:space="preserve">No boundary space or width left open </t>
  </si>
  <si>
    <t>0%</t>
  </si>
  <si>
    <t>Alain Ndoli</t>
  </si>
  <si>
    <t>Alain.Ndoli@iucn.org</t>
  </si>
  <si>
    <t>International Union for Conservation of Nature (IUCN)</t>
  </si>
  <si>
    <t>Rwanda, Ethiopia, Madagascar, Malawi, Comoros, and Tanzania</t>
  </si>
  <si>
    <t>Alnus Acuminata</t>
  </si>
  <si>
    <t>Markhamia lutea</t>
  </si>
  <si>
    <t>3 The trees are producing something of extractive value (ie. timber, fuelwood, fruit, animal forage, other);1 The trees are a barrier or living fence, or mark the property or field boundary;5 The trees improve the soil (retention, nutrients, etc.);2 The trees are windbreaks;4 The trees improve the microclimate (provide shade, sunlight or temperature control, water retention, etc.);6 The trees provide habitat (pollinators, beneficial predators, beneficial biodiversity);-------- none of the reasons below this line are true -------  (move down until true);7 The trees are visually pleasing;8 Farmers are compensated for the presence of trees as a result of a policy;9 The trees were already present and were not removed;</t>
  </si>
  <si>
    <t>Mature tree trunk are usually spaced by 6 to 10 m</t>
  </si>
  <si>
    <t>Cropping area depends on countries' population density. 
- For instance in Rwanda where farm size are very small, maize are cropped on 0.4 ha (Ndoli et al., 2020) per household. But in consolidated land, it can go up to 10 ha. 
Ndoli, A., Mukuralinda, A., Schut, A. G., Iiyama, M., Ndayambaje, J. D., Mowo, J. G., ... &amp; Baudron, F. (2021). On-farm trees are a safety net for the poorest households rather than a major contributor to food security in Rwanda. Food Security, 1-15.</t>
  </si>
  <si>
    <t>1 The trees are producing something of extractive value (ie. timber, fuelwood, fruit, animla forage, etc);3 The trees improve the microclimate (ie. temperature control or water retention);4 The trees improve the soil (retention, nutrients, etc);2 The trees are windbreaks;5 The trees provide habitat (pollinators, beneficial predators, beneficial biodiversity) ;-------- none of the reasons below this line are true -------  (move down until true);6 The trees are visually pleasing;7 Farmers are compensated for the presence of trees as a result of a policy;8 The trees were already present and were not removed;9 Other historical or cultural practice not listed above ;</t>
  </si>
  <si>
    <t>Mainly for by products (firewood, stakes for climbing beans, timber, etc.)</t>
  </si>
  <si>
    <t>30% tree cover</t>
  </si>
  <si>
    <t>2 Development of shade-tolerant crop varieties;4 Provisioning of inputs;5 Agricultural extension services for technical assistance;1 Research on tree-crop interactions;6 Carbon crediting/certification methods for these systems;3 Policy development and/or reform;-------- none of the actions below are necessary-------  (move down until true);</t>
  </si>
  <si>
    <t>Tree canopy pruning is key to the success of the system in general. Maize is a C4 plant and requires more sunlight. Making sure that tree lines are arranged in the direction of East-West to minimize shading is key (of course after considering the slope direction since trees have to be lined against the slope.</t>
  </si>
  <si>
    <t>20% - 15% - 60% - 5% - unkown - unknown</t>
  </si>
  <si>
    <t>1m - 2m - 1m - 3m - uknown - unknown</t>
  </si>
  <si>
    <t>50% - 20% - 30% - 10% - unkown - unknown</t>
  </si>
  <si>
    <t xml:space="preserve">Thanks for the great research. We hope to get a copy of the outcome. </t>
  </si>
  <si>
    <t>Michael den Herder</t>
  </si>
  <si>
    <t>michael.denherder@efi.int</t>
  </si>
  <si>
    <t>European Forest Institute</t>
  </si>
  <si>
    <t>Finland</t>
  </si>
  <si>
    <t>Boreal Forests &amp; Taiga</t>
  </si>
  <si>
    <t>Alnus glutinosa</t>
  </si>
  <si>
    <t>fraxinus excelsior</t>
  </si>
  <si>
    <t>4 The trees improve the microclimate (provide shade, sunlight or temperature control, water retention, etc.);5 The trees improve the soil (retention, nutrients, etc.);2 The trees are windbreaks;1 The trees are a barrier or living fence ormark the property or field boundary;6 The trees provide habitat (pollinators, beneficial predators, beneficial biodiversity);3 The trees are producing something of extractive value (ie. timber, fuelwood, fruit, animal forage, other);7 The trees are visually pleasing;-------- none of the reasons below this line are true -------  (move down until true);8 Farmers are compensated for the presence of trees as a result of a policy;9 The trees were already present and were not removed;</t>
  </si>
  <si>
    <t>1. 0.5-30 ha
2. 3 ha</t>
  </si>
  <si>
    <t>8 The trees were already present and were not removed;2 The trees are windbreaks;6 The trees are visually pleasing;3 The trees improve the microclimate (ie. temperature control or water retention);4 The trees improve the soil (retention, nutrients, etc);5 The trees provide habitat (pollinators, beneficial predators, beneficial biodiversity) ;9 Other historical or cultural practice not listed above ;-------- none of the reasons below this line are true -------  (move down until true);1 The trees are producing something of extractive value (ie. timber, fuelwood, fruit, animla forage, etc);7 Farmers are compensated for the presence of trees as a result of a policy;</t>
  </si>
  <si>
    <t>Intercropping is not a customary (widely used) farming practice;Farm machinery commonly used for this crop is not compatible with tree intercropping;Intercropping is extremely rare in Finland and not supported by policy. It would be however possible and in some places (e.g. very large field) it would be very good;</t>
  </si>
  <si>
    <t>n.a. machinery is always used in Finland</t>
  </si>
  <si>
    <t>8% (5-10%)</t>
  </si>
  <si>
    <t>8%</t>
  </si>
  <si>
    <t>3 Policy development and/or reform;1 Research on tree-crop interactions;5 Agricultural extension services for technical assistance;6 Carbon crediting/certification methods for these systems;-------- none of the actions below are necessary-------  (move down until true);2 Development of shade-tolerant crop varieties;4 Provisioning of inputs;</t>
  </si>
  <si>
    <t>There has been very little research on the use of trees in intercropping/hedgerows in Finland. Finnish policy is also not interested in agroforestry, they are fully focused on organic farming, precision farming and the use of ICT. Finnish policy sees agroforestry as a marginal activity.</t>
  </si>
  <si>
    <t>Finland has a very large forest cover, so in most areas incorporating trees in farmland is not really needed. However, in southern and western Finland there do exist very large treeless field where it would be useful to have more trees.</t>
  </si>
  <si>
    <t>Iiris Mattila: iiris.mattila@gmail.com</t>
  </si>
  <si>
    <t>Wheat</t>
  </si>
  <si>
    <t>x7</t>
  </si>
  <si>
    <t>Starry (Rivest)</t>
  </si>
  <si>
    <t>Poplars  (P. trichocarpa,  P. deltoides,  P. nigra)</t>
  </si>
  <si>
    <t>pierluigi.paris@cnr.it</t>
  </si>
  <si>
    <t xml:space="preserve">National Research Council (CNR) - Research Institute on Terrestrial Ecosystems (IRET) </t>
  </si>
  <si>
    <t>Mediterranean Forests, Woodland, &amp; Scrub</t>
  </si>
  <si>
    <t xml:space="preserve">Olive tree (Olea europea L.) </t>
  </si>
  <si>
    <t>different tree species, mainly deciduous oaks (Quercus pubescens Willd, Q. cerris L.) evergreen oaks (Q. ilex L, less frequent Q. suber L.), several fruit trees (Roasceae family)</t>
  </si>
  <si>
    <t>3 The trees are producing something of extractive value (ie. timber, fuelwood, fruit, animal forage, other);1 The trees are a barrier or living fence ormark the property or field boundary;9 The trees were already present and were not removed;2 The trees are windbreaks;4 The trees improve the microclimate (provide shade, sunlight or temperature control, water retention, etc.);5 The trees improve the soil (retention, nutrients, etc.);6 The trees provide habitat (pollinators, beneficial predators, beneficial biodiversity);7 The trees are visually pleasing;8 Farmers are compensated for the presence of trees as a result of a policy;-------- none of the reasons below this line are true -------  (move down until true);</t>
  </si>
  <si>
    <t xml:space="preserve">closed canopy, very often not covering all the buondaries of the land parcel. More frequently just one boundaryy </t>
  </si>
  <si>
    <t xml:space="preserve">  1 - few ha. In Medit. area is very frequent a significant fragmentation of farm ownership
A. Pisanelli et al. (+6), P. Paris, 2019. Agroforestry systems and innovation in extra-virgin olive oil chain (EVOO) in Central Italy: a multi-stakeholder perspective. Book “Innovative approaches and applications for sustainable rural development”, ISBN 978-3-030-02311-9. DOI: 10.1007/978-3-030-02312-6_5</t>
  </si>
  <si>
    <t>1 The trees are producing something of extractive value (ie. timber, fuelwood, fruit, animla forage, etc);8 The trees were already present and were not removed;6 The trees are visually pleasing;7 Farmers are compensated for the presence of trees as a result of a policy;4 The trees improve the soil (retention, nutrients, etc);2 The trees are windbreaks;3 The trees improve the microclimate (ie. temperature control or water retention);5 The trees provide habitat (pollinators, beneficial predators, beneficial biodiversity) ;9 Other historical or cultural practice not listed above ;-------- none of the reasons below this line are true -------  (move down until true);</t>
  </si>
  <si>
    <t>The need to maximize food production constrains intercropping;</t>
  </si>
  <si>
    <t>40 trees per ha</t>
  </si>
  <si>
    <t>5 Agricultural extension services for technical assistance;3 Policy development and/or reform;6 Carbon crediting/certification methods for these systems;1 Research on tree-crop interactions;2 Development of shade-tolerant crop varieties;4 Provisioning of inputs;-------- none of the actions below are necessary-------  (move down until true);</t>
  </si>
  <si>
    <t>30% - 0% - 30% - 30% -10%  - 0% (roads - canals - fencing - natural vegetation - no edge - other)</t>
  </si>
  <si>
    <t>"5 m - 0 m - 5 m -  5 m -  0 m - 5 m" (roads - canals - fencing - natural vegetation - no edge - other)</t>
  </si>
  <si>
    <t xml:space="preserve">You may contact: Adolfo Rosati (CREA Italy) adolfo.rosati@crea.gov.it; Marco Lauteri (CNR Italy) marco.lauteri@cnr.it  </t>
  </si>
  <si>
    <t>National Research Council (CNR) - Research Inst. on Terrestrial Ecosystems (IRET)</t>
  </si>
  <si>
    <t xml:space="preserve">Mediterranean deciduous oaks (Quercus pubescens Willd, Q. cerris L.) </t>
  </si>
  <si>
    <t xml:space="preserve">different tree species, like olive tree (Olea europea), evergreen oaks (Q. ilex L, less frequent Q. suber L.), several fruit trees  of Roasceae family, other deciduous  broadleaves of the Mediterranean area. </t>
  </si>
  <si>
    <t>9 The trees were already present and were not removed;1 The trees are a barrier or living fence ormark the property or field boundary;7 The trees are visually pleasing;4 The trees improve the microclimate (provide shade, sunlight or temperature control, water retention, etc.);6 The trees provide habitat (pollinators, beneficial predators, beneficial biodiversity);2 The trees are windbreaks;3 The trees are producing something of extractive value (ie. timber, fuelwood, fruit, animal forage, other);5 The trees improve the soil (retention, nutrients, etc.);8 Farmers are compensated for the presence of trees as a result of a policy;-------- none of the reasons below this line are true -------  (move down until true);</t>
  </si>
  <si>
    <t>25-30 m</t>
  </si>
  <si>
    <t xml:space="preserve">3-5 ha 
-F. Chiocchini, M. Ciolfi, M. Sarti, M. Lauteri, M. Cherubini, L. Leonardi, P. Paris. 2019. DETECTING TREE HEDGEROWS IN AGROFORESTRY LANDSCAPES.   In: (Editor Chirici G, Gianinetto M) “Earth observation advancements in a changing world”; ISBN 978-88-944687-1-7. DOI: 10.978.88944687/17. 
Chiocchini F., Ciolfi M., Sarti M., Lauteri M., Leonardi L., Cherubini M., Paris P. (2019)
Remote sensing, GIS and GPS: Geospatial techniques for detecting TOF in Italian traditional Agroforestry systems.  4th World Congress on Agroforestry, Le Corum, Montpellier, France, 20-22 May 2019. </t>
  </si>
  <si>
    <t>8 The trees were already present and were not removed;6 The trees are visually pleasing;1 The trees are producing something of extractive value (ie. timber, fuelwood, fruit, animla forage, etc);3 The trees improve the microclimate (ie. temperature control or water retention);4 The trees improve the soil (retention, nutrients, etc);2 The trees are windbreaks;5 The trees provide habitat (pollinators, beneficial predators, beneficial biodiversity) ;9 Other historical or cultural practice not listed above ;-------- none of the reasons below this line are true -------  (move down until true);7 Farmers are compensated for the presence of trees as a result of a policy;</t>
  </si>
  <si>
    <t>Additional comments. Those trees may be protected by local laws. Farmers could have some reduction of public subsides (mainly crop subsides from Common Agricultural Policy of European Union) for farmland according to tree cover. Acorns, one on the ground, can attract  wild boards, damaging soil or standing crops at end of summer or early fall</t>
  </si>
  <si>
    <t>Those trees may be protected by local laws. Farmers could have some reduction of public subsides (mainly crop subsides from Common Agricultural Policy of European Union) for farmland according to tree cover. Acorns, one on the ground, can attract  wild boards, damaging soil or standing crops at end of summer or early fall;</t>
  </si>
  <si>
    <t>10-15 trees per ha</t>
  </si>
  <si>
    <t>6 Carbon crediting/certification methods for these systems;3 Policy development and/or reform;5 Agricultural extension services for technical assistance;1 Research on tree-crop interactions;2 Development of shade-tolerant crop varieties;4 Provisioning of inputs;-------- none of the actions below are necessary-------  (move down until true);</t>
  </si>
  <si>
    <t xml:space="preserve"> "40% - 0% - 20% - 15% - 5% - 0% " (roads - canals - fencing - natural vegetation - no edge - other)</t>
  </si>
  <si>
    <t>5 m - 0 m - 3m - 2m - 0m - 0m" (roads - canals - fencing - natural vegetation - no edge - other)</t>
  </si>
  <si>
    <t xml:space="preserve">Antonello Franca, antonio.franca@cnr.it for similar systems with Mediterranean evergreen oaks (Q. ilex L, Q. suber L.), for agro-silvopastoral systems of the central part of the Mediterranean basin, costal areas, very similar to Dehesas and Montados of the Iberian peninsula   </t>
  </si>
  <si>
    <t>Manuel Bertomeu</t>
  </si>
  <si>
    <t>mbergar@unex.es</t>
  </si>
  <si>
    <t>University of Extremadura</t>
  </si>
  <si>
    <t>Spain; Philippines</t>
  </si>
  <si>
    <t>Quercus ilex</t>
  </si>
  <si>
    <t>50%-70% of tree crown removed in rotations of 15-20 years</t>
  </si>
  <si>
    <t>Pinus pinea; Quercus faginea; Olea europaea var. sylvestris</t>
  </si>
  <si>
    <t>-------- none of the reasons below this line are true -------  (move down until true);8 Farmers are compensated for the presence of trees as a result of a policy;2 The trees are windbreaks;3 The trees are producing something of extractive value (ie. timber, fuelwood, fruit, animal forage, other);5 The trees improve the soil (retention, nutrients, etc.);1 The trees are a barrier or living fence ormark the property or field boundary;4 The trees improve the microclimate (provide shade, sunlight or temperature control, water retention, etc.);6 The trees provide habitat (pollinators, beneficial predators, beneficial biodiversity);7 The trees are visually pleasing;9 The trees were already present and were not removed;</t>
  </si>
  <si>
    <t>8,2,3,5,1,4,6,7</t>
  </si>
  <si>
    <t>10-50 ha (but there is a lot of regional variation after implementation of land consolidation programs)</t>
  </si>
  <si>
    <t>8,1,2,3,4,5,6,7</t>
  </si>
  <si>
    <t>15-30 trees/ha</t>
  </si>
  <si>
    <t>-------- none of the actions below are necessary-------  (move down until true);5 Agricultural extension services for technical assistance;6 Carbon crediting/certification methods for these systems;3 Policy development and/or reform;4 Provisioning of inputs;2 Development of shade-tolerant crop varieties;1 Research on tree-crop interactions;</t>
  </si>
  <si>
    <t>5,6,3,4,2,1</t>
  </si>
  <si>
    <t>Livestock can play an important role in integrating trees in cropping systems</t>
  </si>
  <si>
    <t>x8</t>
  </si>
  <si>
    <t>Pinus radiata</t>
  </si>
  <si>
    <t>Paul Burgess</t>
  </si>
  <si>
    <t>p.burgess@btinternet.com</t>
  </si>
  <si>
    <t>Cranfield University</t>
  </si>
  <si>
    <t>UK</t>
  </si>
  <si>
    <t>Populus</t>
  </si>
  <si>
    <t>1 The trees are a barrier or living fence ormark the property or field boundary;6 The trees provide habitat (pollinators, beneficial predators, beneficial biodiversity);7 The trees are visually pleasing;2 The trees are windbreaks;3 The trees are producing something of extractive value (ie. timber, fuelwood, fruit, animal forage, other);5 The trees improve the soil (retention, nutrients, etc.);9 The trees were already present and were not removed;4 The trees improve the microclimate (provide shade, sunlight or temperature control, water retention, etc.);-------- none of the reasons below this line are true -------  (move down until true);8 Farmers are compensated for the presence of trees as a result of a policy;</t>
  </si>
  <si>
    <t>15-25 m</t>
  </si>
  <si>
    <t>10 ha</t>
  </si>
  <si>
    <t>1 The trees are producing something of extractive value (ie. timber, fuelwood, fruit, animla forage, etc);2 The trees are windbreaks;5 The trees provide habitat (pollinators, beneficial predators, beneficial biodiversity) ;4 The trees improve the soil (retention, nutrients, etc);6 The trees are visually pleasing;3 The trees improve the microclimate (ie. temperature control or water retention);-------- none of the reasons below this line are true -------  (move down until true);7 Farmers are compensated for the presence of trees as a result of a policy;8 The trees were already present and were not removed;9 Other historical or cultural practice not listed above ;</t>
  </si>
  <si>
    <t>Intercropping is not a customary (widely used) farming practice;This crop is not compatible with ANY trees (i.e. due to shading, root competition), even when trees are pruned;The need to maximize food production constrains intercropping;Intercropping trees with this crop requires significant tree maintenance efforts;Farm machinery commonly used for this crop is not compatible with tree intercropping;</t>
  </si>
  <si>
    <t xml:space="preserve">10 trees per ha </t>
  </si>
  <si>
    <t>3 Policy development and/or reform;5 Agricultural extension services for technical assistance;6 Carbon crediting/certification methods for these systems;1 Research on tree-crop interactions;4 Provisioning of inputs;-------- none of the actions below are necessary-------  (move down until true);2 Development of shade-tolerant crop varieties;</t>
  </si>
  <si>
    <t>Your earlier point about mixed species is important, and I would not recommend a single tree species</t>
  </si>
  <si>
    <t xml:space="preserve">Roads: 5%  ditches: 3%;  fencing:  20%;  hedgerows, natural vegetation, and tree lines: 67%;  no edge: 5%  </t>
  </si>
  <si>
    <t xml:space="preserve">Roads: 8 m; ditches: 4 m;  fencing:  1 m;  hedgerows, natural vegetation, and tree lines: 2 m;  no edge: 1 m  </t>
  </si>
  <si>
    <t xml:space="preserve">Roads: 70%; ditches: 10%;  fencing:  20%;  hedgerows, natural vegetation, and tree lines: 70%;  no edge: 0%  </t>
  </si>
  <si>
    <t>The above estimates are personal estimates rather than derived values.</t>
  </si>
  <si>
    <t>Marney Isaac</t>
  </si>
  <si>
    <t>marney.isaac@utoronto.ca</t>
  </si>
  <si>
    <t>University of Toronto</t>
  </si>
  <si>
    <t>Canada, Costa Rica, Ghana</t>
  </si>
  <si>
    <t>Juglans nigra</t>
  </si>
  <si>
    <t>2 The trees are windbreaks;3 The trees are producing something of extractive value (ie. timber, fuelwood, fruit, animal forage, other);4 The trees improve the microclimate (provide shade, sunlight or temperature control, water retention, etc.);5 The trees improve the soil (retention, nutrients, etc.);-------- none of the reasons below this line are true -------  (move down until true);1 The trees are a barrier or living fence ormark the property or field boundary;6 The trees provide habitat (pollinators, beneficial predators, beneficial biodiversity);7 The trees are visually pleasing;8 Farmers are compensated for the presence of trees as a result of a policy;9 The trees were already present and were not removed;</t>
  </si>
  <si>
    <t>2 The trees are windbreaks;1 The trees are producing something of extractive value (ie. timber, fuelwood, fruit, animla forage, etc);3 The trees improve the microclimate (ie. temperature control or water retention);4 The trees improve the soil (retention, nutrients, etc);-------- none of the reasons below this line are true -------  (move down until true);5 The trees provide habitat (pollinators, beneficial predators, beneficial biodiversity) ;6 The trees are visually pleasing;7 Farmers are compensated for the presence of trees as a result of a policy;8 The trees were already present and were not removed;9 Other historical or cultural practice not listed above ;</t>
  </si>
  <si>
    <t>This crop is not compatible with SOME types of trees;Intercropping is not a customary (widely used) farming practice;</t>
  </si>
  <si>
    <t>closed canopy</t>
  </si>
  <si>
    <t>~100-125 trees /ha</t>
  </si>
  <si>
    <t>1 Research on tree-crop interactions;3 Policy development and/or reform;6 Carbon crediting/certification methods for these systems;-------- none of the actions below are necessary-------  (move down until true);2 Development of shade-tolerant crop varieties;4 Provisioning of inputs;5 Agricultural extension services for technical assistance;</t>
  </si>
  <si>
    <t>50%-5%-unknown-25%-unknown-unknown</t>
  </si>
  <si>
    <t>5m-10m-unknown-1m-unknown-unknown</t>
  </si>
  <si>
    <t>Naresh Thevathasan - University of Guelph</t>
  </si>
  <si>
    <t>x</t>
  </si>
  <si>
    <t xml:space="preserve">William Schroeder </t>
  </si>
  <si>
    <t>Poplarbill@gmail.com</t>
  </si>
  <si>
    <t>GreenTree Agroforestry Solutions</t>
  </si>
  <si>
    <t>Canada, United States</t>
  </si>
  <si>
    <t>Temperate Grasslands, Savannas &amp; Shrublands</t>
  </si>
  <si>
    <t>Caragana arborescens</t>
  </si>
  <si>
    <t>-------- none of the reasons below this line are true -------  (move down until true);2 The trees are windbreaks;3 The trees are producing something of extractive value (ie. timber, fuelwood, fruit, animal forage, other);4 The trees improve the microclimate (provide shade, sunlight or temperature control, water retention, etc.);6 The trees provide habitat (pollinators, beneficial predators, beneficial biodiversity);1 The trees are a barrier or living fence ormark the property or field boundary;5 The trees improve the soil (retention, nutrients, etc.);7 The trees are visually pleasing;8 Farmers are compensated for the presence of trees as a result of a policy;9 The trees were already present and were not removed;</t>
  </si>
  <si>
    <t>30-40ha
30ha</t>
  </si>
  <si>
    <t>1 The trees are producing something of extractive value (ie. timber, fuelwood, fruit, animla forage, etc);2 The trees are windbreaks;3 The trees improve the microclimate (ie. temperature control or water retention);4 The trees improve the soil (retention, nutrients, etc);5 The trees provide habitat (pollinators, beneficial predators, beneficial biodiversity) ;-------- none of the reasons below this line are true -------  (move down until true);7 Farmers are compensated for the presence of trees as a result of a policy;6 The trees are visually pleasing;8 The trees were already present and were not removed;9 Other historical or cultural practice not listed above ;</t>
  </si>
  <si>
    <t>Intercropping is not a customary (widely used) farming practice;Farm machinery commonly used for this crop is not compatible with tree intercropping;</t>
  </si>
  <si>
    <t>400</t>
  </si>
  <si>
    <t>1 Research on tree-crop interactions;3 Policy development and/or reform;6 Carbon crediting/certification methods for these systems;5 Agricultural extension services for technical assistance;-------- none of the actions below are necessary-------  (move down until true);2 Development of shade-tolerant crop varieties;4 Provisioning of inputs;</t>
  </si>
  <si>
    <t>Intercropping is not widely used. The main Agroforestry system used are field windbreaks</t>
  </si>
  <si>
    <t>40 roads, 60 none</t>
  </si>
  <si>
    <t>16m</t>
  </si>
  <si>
    <t>20</t>
  </si>
  <si>
    <t>x9</t>
  </si>
  <si>
    <t>Quercus lobata</t>
  </si>
  <si>
    <t>x10</t>
  </si>
  <si>
    <t>Starry (modeled off of Kazakh)</t>
  </si>
  <si>
    <t>Quercus robur L. (https://ibn.idsi.md/vizualizare_articol/77136)</t>
  </si>
  <si>
    <t>Abayneh Derero</t>
  </si>
  <si>
    <t>abaynehdd2009@gmail.com</t>
  </si>
  <si>
    <t>Ethiopian Environment and Forest Research Institute</t>
  </si>
  <si>
    <t>Ethiopia</t>
  </si>
  <si>
    <t>Croton macrostachyus</t>
  </si>
  <si>
    <t>1 The trees are a barrier or living fence ormark the property or field boundary;2 The trees are windbreaks;3 The trees are producing something of extractive value (ie. timber, fuelwood, fruit, animal forage, other);4 The trees improve the microclimate (provide shade, sunlight or temperature control, water retention, etc.);5 The trees improve the soil (retention, nutrients, etc.);6 The trees provide habitat (pollinators, beneficial predators, beneficial biodiversity);7 The trees are visually pleasing;-------- none of the reasons below this line are true -------  (move down until true);9 The trees were already present and were not removed;8 Farmers are compensated for the presence of trees as a result of a policy;</t>
  </si>
  <si>
    <t>1.6 ha
Journal of Economics and Sustainable Development www.iiste.org
ISSN 2222-1700 (Paper) ISSN 2222-2855 (Online)
Vol.5, No.3, 2014</t>
  </si>
  <si>
    <t>1 The trees are producing something of extractive value (ie. timber, fuelwood, fruit, animla forage, etc);3 The trees improve the microclimate (ie. temperature control or water retention);4 The trees improve the soil (retention, nutrients, etc);8 The trees were already present and were not removed;2 The trees are windbreaks;5 The trees provide habitat (pollinators, beneficial predators, beneficial biodiversity) ;6 The trees are visually pleasing;9 Other historical or cultural practice not listed above ;-------- none of the reasons below this line are true -------  (move down until true);7 Farmers are compensated for the presence of trees as a result of a policy;</t>
  </si>
  <si>
    <t>500 trees per ha</t>
  </si>
  <si>
    <t xml:space="preserve">"roads - canals - fencing - natural vegetation - no edge - other"  "20% - 5% - 50% - 5% - 10% - 10% "  </t>
  </si>
  <si>
    <t>3 m</t>
  </si>
  <si>
    <t>"roads - canals - fencing - natural vegetation - no edge - other" "70% - 50% - 50% - 70% - 50% - 50%"</t>
  </si>
  <si>
    <t>x11</t>
  </si>
  <si>
    <t>Starry (Garrity)</t>
  </si>
  <si>
    <t>Grevillea robusta</t>
  </si>
  <si>
    <t>x12</t>
  </si>
  <si>
    <t>ok- author specified 35% for crop and 18% across all crops and asked to fit other numbers</t>
  </si>
  <si>
    <t>x13</t>
  </si>
  <si>
    <t>Soy</t>
  </si>
  <si>
    <t>x14</t>
  </si>
  <si>
    <t>Starry (based on Rivest)</t>
  </si>
  <si>
    <t>x15</t>
  </si>
  <si>
    <t>Starry (based on Xu)</t>
  </si>
  <si>
    <t>Malus pumila</t>
  </si>
  <si>
    <t>x16</t>
  </si>
  <si>
    <t>Starry (Werner article)</t>
  </si>
  <si>
    <t>x17</t>
  </si>
  <si>
    <t>x18</t>
  </si>
  <si>
    <t>Wander Luis Barbosa Borges</t>
  </si>
  <si>
    <t>wander.borges@sp.gov.br</t>
  </si>
  <si>
    <t>Agronomic Institute - IAC</t>
  </si>
  <si>
    <t>Brazil</t>
  </si>
  <si>
    <t>Eucalyptus sp.</t>
  </si>
  <si>
    <t>Corymbia citriodora</t>
  </si>
  <si>
    <t>1, 2, 7, 8, 3, 4. Not important: 5, 6,9.</t>
  </si>
  <si>
    <t>For eucalyptus: 2m. For other species: 4m at least.</t>
  </si>
  <si>
    <t>It's very variable. In northwest São Paulo State Brazil it ranges from 3 ha to 50 ha.</t>
  </si>
  <si>
    <t>1, 7, 2, 3, 4, 8. Not important: 5, 6, 9.</t>
  </si>
  <si>
    <t>No, there are no notable constraints for intercropping;Intercropping is not a customary (widely used) farming practice;</t>
  </si>
  <si>
    <t xml:space="preserve">suggesting spacing of tree rows (inter-row and intra-row) </t>
  </si>
  <si>
    <t>For eucalyptus: 12m at least. For other species: 20m at least.</t>
  </si>
  <si>
    <t>This depends on the width of the agricultural machinery (harvesters, seeders, sprayers). For eucalyptus: 20m at least. For other species: 30m at least.</t>
  </si>
  <si>
    <t>Thinning of 50% of trees after seven years of planting of 370 plants ha-1 of Eucalyptus sp. wasn't sufficient to reduce the competition between trees and soybean and maize crops.</t>
  </si>
  <si>
    <t>2 Development of shade-tolerant crop varieties;1 Research on tree-crop interactions;4 Provisioning of inputs;5 Agricultural extension services for technical assistance;3 Policy development and/or reform;6 Carbon crediting/certification methods for these systems;-------- none of the actions below are necessary-------  (move down until true);</t>
  </si>
  <si>
    <t>For maize and sorghum these recommendations are applicable.</t>
  </si>
  <si>
    <t>x19</t>
  </si>
  <si>
    <t>Starry (Borges article)</t>
  </si>
  <si>
    <t>Final1OptimalCropSpecificTotal TreeCover/ha (%) w/ Mechanization scaled across all cropland by level of mech(CY)GivenR2</t>
  </si>
  <si>
    <t>2FinalOptimalAcrossAll CropsTrees/ha_GivenR2</t>
  </si>
  <si>
    <t>3FinalOptimalAcrossAllCrops%cover_GivenR2</t>
  </si>
  <si>
    <t>TBC- assumed his value is confirmed</t>
  </si>
  <si>
    <t>changed 816 to 772 trees/ha so math works</t>
  </si>
  <si>
    <t>changed 50 to 42 trees/ha would give 75% cover as reduced in R2, keeping tree width constant (he confirmed that)</t>
  </si>
  <si>
    <t>changed 100 to to 96 trees/ha so math works- but expert gave 100</t>
  </si>
  <si>
    <t>changed 4 to 31 trees/ha to come out to 5% cover- expert gave conflicting recc's</t>
  </si>
  <si>
    <t>chaned 1411 to 240 trees/ha to get 40% cover- expert gave conflicting recommendations</t>
  </si>
  <si>
    <t>changed 816 to 711 trees/ha so math works</t>
  </si>
  <si>
    <t>used 121 trees/ha keeping original tree sizes, to get the 80% cover for crop, which is only final specification given</t>
  </si>
  <si>
    <t>changed 50 to 42 trees/ha would give 75% cover as reduced in R2, keeping tree width constant (he confirmed that) but seemed to want to keep his rec for trees/ha high- can reduce to 50?  That would be 88% cover…</t>
  </si>
  <si>
    <t>changed 40 to 37 trees/ha would give 50% cover as reduced in R2, or could reduce tree width (he didn't comment on width- could reduce to 11.5 to match Alain Cogilastro?  Need to look into variance for same tree species width, sometimes quite large actually)</t>
  </si>
  <si>
    <t>changed 360 to 71 trees/ha to give the 50% tree cover specified for the crop</t>
  </si>
  <si>
    <t>changed from 4 to 70 trees/ha to give 5% cover specified</t>
  </si>
  <si>
    <t>changed from 670 to 203 trees/ha to get 40% cover.  For soy only, would be 163 trees/ha to fit 32% cover at specified size</t>
  </si>
  <si>
    <t>changed 312 to 88 trees/ha to get 40% cover for crop- expert gave conflicting recommendations. No specification given for all crops.</t>
  </si>
  <si>
    <t>Final processing suggestions- generally we adjusted trees/ha to meet final specifications for total % cover, with the given tree size parameters, if the expert gave conflicting advice- specific changes are noted in this column. Also carried over round 1 recc for all crops, if it was not changed for round 2</t>
  </si>
  <si>
    <t>Biome</t>
  </si>
  <si>
    <t>Priority</t>
  </si>
  <si>
    <t>C</t>
  </si>
  <si>
    <t>S</t>
  </si>
  <si>
    <t>H</t>
  </si>
  <si>
    <t>changed 312 to 88 trees/ha to get 40% cover for crop- expert gave conflicting recommendations. No specification given for all crops- filled in with 40% (same as crop-specific)</t>
  </si>
  <si>
    <t>did not specify for all crops for corn- but he gave 4% for wheat across all crops- filled it in</t>
  </si>
  <si>
    <t>ANOVA</t>
  </si>
  <si>
    <t>1?</t>
  </si>
  <si>
    <t>CS_Final1OptimalCropSpecificTotal TreeCover/ha (%) w/ Mechanization scaled across all cropland by level of mech(CY)GivenR2</t>
  </si>
  <si>
    <t>Tha_2FinalOptimalAcrossAll CropsTrees/ha_GivenR2</t>
  </si>
  <si>
    <t>AA_3FinalOptimalAcrossAllCrops%cover_GivenR2</t>
  </si>
  <si>
    <t>MF</t>
  </si>
  <si>
    <t>TBMF</t>
  </si>
  <si>
    <t>TGSS</t>
  </si>
  <si>
    <t>TrSDBF</t>
  </si>
  <si>
    <t>TrSGSS</t>
  </si>
  <si>
    <t>TrSMBF</t>
  </si>
  <si>
    <t>Clim</t>
  </si>
  <si>
    <t>M</t>
  </si>
  <si>
    <t>Tem</t>
  </si>
  <si>
    <t>Trop</t>
  </si>
  <si>
    <t>BoFT</t>
  </si>
  <si>
    <t>B</t>
  </si>
  <si>
    <t>For</t>
  </si>
  <si>
    <t>F</t>
  </si>
  <si>
    <t>G</t>
  </si>
  <si>
    <t>exact duplicate</t>
  </si>
  <si>
    <t>slightly different from corn</t>
  </si>
  <si>
    <t>unneccessary if grouping all crops together?</t>
  </si>
  <si>
    <t>boreal biome eliminated</t>
  </si>
  <si>
    <t>Veg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</si>
</sst>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sz val="11"/>
      <color theme="1"/>
      <name val="Calibri"/>
      <family val="2"/>
      <scheme val="minor"/>
    </font>
    <font>
      <sz val="11"/>
      <color rgb="FFFF0000"/>
      <name val="Calibri"/>
      <family val="2"/>
      <scheme val="minor"/>
    </font>
    <font>
      <sz val="11"/>
      <color theme="0"/>
      <name val="Calibri"/>
      <family val="2"/>
      <scheme val="minor"/>
    </font>
    <font>
      <u/>
      <sz val="11"/>
      <color theme="10"/>
      <name val="Calibri"/>
      <family val="2"/>
      <scheme val="minor"/>
    </font>
    <font>
      <b/>
      <sz val="11"/>
      <color rgb="FF000000"/>
      <name val="Calibri"/>
      <family val="2"/>
      <scheme val="minor"/>
    </font>
    <font>
      <sz val="11"/>
      <name val="Calibri"/>
      <family val="2"/>
      <scheme val="minor"/>
    </font>
    <font>
      <sz val="9"/>
      <color rgb="FFFF0000"/>
      <name val="Segoe UI"/>
      <family val="2"/>
    </font>
    <font>
      <sz val="7"/>
      <color rgb="FF2D2415"/>
      <name val="Arial"/>
      <family val="2"/>
    </font>
    <font>
      <b/>
      <sz val="14"/>
      <name val="Calibri"/>
      <family val="2"/>
      <scheme val="minor"/>
    </font>
    <font>
      <b/>
      <sz val="11"/>
      <color theme="1"/>
      <name val="Calibri"/>
      <family val="2"/>
      <scheme val="minor"/>
    </font>
    <font>
      <strike/>
      <sz val="11"/>
      <color theme="1"/>
      <name val="Calibri"/>
      <family val="2"/>
      <scheme val="minor"/>
    </font>
    <font>
      <strike/>
      <sz val="11"/>
      <color rgb="FFFF0000"/>
      <name val="Calibri"/>
      <family val="2"/>
      <scheme val="minor"/>
    </font>
    <font>
      <strike/>
      <sz val="11"/>
      <name val="Calibri"/>
      <family val="2"/>
      <scheme val="minor"/>
    </font>
    <font>
      <strike/>
      <sz val="9"/>
      <color rgb="FFFF0000"/>
      <name val="Segoe UI"/>
      <family val="2"/>
    </font>
    <font>
      <sz val="9"/>
      <color indexed="81"/>
      <name val="Tahoma"/>
      <family val="2"/>
    </font>
  </fonts>
  <fills count="17">
    <fill>
      <patternFill patternType="none"/>
    </fill>
    <fill>
      <patternFill patternType="gray125"/>
    </fill>
    <fill>
      <patternFill patternType="solid">
        <fgColor theme="4" tint="0.79998168889431442"/>
        <bgColor indexed="64"/>
      </patternFill>
    </fill>
    <fill>
      <patternFill patternType="solid">
        <fgColor theme="9"/>
        <bgColor indexed="64"/>
      </patternFill>
    </fill>
    <fill>
      <patternFill patternType="solid">
        <fgColor rgb="FFFFC000"/>
        <bgColor indexed="64"/>
      </patternFill>
    </fill>
    <fill>
      <patternFill patternType="solid">
        <fgColor rgb="FFFF0000"/>
        <bgColor indexed="64"/>
      </patternFill>
    </fill>
    <fill>
      <patternFill patternType="solid">
        <fgColor rgb="FFFFFF00"/>
        <bgColor indexed="64"/>
      </patternFill>
    </fill>
    <fill>
      <patternFill patternType="solid">
        <fgColor rgb="FF92D050"/>
        <bgColor indexed="64"/>
      </patternFill>
    </fill>
    <fill>
      <patternFill patternType="solid">
        <fgColor theme="5"/>
        <bgColor indexed="64"/>
      </patternFill>
    </fill>
    <fill>
      <patternFill patternType="solid">
        <fgColor theme="0"/>
        <bgColor indexed="64"/>
      </patternFill>
    </fill>
    <fill>
      <patternFill patternType="solid">
        <fgColor rgb="FF7030A0"/>
        <bgColor indexed="64"/>
      </patternFill>
    </fill>
    <fill>
      <patternFill patternType="solid">
        <fgColor theme="1"/>
        <bgColor indexed="64"/>
      </patternFill>
    </fill>
    <fill>
      <patternFill patternType="solid">
        <fgColor theme="4" tint="0.59999389629810485"/>
        <bgColor indexed="64"/>
      </patternFill>
    </fill>
    <fill>
      <patternFill patternType="solid">
        <fgColor theme="2"/>
        <bgColor indexed="64"/>
      </patternFill>
    </fill>
    <fill>
      <patternFill patternType="solid">
        <fgColor theme="7"/>
        <bgColor indexed="64"/>
      </patternFill>
    </fill>
    <fill>
      <patternFill patternType="solid">
        <fgColor theme="8" tint="0.39997558519241921"/>
        <bgColor indexed="64"/>
      </patternFill>
    </fill>
    <fill>
      <patternFill patternType="solid">
        <fgColor theme="9" tint="0.79998168889431442"/>
        <bgColor indexed="64"/>
      </patternFill>
    </fill>
  </fills>
  <borders count="20">
    <border>
      <left/>
      <right/>
      <top/>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style="thin">
        <color auto="1"/>
      </left>
      <right style="thin">
        <color auto="1"/>
      </right>
      <top style="thin">
        <color auto="1"/>
      </top>
      <bottom style="thick">
        <color auto="1"/>
      </bottom>
      <diagonal/>
    </border>
    <border>
      <left/>
      <right style="thin">
        <color indexed="64"/>
      </right>
      <top style="thin">
        <color indexed="64"/>
      </top>
      <bottom style="thin">
        <color indexed="64"/>
      </bottom>
      <diagonal/>
    </border>
    <border>
      <left style="medium">
        <color rgb="FFCCCCCC"/>
      </left>
      <right style="medium">
        <color rgb="FFCCCCCC"/>
      </right>
      <top style="medium">
        <color rgb="FFCCCCCC"/>
      </top>
      <bottom style="medium">
        <color rgb="FFCCCCCC"/>
      </bottom>
      <diagonal/>
    </border>
    <border>
      <left/>
      <right style="thin">
        <color indexed="64"/>
      </right>
      <top style="medium">
        <color indexed="64"/>
      </top>
      <bottom style="thin">
        <color indexed="64"/>
      </bottom>
      <diagonal/>
    </border>
    <border>
      <left/>
      <right style="thin">
        <color indexed="64"/>
      </right>
      <top style="thin">
        <color indexed="64"/>
      </top>
      <bottom/>
      <diagonal/>
    </border>
    <border>
      <left/>
      <right/>
      <top/>
      <bottom style="medium">
        <color indexed="64"/>
      </bottom>
      <diagonal/>
    </border>
  </borders>
  <cellStyleXfs count="3">
    <xf numFmtId="0" fontId="0" fillId="0" borderId="0"/>
    <xf numFmtId="9" fontId="1" fillId="0" borderId="0" applyFont="0" applyFill="0" applyBorder="0" applyAlignment="0" applyProtection="0"/>
    <xf numFmtId="0" fontId="4" fillId="0" borderId="0" applyNumberFormat="0" applyFill="0" applyBorder="0" applyAlignment="0" applyProtection="0"/>
  </cellStyleXfs>
  <cellXfs count="403">
    <xf numFmtId="0" fontId="0" fillId="0" borderId="0" xfId="0"/>
    <xf numFmtId="0" fontId="0" fillId="2" borderId="0" xfId="0" applyFill="1"/>
    <xf numFmtId="0" fontId="0" fillId="3" borderId="0" xfId="0" applyFill="1"/>
    <xf numFmtId="0" fontId="0" fillId="4" borderId="0" xfId="0" applyFill="1"/>
    <xf numFmtId="0" fontId="0" fillId="5" borderId="0" xfId="0" applyFill="1"/>
    <xf numFmtId="0" fontId="0" fillId="6" borderId="0" xfId="0" applyFill="1"/>
    <xf numFmtId="0" fontId="0" fillId="7" borderId="0" xfId="0" applyFill="1"/>
    <xf numFmtId="0" fontId="0" fillId="8" borderId="0" xfId="0" applyFill="1"/>
    <xf numFmtId="0" fontId="5" fillId="5" borderId="0" xfId="0" applyFont="1" applyFill="1" applyAlignment="1">
      <alignment vertical="center"/>
    </xf>
    <xf numFmtId="0" fontId="5" fillId="3" borderId="0" xfId="0" applyFont="1" applyFill="1" applyAlignment="1">
      <alignment vertical="center"/>
    </xf>
    <xf numFmtId="0" fontId="0" fillId="9" borderId="0" xfId="0" applyFill="1"/>
    <xf numFmtId="0" fontId="3" fillId="10" borderId="0" xfId="0" applyFont="1" applyFill="1"/>
    <xf numFmtId="9" fontId="3" fillId="3" borderId="0" xfId="1" applyFont="1" applyFill="1"/>
    <xf numFmtId="2" fontId="0" fillId="0" borderId="0" xfId="1" applyNumberFormat="1" applyFont="1"/>
    <xf numFmtId="0" fontId="0" fillId="2" borderId="2" xfId="0" applyFill="1" applyBorder="1"/>
    <xf numFmtId="0" fontId="2" fillId="6" borderId="0" xfId="0" applyFont="1" applyFill="1"/>
    <xf numFmtId="9" fontId="0" fillId="6" borderId="0" xfId="1" applyFont="1" applyFill="1" applyBorder="1"/>
    <xf numFmtId="9" fontId="0" fillId="0" borderId="0" xfId="1" applyFont="1" applyBorder="1"/>
    <xf numFmtId="0" fontId="2" fillId="0" borderId="2" xfId="0" applyFont="1" applyBorder="1"/>
    <xf numFmtId="9" fontId="0" fillId="6" borderId="2" xfId="1" applyFont="1" applyFill="1" applyBorder="1"/>
    <xf numFmtId="9" fontId="0" fillId="0" borderId="2" xfId="1" applyFont="1" applyBorder="1"/>
    <xf numFmtId="9" fontId="0" fillId="8" borderId="2" xfId="1" applyFont="1" applyFill="1" applyBorder="1"/>
    <xf numFmtId="9" fontId="0" fillId="4" borderId="2" xfId="1" applyFont="1" applyFill="1" applyBorder="1"/>
    <xf numFmtId="9" fontId="0" fillId="9" borderId="2" xfId="1" applyFont="1" applyFill="1" applyBorder="1"/>
    <xf numFmtId="9" fontId="2" fillId="11" borderId="0" xfId="1" applyFont="1" applyFill="1" applyBorder="1"/>
    <xf numFmtId="0" fontId="0" fillId="0" borderId="3" xfId="0" applyBorder="1"/>
    <xf numFmtId="0" fontId="0" fillId="11" borderId="0" xfId="0" applyFill="1"/>
    <xf numFmtId="0" fontId="2" fillId="0" borderId="0" xfId="0" applyFont="1"/>
    <xf numFmtId="9" fontId="2" fillId="0" borderId="0" xfId="1" applyFont="1" applyBorder="1"/>
    <xf numFmtId="9" fontId="2" fillId="0" borderId="2" xfId="1" applyFont="1" applyBorder="1"/>
    <xf numFmtId="9" fontId="0" fillId="9" borderId="0" xfId="1" applyFont="1" applyFill="1"/>
    <xf numFmtId="9" fontId="0" fillId="5" borderId="2" xfId="1" applyFont="1" applyFill="1" applyBorder="1"/>
    <xf numFmtId="9" fontId="2" fillId="9" borderId="0" xfId="1" applyFont="1" applyFill="1" applyBorder="1"/>
    <xf numFmtId="9" fontId="0" fillId="4" borderId="0" xfId="1" applyFont="1" applyFill="1" applyBorder="1"/>
    <xf numFmtId="0" fontId="2" fillId="0" borderId="3" xfId="0" applyFont="1" applyBorder="1"/>
    <xf numFmtId="0" fontId="2" fillId="2" borderId="0" xfId="0" applyFont="1" applyFill="1"/>
    <xf numFmtId="0" fontId="2" fillId="3" borderId="0" xfId="0" applyFont="1" applyFill="1"/>
    <xf numFmtId="0" fontId="2" fillId="4" borderId="0" xfId="0" applyFont="1" applyFill="1"/>
    <xf numFmtId="0" fontId="2" fillId="11" borderId="0" xfId="0" applyFont="1" applyFill="1"/>
    <xf numFmtId="0" fontId="2" fillId="9" borderId="0" xfId="0" applyFont="1" applyFill="1"/>
    <xf numFmtId="9" fontId="0" fillId="9" borderId="0" xfId="1" applyFont="1" applyFill="1" applyBorder="1"/>
    <xf numFmtId="9" fontId="2" fillId="8" borderId="2" xfId="1" applyFont="1" applyFill="1" applyBorder="1"/>
    <xf numFmtId="9" fontId="2" fillId="4" borderId="2" xfId="1" applyFont="1" applyFill="1" applyBorder="1"/>
    <xf numFmtId="9" fontId="2" fillId="9" borderId="2" xfId="1" applyFont="1" applyFill="1" applyBorder="1"/>
    <xf numFmtId="9" fontId="2" fillId="4" borderId="0" xfId="1" applyFont="1" applyFill="1" applyBorder="1"/>
    <xf numFmtId="0" fontId="7" fillId="0" borderId="0" xfId="0" applyFont="1" applyAlignment="1">
      <alignment vertical="center"/>
    </xf>
    <xf numFmtId="2" fontId="6" fillId="0" borderId="0" xfId="1" applyNumberFormat="1" applyFont="1"/>
    <xf numFmtId="0" fontId="6" fillId="0" borderId="0" xfId="0" applyFont="1"/>
    <xf numFmtId="0" fontId="0" fillId="9" borderId="3" xfId="0" applyFill="1" applyBorder="1"/>
    <xf numFmtId="9" fontId="2" fillId="11" borderId="4" xfId="1" applyFont="1" applyFill="1" applyBorder="1"/>
    <xf numFmtId="9" fontId="0" fillId="8" borderId="0" xfId="1" applyFont="1" applyFill="1" applyBorder="1"/>
    <xf numFmtId="9" fontId="2" fillId="8" borderId="0" xfId="1" applyFont="1" applyFill="1" applyBorder="1"/>
    <xf numFmtId="2" fontId="2" fillId="0" borderId="0" xfId="0" applyNumberFormat="1" applyFont="1"/>
    <xf numFmtId="2" fontId="0" fillId="9" borderId="0" xfId="1" applyNumberFormat="1" applyFont="1" applyFill="1"/>
    <xf numFmtId="0" fontId="6" fillId="3" borderId="0" xfId="0" applyFont="1" applyFill="1"/>
    <xf numFmtId="0" fontId="4" fillId="0" borderId="0" xfId="2" applyBorder="1"/>
    <xf numFmtId="9" fontId="6" fillId="0" borderId="0" xfId="1" applyFont="1" applyBorder="1"/>
    <xf numFmtId="0" fontId="6" fillId="9" borderId="0" xfId="0" applyFont="1" applyFill="1"/>
    <xf numFmtId="0" fontId="0" fillId="0" borderId="2" xfId="1" applyNumberFormat="1" applyFont="1" applyBorder="1"/>
    <xf numFmtId="9" fontId="6" fillId="4" borderId="2" xfId="1" applyFont="1" applyFill="1" applyBorder="1"/>
    <xf numFmtId="9" fontId="6" fillId="8" borderId="0" xfId="1" applyFont="1" applyFill="1" applyBorder="1"/>
    <xf numFmtId="0" fontId="0" fillId="0" borderId="5" xfId="0" applyBorder="1"/>
    <xf numFmtId="0" fontId="0" fillId="3" borderId="6" xfId="0" applyFill="1" applyBorder="1"/>
    <xf numFmtId="0" fontId="0" fillId="0" borderId="6" xfId="0" applyBorder="1"/>
    <xf numFmtId="0" fontId="0" fillId="2" borderId="6" xfId="0" applyFill="1" applyBorder="1"/>
    <xf numFmtId="0" fontId="0" fillId="4" borderId="6" xfId="0" applyFill="1" applyBorder="1"/>
    <xf numFmtId="0" fontId="0" fillId="11" borderId="6" xfId="0" applyFill="1" applyBorder="1"/>
    <xf numFmtId="0" fontId="0" fillId="6" borderId="6" xfId="0" applyFill="1" applyBorder="1"/>
    <xf numFmtId="0" fontId="0" fillId="9" borderId="6" xfId="0" applyFill="1" applyBorder="1"/>
    <xf numFmtId="9" fontId="0" fillId="13" borderId="6" xfId="1" applyFont="1" applyFill="1" applyBorder="1"/>
    <xf numFmtId="9" fontId="6" fillId="4" borderId="0" xfId="1" applyFont="1" applyFill="1" applyBorder="1"/>
    <xf numFmtId="9" fontId="6" fillId="9" borderId="0" xfId="1" applyFont="1" applyFill="1" applyBorder="1"/>
    <xf numFmtId="9" fontId="0" fillId="4" borderId="6" xfId="1" applyFont="1" applyFill="1" applyBorder="1"/>
    <xf numFmtId="0" fontId="0" fillId="0" borderId="7" xfId="0" applyBorder="1"/>
    <xf numFmtId="0" fontId="0" fillId="2" borderId="8" xfId="0" applyFill="1" applyBorder="1"/>
    <xf numFmtId="0" fontId="0" fillId="3" borderId="8" xfId="0" applyFill="1" applyBorder="1"/>
    <xf numFmtId="0" fontId="0" fillId="0" borderId="8" xfId="0" applyBorder="1"/>
    <xf numFmtId="0" fontId="0" fillId="4" borderId="8" xfId="0" applyFill="1" applyBorder="1"/>
    <xf numFmtId="0" fontId="0" fillId="11" borderId="8" xfId="0" applyFill="1" applyBorder="1"/>
    <xf numFmtId="0" fontId="0" fillId="6" borderId="8" xfId="0" applyFill="1" applyBorder="1"/>
    <xf numFmtId="0" fontId="0" fillId="9" borderId="8" xfId="0" applyFill="1" applyBorder="1"/>
    <xf numFmtId="0" fontId="0" fillId="0" borderId="4" xfId="0" applyBorder="1"/>
    <xf numFmtId="9" fontId="0" fillId="4" borderId="8" xfId="1" applyFont="1" applyFill="1" applyBorder="1"/>
    <xf numFmtId="0" fontId="0" fillId="0" borderId="9" xfId="0" applyBorder="1"/>
    <xf numFmtId="0" fontId="0" fillId="3" borderId="4" xfId="0" applyFill="1" applyBorder="1"/>
    <xf numFmtId="0" fontId="0" fillId="2" borderId="4" xfId="0" applyFill="1" applyBorder="1"/>
    <xf numFmtId="0" fontId="0" fillId="4" borderId="4" xfId="0" applyFill="1" applyBorder="1"/>
    <xf numFmtId="0" fontId="0" fillId="11" borderId="4" xfId="0" applyFill="1" applyBorder="1"/>
    <xf numFmtId="0" fontId="0" fillId="6" borderId="4" xfId="0" applyFill="1" applyBorder="1"/>
    <xf numFmtId="0" fontId="0" fillId="9" borderId="4" xfId="0" applyFill="1" applyBorder="1"/>
    <xf numFmtId="9" fontId="0" fillId="13" borderId="4" xfId="1" applyFont="1" applyFill="1" applyBorder="1"/>
    <xf numFmtId="9" fontId="6" fillId="13" borderId="4" xfId="1" applyFont="1" applyFill="1" applyBorder="1"/>
    <xf numFmtId="9" fontId="0" fillId="4" borderId="4" xfId="1" applyFont="1" applyFill="1" applyBorder="1"/>
    <xf numFmtId="0" fontId="6" fillId="0" borderId="4" xfId="0" applyFont="1" applyBorder="1"/>
    <xf numFmtId="0" fontId="2" fillId="0" borderId="4" xfId="0" applyFont="1" applyBorder="1"/>
    <xf numFmtId="0" fontId="2" fillId="11" borderId="0" xfId="1" applyNumberFormat="1" applyFont="1" applyFill="1" applyBorder="1"/>
    <xf numFmtId="0" fontId="0" fillId="13" borderId="9" xfId="0" applyFill="1" applyBorder="1"/>
    <xf numFmtId="0" fontId="0" fillId="7" borderId="4" xfId="0" applyFill="1" applyBorder="1"/>
    <xf numFmtId="0" fontId="0" fillId="13" borderId="4" xfId="0" applyFill="1" applyBorder="1"/>
    <xf numFmtId="2" fontId="2" fillId="13" borderId="4" xfId="0" applyNumberFormat="1" applyFont="1" applyFill="1" applyBorder="1"/>
    <xf numFmtId="0" fontId="0" fillId="5" borderId="4" xfId="0" applyFill="1" applyBorder="1"/>
    <xf numFmtId="0" fontId="4" fillId="0" borderId="4" xfId="2" applyBorder="1"/>
    <xf numFmtId="0" fontId="0" fillId="12" borderId="4" xfId="0" applyFill="1" applyBorder="1"/>
    <xf numFmtId="9" fontId="2" fillId="12" borderId="2" xfId="1" applyFont="1" applyFill="1" applyBorder="1"/>
    <xf numFmtId="9" fontId="6" fillId="12" borderId="0" xfId="1" applyFont="1" applyFill="1" applyBorder="1"/>
    <xf numFmtId="9" fontId="0" fillId="12" borderId="2" xfId="1" applyFont="1" applyFill="1" applyBorder="1"/>
    <xf numFmtId="9" fontId="2" fillId="12" borderId="0" xfId="1" applyFont="1" applyFill="1" applyBorder="1"/>
    <xf numFmtId="0" fontId="2" fillId="12" borderId="4" xfId="0" applyFont="1" applyFill="1" applyBorder="1"/>
    <xf numFmtId="0" fontId="0" fillId="0" borderId="10" xfId="0" applyBorder="1"/>
    <xf numFmtId="0" fontId="0" fillId="4" borderId="12" xfId="0" applyFill="1" applyBorder="1"/>
    <xf numFmtId="0" fontId="0" fillId="0" borderId="12" xfId="0" applyBorder="1"/>
    <xf numFmtId="9" fontId="0" fillId="4" borderId="12" xfId="1" applyFont="1" applyFill="1" applyBorder="1"/>
    <xf numFmtId="9" fontId="0" fillId="0" borderId="4" xfId="1" applyFont="1" applyBorder="1"/>
    <xf numFmtId="9" fontId="6" fillId="8" borderId="4" xfId="1" applyFont="1" applyFill="1" applyBorder="1"/>
    <xf numFmtId="9" fontId="0" fillId="8" borderId="4" xfId="1" applyFont="1" applyFill="1" applyBorder="1"/>
    <xf numFmtId="9" fontId="2" fillId="9" borderId="4" xfId="1" applyFont="1" applyFill="1" applyBorder="1"/>
    <xf numFmtId="0" fontId="0" fillId="13" borderId="13" xfId="0" applyFill="1" applyBorder="1"/>
    <xf numFmtId="0" fontId="0" fillId="0" borderId="14" xfId="0" applyBorder="1"/>
    <xf numFmtId="0" fontId="0" fillId="9" borderId="14" xfId="0" applyFill="1" applyBorder="1"/>
    <xf numFmtId="9" fontId="0" fillId="0" borderId="14" xfId="1" applyFont="1" applyBorder="1"/>
    <xf numFmtId="9" fontId="2" fillId="11" borderId="14" xfId="1" applyFont="1" applyFill="1" applyBorder="1"/>
    <xf numFmtId="0" fontId="0" fillId="2" borderId="3" xfId="0" applyFill="1" applyBorder="1"/>
    <xf numFmtId="9" fontId="0" fillId="2" borderId="0" xfId="1" applyFont="1" applyFill="1" applyBorder="1"/>
    <xf numFmtId="9" fontId="6" fillId="2" borderId="0" xfId="1" applyFont="1" applyFill="1" applyBorder="1"/>
    <xf numFmtId="9" fontId="2" fillId="2" borderId="0" xfId="1" applyFont="1" applyFill="1" applyBorder="1"/>
    <xf numFmtId="0" fontId="6" fillId="2" borderId="0" xfId="0" applyFont="1" applyFill="1"/>
    <xf numFmtId="9" fontId="0" fillId="0" borderId="0" xfId="1" applyFont="1"/>
    <xf numFmtId="2" fontId="6" fillId="9" borderId="0" xfId="1" applyNumberFormat="1" applyFont="1" applyFill="1"/>
    <xf numFmtId="0" fontId="0" fillId="15" borderId="0" xfId="0" applyFill="1"/>
    <xf numFmtId="0" fontId="0" fillId="15" borderId="2" xfId="0" applyFill="1" applyBorder="1"/>
    <xf numFmtId="0" fontId="6" fillId="15" borderId="0" xfId="0" applyFont="1" applyFill="1"/>
    <xf numFmtId="0" fontId="2" fillId="15" borderId="0" xfId="0" applyFont="1" applyFill="1"/>
    <xf numFmtId="0" fontId="0" fillId="15" borderId="6" xfId="0" applyFill="1" applyBorder="1"/>
    <xf numFmtId="0" fontId="0" fillId="15" borderId="8" xfId="0" applyFill="1" applyBorder="1"/>
    <xf numFmtId="0" fontId="0" fillId="15" borderId="4" xfId="0" applyFill="1" applyBorder="1"/>
    <xf numFmtId="0" fontId="6" fillId="15" borderId="4" xfId="0" applyFont="1" applyFill="1" applyBorder="1"/>
    <xf numFmtId="0" fontId="0" fillId="15" borderId="14" xfId="0" applyFill="1" applyBorder="1"/>
    <xf numFmtId="9" fontId="6" fillId="9" borderId="2" xfId="1" applyFont="1" applyFill="1" applyBorder="1"/>
    <xf numFmtId="9" fontId="9" fillId="10" borderId="0" xfId="1" applyFont="1" applyFill="1"/>
    <xf numFmtId="9" fontId="6" fillId="10" borderId="0" xfId="1" applyFont="1" applyFill="1"/>
    <xf numFmtId="9" fontId="6" fillId="10" borderId="0" xfId="1" applyFont="1" applyFill="1" applyBorder="1"/>
    <xf numFmtId="9" fontId="6" fillId="10" borderId="4" xfId="1" applyFont="1" applyFill="1" applyBorder="1"/>
    <xf numFmtId="9" fontId="6" fillId="10" borderId="14" xfId="1" applyFont="1" applyFill="1" applyBorder="1"/>
    <xf numFmtId="9" fontId="6" fillId="9" borderId="0" xfId="1" applyFont="1" applyFill="1"/>
    <xf numFmtId="0" fontId="2" fillId="9" borderId="4" xfId="0" applyFont="1" applyFill="1" applyBorder="1"/>
    <xf numFmtId="0" fontId="0" fillId="0" borderId="16" xfId="0" applyBorder="1" applyAlignment="1">
      <alignment wrapText="1"/>
    </xf>
    <xf numFmtId="0" fontId="10" fillId="0" borderId="16" xfId="0" applyFont="1" applyBorder="1" applyAlignment="1">
      <alignment wrapText="1"/>
    </xf>
    <xf numFmtId="0" fontId="0" fillId="2" borderId="9" xfId="0" applyFill="1" applyBorder="1"/>
    <xf numFmtId="0" fontId="0" fillId="13" borderId="0" xfId="0" applyFill="1" applyBorder="1"/>
    <xf numFmtId="0" fontId="0" fillId="9" borderId="9" xfId="0" applyFill="1" applyBorder="1"/>
    <xf numFmtId="0" fontId="0" fillId="0" borderId="0" xfId="0" applyBorder="1"/>
    <xf numFmtId="0" fontId="0" fillId="9" borderId="0" xfId="0" applyFill="1" applyBorder="1"/>
    <xf numFmtId="0" fontId="0" fillId="3" borderId="0" xfId="0" applyFill="1" applyBorder="1"/>
    <xf numFmtId="0" fontId="2" fillId="0" borderId="12" xfId="0" applyFont="1" applyBorder="1"/>
    <xf numFmtId="0" fontId="0" fillId="7" borderId="0" xfId="0" applyFill="1" applyBorder="1"/>
    <xf numFmtId="0" fontId="0" fillId="6" borderId="0" xfId="0" applyFill="1" applyBorder="1"/>
    <xf numFmtId="0" fontId="2" fillId="2" borderId="4" xfId="0" applyFont="1" applyFill="1" applyBorder="1"/>
    <xf numFmtId="0" fontId="0" fillId="12" borderId="0" xfId="0" applyFill="1" applyBorder="1"/>
    <xf numFmtId="0" fontId="0" fillId="2" borderId="0" xfId="0" applyFill="1" applyBorder="1"/>
    <xf numFmtId="0" fontId="2" fillId="9" borderId="12" xfId="0" applyFont="1" applyFill="1" applyBorder="1"/>
    <xf numFmtId="0" fontId="2" fillId="2" borderId="12" xfId="0" applyFont="1" applyFill="1" applyBorder="1"/>
    <xf numFmtId="0" fontId="2" fillId="6" borderId="4" xfId="0" applyFont="1" applyFill="1" applyBorder="1"/>
    <xf numFmtId="0" fontId="0" fillId="2" borderId="14" xfId="0" applyFill="1" applyBorder="1"/>
    <xf numFmtId="0" fontId="2" fillId="3" borderId="4" xfId="0" applyFont="1" applyFill="1" applyBorder="1"/>
    <xf numFmtId="0" fontId="2" fillId="3" borderId="12" xfId="0" applyFont="1" applyFill="1" applyBorder="1"/>
    <xf numFmtId="0" fontId="0" fillId="3" borderId="14" xfId="0" applyFill="1" applyBorder="1"/>
    <xf numFmtId="0" fontId="0" fillId="4" borderId="0" xfId="0" applyFill="1" applyBorder="1"/>
    <xf numFmtId="0" fontId="2" fillId="4" borderId="12" xfId="0" applyFont="1" applyFill="1" applyBorder="1"/>
    <xf numFmtId="0" fontId="2" fillId="4" borderId="4" xfId="0" applyFont="1" applyFill="1" applyBorder="1"/>
    <xf numFmtId="0" fontId="0" fillId="4" borderId="14" xfId="0" applyFill="1" applyBorder="1"/>
    <xf numFmtId="0" fontId="2" fillId="11" borderId="4" xfId="0" applyFont="1" applyFill="1" applyBorder="1"/>
    <xf numFmtId="0" fontId="0" fillId="11" borderId="0" xfId="0" applyFill="1" applyBorder="1"/>
    <xf numFmtId="0" fontId="0" fillId="11" borderId="14" xfId="0" applyFill="1" applyBorder="1"/>
    <xf numFmtId="0" fontId="2" fillId="11" borderId="12" xfId="0" applyFont="1" applyFill="1" applyBorder="1"/>
    <xf numFmtId="0" fontId="2" fillId="6" borderId="12" xfId="0" applyFont="1" applyFill="1" applyBorder="1"/>
    <xf numFmtId="0" fontId="0" fillId="6" borderId="14" xfId="0" applyFill="1" applyBorder="1"/>
    <xf numFmtId="0" fontId="2" fillId="6" borderId="0" xfId="0" applyFont="1" applyFill="1" applyBorder="1"/>
    <xf numFmtId="9" fontId="0" fillId="13" borderId="0" xfId="1" applyFont="1" applyFill="1" applyBorder="1"/>
    <xf numFmtId="9" fontId="2" fillId="0" borderId="4" xfId="1" applyFont="1" applyBorder="1"/>
    <xf numFmtId="9" fontId="6" fillId="13" borderId="0" xfId="1" applyFont="1" applyFill="1" applyBorder="1"/>
    <xf numFmtId="9" fontId="0" fillId="9" borderId="4" xfId="1" applyFont="1" applyFill="1" applyBorder="1"/>
    <xf numFmtId="9" fontId="0" fillId="9" borderId="12" xfId="1" applyFont="1" applyFill="1" applyBorder="1"/>
    <xf numFmtId="0" fontId="2" fillId="0" borderId="6" xfId="0" applyFont="1" applyBorder="1"/>
    <xf numFmtId="0" fontId="2" fillId="0" borderId="0" xfId="0" applyFont="1" applyBorder="1"/>
    <xf numFmtId="9" fontId="2" fillId="11" borderId="2" xfId="1" applyFont="1" applyFill="1" applyBorder="1"/>
    <xf numFmtId="9" fontId="2" fillId="8" borderId="4" xfId="1" applyFont="1" applyFill="1" applyBorder="1"/>
    <xf numFmtId="9" fontId="6" fillId="8" borderId="2" xfId="1" applyFont="1" applyFill="1" applyBorder="1"/>
    <xf numFmtId="9" fontId="6" fillId="8" borderId="14" xfId="1" applyFont="1" applyFill="1" applyBorder="1"/>
    <xf numFmtId="9" fontId="2" fillId="4" borderId="4" xfId="1" applyFont="1" applyFill="1" applyBorder="1"/>
    <xf numFmtId="0" fontId="0" fillId="13" borderId="2" xfId="0" applyFill="1" applyBorder="1"/>
    <xf numFmtId="9" fontId="0" fillId="8" borderId="14" xfId="1" applyFont="1" applyFill="1" applyBorder="1"/>
    <xf numFmtId="9" fontId="0" fillId="6" borderId="4" xfId="1" applyFont="1" applyFill="1" applyBorder="1"/>
    <xf numFmtId="9" fontId="0" fillId="4" borderId="14" xfId="1" applyFont="1" applyFill="1" applyBorder="1"/>
    <xf numFmtId="9" fontId="0" fillId="2" borderId="2" xfId="1" applyFont="1" applyFill="1" applyBorder="1"/>
    <xf numFmtId="0" fontId="11" fillId="13" borderId="3" xfId="0" applyFont="1" applyFill="1" applyBorder="1"/>
    <xf numFmtId="0" fontId="11" fillId="7" borderId="0" xfId="0" applyFont="1" applyFill="1" applyBorder="1"/>
    <xf numFmtId="0" fontId="11" fillId="13" borderId="0" xfId="0" applyFont="1" applyFill="1" applyBorder="1"/>
    <xf numFmtId="0" fontId="11" fillId="2" borderId="0" xfId="0" applyFont="1" applyFill="1" applyBorder="1"/>
    <xf numFmtId="0" fontId="11" fillId="3" borderId="0" xfId="0" applyFont="1" applyFill="1" applyBorder="1"/>
    <xf numFmtId="0" fontId="11" fillId="4" borderId="0" xfId="0" applyFont="1" applyFill="1" applyBorder="1"/>
    <xf numFmtId="0" fontId="11" fillId="11" borderId="0" xfId="0" applyFont="1" applyFill="1" applyBorder="1"/>
    <xf numFmtId="0" fontId="11" fillId="0" borderId="0" xfId="0" applyFont="1"/>
    <xf numFmtId="0" fontId="11" fillId="6" borderId="0" xfId="0" applyFont="1" applyFill="1" applyBorder="1"/>
    <xf numFmtId="0" fontId="11" fillId="9" borderId="0" xfId="0" applyFont="1" applyFill="1" applyBorder="1"/>
    <xf numFmtId="0" fontId="12" fillId="13" borderId="0" xfId="0" applyFont="1" applyFill="1" applyBorder="1"/>
    <xf numFmtId="9" fontId="11" fillId="13" borderId="0" xfId="1" applyFont="1" applyFill="1" applyBorder="1"/>
    <xf numFmtId="9" fontId="13" fillId="13" borderId="0" xfId="1" applyFont="1" applyFill="1" applyBorder="1"/>
    <xf numFmtId="0" fontId="11" fillId="0" borderId="0" xfId="0" applyFont="1" applyBorder="1"/>
    <xf numFmtId="9" fontId="12" fillId="0" borderId="2" xfId="1" applyFont="1" applyBorder="1"/>
    <xf numFmtId="9" fontId="11" fillId="0" borderId="2" xfId="1" applyFont="1" applyBorder="1"/>
    <xf numFmtId="9" fontId="13" fillId="8" borderId="2" xfId="1" applyFont="1" applyFill="1" applyBorder="1"/>
    <xf numFmtId="9" fontId="13" fillId="4" borderId="2" xfId="1" applyFont="1" applyFill="1" applyBorder="1"/>
    <xf numFmtId="9" fontId="13" fillId="9" borderId="2" xfId="1" applyFont="1" applyFill="1" applyBorder="1"/>
    <xf numFmtId="9" fontId="11" fillId="8" borderId="2" xfId="1" applyFont="1" applyFill="1" applyBorder="1"/>
    <xf numFmtId="9" fontId="12" fillId="11" borderId="0" xfId="1" applyFont="1" applyFill="1" applyBorder="1"/>
    <xf numFmtId="9" fontId="12" fillId="9" borderId="0" xfId="1" applyFont="1" applyFill="1" applyBorder="1"/>
    <xf numFmtId="0" fontId="11" fillId="5" borderId="0" xfId="0" applyFont="1" applyFill="1" applyBorder="1"/>
    <xf numFmtId="9" fontId="11" fillId="4" borderId="2" xfId="1" applyFont="1" applyFill="1" applyBorder="1"/>
    <xf numFmtId="9" fontId="11" fillId="14" borderId="2" xfId="1" applyFont="1" applyFill="1" applyBorder="1"/>
    <xf numFmtId="9" fontId="11" fillId="9" borderId="2" xfId="1" applyFont="1" applyFill="1" applyBorder="1"/>
    <xf numFmtId="0" fontId="12" fillId="0" borderId="0" xfId="0" applyFont="1" applyBorder="1"/>
    <xf numFmtId="0" fontId="11" fillId="9" borderId="0" xfId="0" applyFont="1" applyFill="1"/>
    <xf numFmtId="9" fontId="11" fillId="6" borderId="2" xfId="1" applyFont="1" applyFill="1" applyBorder="1"/>
    <xf numFmtId="9" fontId="13" fillId="8" borderId="4" xfId="1" applyFont="1" applyFill="1" applyBorder="1"/>
    <xf numFmtId="9" fontId="11" fillId="8" borderId="0" xfId="1" applyFont="1" applyFill="1" applyBorder="1"/>
    <xf numFmtId="0" fontId="11" fillId="2" borderId="3" xfId="0" applyFont="1" applyFill="1" applyBorder="1"/>
    <xf numFmtId="0" fontId="11" fillId="3" borderId="0" xfId="0" applyFont="1" applyFill="1"/>
    <xf numFmtId="0" fontId="11" fillId="2" borderId="0" xfId="0" applyFont="1" applyFill="1"/>
    <xf numFmtId="0" fontId="11" fillId="4" borderId="0" xfId="0" applyFont="1" applyFill="1"/>
    <xf numFmtId="0" fontId="11" fillId="11" borderId="0" xfId="0" applyFont="1" applyFill="1"/>
    <xf numFmtId="0" fontId="11" fillId="6" borderId="0" xfId="0" applyFont="1" applyFill="1"/>
    <xf numFmtId="9" fontId="11" fillId="2" borderId="0" xfId="1" applyFont="1" applyFill="1" applyBorder="1"/>
    <xf numFmtId="9" fontId="13" fillId="2" borderId="0" xfId="1" applyFont="1" applyFill="1" applyBorder="1"/>
    <xf numFmtId="9" fontId="13" fillId="8" borderId="0" xfId="1" applyFont="1" applyFill="1" applyBorder="1"/>
    <xf numFmtId="9" fontId="11" fillId="2" borderId="2" xfId="1" applyFont="1" applyFill="1" applyBorder="1"/>
    <xf numFmtId="2" fontId="11" fillId="9" borderId="0" xfId="1" applyNumberFormat="1" applyFont="1" applyFill="1"/>
    <xf numFmtId="0" fontId="12" fillId="0" borderId="0" xfId="0" applyFont="1"/>
    <xf numFmtId="9" fontId="13" fillId="4" borderId="0" xfId="1" applyFont="1" applyFill="1" applyBorder="1"/>
    <xf numFmtId="9" fontId="13" fillId="9" borderId="0" xfId="1" applyFont="1" applyFill="1" applyBorder="1"/>
    <xf numFmtId="0" fontId="12" fillId="2" borderId="0" xfId="0" applyFont="1" applyFill="1"/>
    <xf numFmtId="9" fontId="11" fillId="4" borderId="0" xfId="1" applyFont="1" applyFill="1" applyBorder="1"/>
    <xf numFmtId="9" fontId="11" fillId="9" borderId="0" xfId="1" applyFont="1" applyFill="1" applyBorder="1"/>
    <xf numFmtId="9" fontId="12" fillId="0" borderId="0" xfId="1" applyFont="1" applyBorder="1"/>
    <xf numFmtId="9" fontId="13" fillId="6" borderId="0" xfId="1" applyFont="1" applyFill="1" applyBorder="1"/>
    <xf numFmtId="2" fontId="12" fillId="13" borderId="0" xfId="0" applyNumberFormat="1" applyFont="1" applyFill="1" applyBorder="1"/>
    <xf numFmtId="9" fontId="12" fillId="4" borderId="0" xfId="1" applyFont="1" applyFill="1" applyBorder="1"/>
    <xf numFmtId="9" fontId="12" fillId="4" borderId="2" xfId="1" applyFont="1" applyFill="1" applyBorder="1"/>
    <xf numFmtId="0" fontId="11" fillId="3" borderId="4" xfId="0" applyFont="1" applyFill="1" applyBorder="1"/>
    <xf numFmtId="0" fontId="11" fillId="0" borderId="4" xfId="0" applyFont="1" applyBorder="1"/>
    <xf numFmtId="0" fontId="11" fillId="2" borderId="4" xfId="0" applyFont="1" applyFill="1" applyBorder="1"/>
    <xf numFmtId="0" fontId="11" fillId="2" borderId="2" xfId="0" applyFont="1" applyFill="1" applyBorder="1"/>
    <xf numFmtId="0" fontId="11" fillId="4" borderId="4" xfId="0" applyFont="1" applyFill="1" applyBorder="1"/>
    <xf numFmtId="0" fontId="11" fillId="11" borderId="4" xfId="0" applyFont="1" applyFill="1" applyBorder="1"/>
    <xf numFmtId="0" fontId="11" fillId="6" borderId="4" xfId="0" applyFont="1" applyFill="1" applyBorder="1"/>
    <xf numFmtId="0" fontId="11" fillId="0" borderId="6" xfId="0" applyFont="1" applyBorder="1"/>
    <xf numFmtId="0" fontId="11" fillId="9" borderId="4" xfId="0" applyFont="1" applyFill="1" applyBorder="1"/>
    <xf numFmtId="9" fontId="11" fillId="13" borderId="4" xfId="1" applyFont="1" applyFill="1" applyBorder="1"/>
    <xf numFmtId="9" fontId="11" fillId="4" borderId="4" xfId="1" applyFont="1" applyFill="1" applyBorder="1"/>
    <xf numFmtId="0" fontId="11" fillId="13" borderId="9" xfId="0" applyFont="1" applyFill="1" applyBorder="1"/>
    <xf numFmtId="0" fontId="11" fillId="13" borderId="4" xfId="0" applyFont="1" applyFill="1" applyBorder="1"/>
    <xf numFmtId="0" fontId="11" fillId="2" borderId="9" xfId="0" applyFont="1" applyFill="1" applyBorder="1"/>
    <xf numFmtId="0" fontId="0" fillId="12" borderId="3" xfId="0" applyFill="1" applyBorder="1"/>
    <xf numFmtId="0" fontId="11" fillId="0" borderId="3" xfId="0" applyFont="1" applyBorder="1"/>
    <xf numFmtId="0" fontId="0" fillId="2" borderId="11" xfId="0" applyFill="1" applyBorder="1"/>
    <xf numFmtId="0" fontId="2" fillId="2" borderId="0" xfId="0" applyFont="1" applyFill="1" applyBorder="1"/>
    <xf numFmtId="0" fontId="2" fillId="2" borderId="6" xfId="0" applyFont="1" applyFill="1" applyBorder="1"/>
    <xf numFmtId="0" fontId="2" fillId="9" borderId="0" xfId="0" applyFont="1" applyFill="1" applyBorder="1"/>
    <xf numFmtId="0" fontId="2" fillId="6" borderId="6" xfId="0" applyFont="1" applyFill="1" applyBorder="1"/>
    <xf numFmtId="0" fontId="0" fillId="2" borderId="12" xfId="0" applyFill="1" applyBorder="1"/>
    <xf numFmtId="0" fontId="2" fillId="12" borderId="0" xfId="0" applyFont="1" applyFill="1" applyBorder="1"/>
    <xf numFmtId="0" fontId="8" fillId="0" borderId="6" xfId="0" applyFont="1" applyBorder="1"/>
    <xf numFmtId="0" fontId="2" fillId="3" borderId="0" xfId="0" applyFont="1" applyFill="1" applyBorder="1"/>
    <xf numFmtId="0" fontId="2" fillId="4" borderId="0" xfId="0" applyFont="1" applyFill="1" applyBorder="1"/>
    <xf numFmtId="0" fontId="2" fillId="11" borderId="0" xfId="0" applyFont="1" applyFill="1" applyBorder="1"/>
    <xf numFmtId="9" fontId="0" fillId="2" borderId="4" xfId="1" applyFont="1" applyFill="1" applyBorder="1"/>
    <xf numFmtId="9" fontId="11" fillId="2" borderId="4" xfId="1" applyFont="1" applyFill="1" applyBorder="1"/>
    <xf numFmtId="9" fontId="0" fillId="12" borderId="0" xfId="1" applyFont="1" applyFill="1" applyBorder="1"/>
    <xf numFmtId="9" fontId="0" fillId="0" borderId="12" xfId="1" applyFont="1" applyBorder="1"/>
    <xf numFmtId="9" fontId="0" fillId="5" borderId="4" xfId="1" applyFont="1" applyFill="1" applyBorder="1"/>
    <xf numFmtId="9" fontId="0" fillId="9" borderId="6" xfId="1" applyFont="1" applyFill="1" applyBorder="1"/>
    <xf numFmtId="2" fontId="11" fillId="2" borderId="4" xfId="0" applyNumberFormat="1" applyFont="1" applyFill="1" applyBorder="1"/>
    <xf numFmtId="2" fontId="0" fillId="0" borderId="4" xfId="0" applyNumberFormat="1" applyBorder="1"/>
    <xf numFmtId="2" fontId="2" fillId="0" borderId="4" xfId="0" applyNumberFormat="1" applyFont="1" applyBorder="1"/>
    <xf numFmtId="0" fontId="12" fillId="2" borderId="4" xfId="0" applyFont="1" applyFill="1" applyBorder="1"/>
    <xf numFmtId="0" fontId="11" fillId="13" borderId="10" xfId="0" applyFont="1" applyFill="1" applyBorder="1"/>
    <xf numFmtId="0" fontId="12" fillId="13" borderId="4" xfId="0" applyFont="1" applyFill="1" applyBorder="1"/>
    <xf numFmtId="9" fontId="0" fillId="9" borderId="14" xfId="1" applyFont="1" applyFill="1" applyBorder="1"/>
    <xf numFmtId="9" fontId="12" fillId="9" borderId="2" xfId="1" applyFont="1" applyFill="1" applyBorder="1"/>
    <xf numFmtId="9" fontId="12" fillId="11" borderId="2" xfId="1" applyFont="1" applyFill="1" applyBorder="1"/>
    <xf numFmtId="0" fontId="11" fillId="13" borderId="6" xfId="0" applyFont="1" applyFill="1" applyBorder="1"/>
    <xf numFmtId="0" fontId="7" fillId="0" borderId="4" xfId="0" applyFont="1" applyBorder="1" applyAlignment="1">
      <alignment vertical="center"/>
    </xf>
    <xf numFmtId="0" fontId="12" fillId="0" borderId="2" xfId="0" applyFont="1" applyBorder="1"/>
    <xf numFmtId="0" fontId="0" fillId="13" borderId="8" xfId="0" applyFill="1" applyBorder="1"/>
    <xf numFmtId="0" fontId="13" fillId="13" borderId="4" xfId="0" applyFont="1" applyFill="1" applyBorder="1"/>
    <xf numFmtId="0" fontId="0" fillId="9" borderId="0" xfId="0" applyFont="1" applyFill="1" applyBorder="1"/>
    <xf numFmtId="0" fontId="12" fillId="0" borderId="9" xfId="0" applyFont="1" applyBorder="1"/>
    <xf numFmtId="0" fontId="12" fillId="0" borderId="4" xfId="0" applyFont="1" applyBorder="1"/>
    <xf numFmtId="0" fontId="12" fillId="12" borderId="2" xfId="0" applyFont="1" applyFill="1" applyBorder="1"/>
    <xf numFmtId="0" fontId="12" fillId="12" borderId="4" xfId="0" applyFont="1" applyFill="1" applyBorder="1"/>
    <xf numFmtId="0" fontId="12" fillId="3" borderId="4" xfId="0" applyFont="1" applyFill="1" applyBorder="1"/>
    <xf numFmtId="0" fontId="12" fillId="4" borderId="4" xfId="0" applyFont="1" applyFill="1" applyBorder="1"/>
    <xf numFmtId="0" fontId="12" fillId="11" borderId="4" xfId="0" applyFont="1" applyFill="1" applyBorder="1"/>
    <xf numFmtId="0" fontId="12" fillId="6" borderId="4" xfId="0" applyFont="1" applyFill="1" applyBorder="1"/>
    <xf numFmtId="0" fontId="12" fillId="9" borderId="4" xfId="0" applyFont="1" applyFill="1" applyBorder="1"/>
    <xf numFmtId="9" fontId="12" fillId="0" borderId="4" xfId="1" applyFont="1" applyBorder="1"/>
    <xf numFmtId="9" fontId="11" fillId="9" borderId="4" xfId="1" applyFont="1" applyFill="1" applyBorder="1"/>
    <xf numFmtId="9" fontId="12" fillId="8" borderId="0" xfId="1" applyFont="1" applyFill="1" applyBorder="1"/>
    <xf numFmtId="9" fontId="12" fillId="8" borderId="2" xfId="1" applyFont="1" applyFill="1" applyBorder="1"/>
    <xf numFmtId="9" fontId="12" fillId="4" borderId="4" xfId="1" applyFont="1" applyFill="1" applyBorder="1"/>
    <xf numFmtId="2" fontId="11" fillId="0" borderId="0" xfId="1" applyNumberFormat="1" applyFont="1"/>
    <xf numFmtId="0" fontId="12" fillId="9" borderId="9" xfId="0" applyFont="1" applyFill="1" applyBorder="1"/>
    <xf numFmtId="0" fontId="12" fillId="9" borderId="0" xfId="0" applyFont="1" applyFill="1" applyBorder="1"/>
    <xf numFmtId="9" fontId="11" fillId="0" borderId="0" xfId="1" applyFont="1" applyBorder="1"/>
    <xf numFmtId="0" fontId="6" fillId="0" borderId="0" xfId="0" applyFont="1" applyBorder="1"/>
    <xf numFmtId="0" fontId="11" fillId="0" borderId="1" xfId="0" applyFont="1" applyBorder="1"/>
    <xf numFmtId="0" fontId="11" fillId="3" borderId="2" xfId="0" applyFont="1" applyFill="1" applyBorder="1"/>
    <xf numFmtId="0" fontId="11" fillId="0" borderId="2" xfId="0" applyFont="1" applyBorder="1"/>
    <xf numFmtId="0" fontId="11" fillId="4" borderId="2" xfId="0" applyFont="1" applyFill="1" applyBorder="1"/>
    <xf numFmtId="0" fontId="11" fillId="11" borderId="2" xfId="0" applyFont="1" applyFill="1" applyBorder="1"/>
    <xf numFmtId="0" fontId="11" fillId="6" borderId="2" xfId="0" applyFont="1" applyFill="1" applyBorder="1"/>
    <xf numFmtId="0" fontId="11" fillId="9" borderId="2" xfId="0" applyFont="1" applyFill="1" applyBorder="1"/>
    <xf numFmtId="0" fontId="13" fillId="0" borderId="2" xfId="0" applyFont="1" applyBorder="1"/>
    <xf numFmtId="0" fontId="12" fillId="2" borderId="2" xfId="0" applyFont="1" applyFill="1" applyBorder="1"/>
    <xf numFmtId="0" fontId="0" fillId="13" borderId="6" xfId="0" applyFill="1" applyBorder="1"/>
    <xf numFmtId="0" fontId="0" fillId="15" borderId="0" xfId="0" applyFill="1" applyBorder="1"/>
    <xf numFmtId="9" fontId="13" fillId="10" borderId="2" xfId="1" applyFont="1" applyFill="1" applyBorder="1"/>
    <xf numFmtId="0" fontId="11" fillId="15" borderId="2" xfId="0" applyFont="1" applyFill="1" applyBorder="1"/>
    <xf numFmtId="9" fontId="13" fillId="10" borderId="0" xfId="1" applyFont="1" applyFill="1" applyBorder="1"/>
    <xf numFmtId="0" fontId="11" fillId="15" borderId="0" xfId="0" applyFont="1" applyFill="1" applyBorder="1"/>
    <xf numFmtId="0" fontId="13" fillId="15" borderId="0" xfId="0" applyFont="1" applyFill="1"/>
    <xf numFmtId="0" fontId="14" fillId="0" borderId="0" xfId="0" applyFont="1" applyAlignment="1">
      <alignment vertical="center"/>
    </xf>
    <xf numFmtId="0" fontId="11" fillId="15" borderId="0" xfId="0" applyFont="1" applyFill="1"/>
    <xf numFmtId="0" fontId="11" fillId="15" borderId="4" xfId="0" applyFont="1" applyFill="1" applyBorder="1"/>
    <xf numFmtId="9" fontId="0" fillId="2" borderId="6" xfId="1" applyFont="1" applyFill="1" applyBorder="1"/>
    <xf numFmtId="0" fontId="2" fillId="15" borderId="12" xfId="0" applyFont="1" applyFill="1" applyBorder="1"/>
    <xf numFmtId="0" fontId="11" fillId="15" borderId="8" xfId="0" applyFont="1" applyFill="1" applyBorder="1"/>
    <xf numFmtId="0" fontId="11" fillId="2" borderId="8" xfId="0" applyFont="1" applyFill="1" applyBorder="1"/>
    <xf numFmtId="0" fontId="11" fillId="3" borderId="8" xfId="0" applyFont="1" applyFill="1" applyBorder="1"/>
    <xf numFmtId="0" fontId="11" fillId="0" borderId="8" xfId="0" applyFont="1" applyBorder="1"/>
    <xf numFmtId="0" fontId="11" fillId="4" borderId="8" xfId="0" applyFont="1" applyFill="1" applyBorder="1"/>
    <xf numFmtId="0" fontId="11" fillId="11" borderId="8" xfId="0" applyFont="1" applyFill="1" applyBorder="1"/>
    <xf numFmtId="0" fontId="11" fillId="6" borderId="8" xfId="0" applyFont="1" applyFill="1" applyBorder="1"/>
    <xf numFmtId="0" fontId="11" fillId="4" borderId="6" xfId="0" applyFont="1" applyFill="1" applyBorder="1"/>
    <xf numFmtId="0" fontId="11" fillId="9" borderId="8" xfId="0" applyFont="1" applyFill="1" applyBorder="1"/>
    <xf numFmtId="9" fontId="11" fillId="0" borderId="6" xfId="1" applyFont="1" applyBorder="1"/>
    <xf numFmtId="9" fontId="11" fillId="4" borderId="8" xfId="1" applyFont="1" applyFill="1" applyBorder="1"/>
    <xf numFmtId="0" fontId="12" fillId="3" borderId="0" xfId="0" applyFont="1" applyFill="1"/>
    <xf numFmtId="0" fontId="12" fillId="11" borderId="0" xfId="0" applyFont="1" applyFill="1"/>
    <xf numFmtId="0" fontId="12" fillId="4" borderId="0" xfId="0" applyFont="1" applyFill="1"/>
    <xf numFmtId="0" fontId="12" fillId="6" borderId="0" xfId="0" applyFont="1" applyFill="1"/>
    <xf numFmtId="0" fontId="12" fillId="9" borderId="0" xfId="0" applyFont="1" applyFill="1"/>
    <xf numFmtId="0" fontId="12" fillId="15" borderId="0" xfId="0" applyFont="1" applyFill="1"/>
    <xf numFmtId="0" fontId="0" fillId="0" borderId="17" xfId="0" applyBorder="1"/>
    <xf numFmtId="0" fontId="0" fillId="0" borderId="15" xfId="0" applyBorder="1"/>
    <xf numFmtId="0" fontId="12" fillId="0" borderId="15" xfId="0" applyFont="1" applyBorder="1"/>
    <xf numFmtId="0" fontId="0" fillId="9" borderId="15" xfId="0" applyFill="1" applyBorder="1"/>
    <xf numFmtId="0" fontId="0" fillId="13" borderId="15" xfId="0" applyFill="1" applyBorder="1"/>
    <xf numFmtId="0" fontId="11" fillId="2" borderId="15" xfId="0" applyFont="1" applyFill="1" applyBorder="1"/>
    <xf numFmtId="0" fontId="0" fillId="2" borderId="15" xfId="0" applyFill="1" applyBorder="1"/>
    <xf numFmtId="0" fontId="12" fillId="9" borderId="15" xfId="0" applyFont="1" applyFill="1" applyBorder="1"/>
    <xf numFmtId="0" fontId="0" fillId="2" borderId="18" xfId="0" applyFill="1" applyBorder="1"/>
    <xf numFmtId="0" fontId="0" fillId="0" borderId="0" xfId="0" applyFill="1" applyBorder="1"/>
    <xf numFmtId="0" fontId="8" fillId="9" borderId="0" xfId="0" applyFont="1" applyFill="1" applyBorder="1"/>
    <xf numFmtId="0" fontId="6" fillId="9" borderId="0" xfId="0" applyFont="1" applyFill="1" applyBorder="1"/>
    <xf numFmtId="9" fontId="9" fillId="9" borderId="0" xfId="1" applyFont="1" applyFill="1" applyBorder="1"/>
    <xf numFmtId="9" fontId="3" fillId="9" borderId="0" xfId="1" applyFont="1" applyFill="1" applyBorder="1"/>
    <xf numFmtId="0" fontId="13" fillId="9" borderId="0" xfId="0" applyFont="1" applyFill="1" applyBorder="1"/>
    <xf numFmtId="2" fontId="0" fillId="9" borderId="0" xfId="1" applyNumberFormat="1" applyFont="1" applyFill="1" applyBorder="1"/>
    <xf numFmtId="0" fontId="11" fillId="9" borderId="19" xfId="0" applyFont="1" applyFill="1" applyBorder="1"/>
    <xf numFmtId="0" fontId="12" fillId="9" borderId="19" xfId="0" applyFont="1" applyFill="1" applyBorder="1"/>
    <xf numFmtId="9" fontId="13" fillId="9" borderId="19" xfId="1" applyFont="1" applyFill="1" applyBorder="1"/>
    <xf numFmtId="9" fontId="11" fillId="9" borderId="19" xfId="1" applyFont="1" applyFill="1" applyBorder="1"/>
    <xf numFmtId="0" fontId="0" fillId="9" borderId="19" xfId="0" applyFill="1" applyBorder="1"/>
    <xf numFmtId="9" fontId="6" fillId="9" borderId="19" xfId="1" applyFont="1" applyFill="1" applyBorder="1"/>
    <xf numFmtId="9" fontId="0" fillId="9" borderId="19" xfId="1" applyFont="1" applyFill="1" applyBorder="1"/>
    <xf numFmtId="0" fontId="0" fillId="13" borderId="0" xfId="0" applyFont="1" applyFill="1" applyBorder="1"/>
    <xf numFmtId="0" fontId="2" fillId="9" borderId="19" xfId="0" applyFont="1" applyFill="1" applyBorder="1"/>
    <xf numFmtId="0" fontId="2" fillId="13" borderId="19" xfId="0" applyFont="1" applyFill="1" applyBorder="1"/>
    <xf numFmtId="0" fontId="6" fillId="9" borderId="19" xfId="0" applyFont="1" applyFill="1" applyBorder="1"/>
    <xf numFmtId="0" fontId="6" fillId="6" borderId="0" xfId="0" applyFont="1" applyFill="1" applyBorder="1"/>
    <xf numFmtId="0" fontId="0" fillId="6" borderId="19" xfId="0" applyFill="1" applyBorder="1"/>
    <xf numFmtId="0" fontId="11" fillId="6" borderId="19" xfId="0" applyFont="1" applyFill="1" applyBorder="1"/>
    <xf numFmtId="0" fontId="12" fillId="6" borderId="19" xfId="0" applyFont="1" applyFill="1" applyBorder="1"/>
    <xf numFmtId="0" fontId="0" fillId="6" borderId="0" xfId="0" applyFont="1" applyFill="1" applyBorder="1"/>
    <xf numFmtId="0" fontId="13" fillId="6" borderId="0" xfId="0" applyFont="1" applyFill="1" applyBorder="1"/>
    <xf numFmtId="0" fontId="6" fillId="6" borderId="19" xfId="0" applyFont="1" applyFill="1" applyBorder="1"/>
    <xf numFmtId="2" fontId="0" fillId="6" borderId="0" xfId="1" applyNumberFormat="1" applyFont="1" applyFill="1" applyBorder="1"/>
    <xf numFmtId="9" fontId="9" fillId="16" borderId="0" xfId="1" applyFont="1" applyFill="1" applyBorder="1"/>
    <xf numFmtId="9" fontId="6" fillId="16" borderId="0" xfId="1" applyFont="1" applyFill="1" applyBorder="1"/>
    <xf numFmtId="9" fontId="6" fillId="16" borderId="19" xfId="1" applyFont="1" applyFill="1" applyBorder="1"/>
    <xf numFmtId="9" fontId="13" fillId="16" borderId="19" xfId="1" applyFont="1" applyFill="1" applyBorder="1"/>
    <xf numFmtId="9" fontId="13" fillId="16" borderId="0" xfId="1" applyFont="1" applyFill="1" applyBorder="1"/>
    <xf numFmtId="9" fontId="3" fillId="16" borderId="0" xfId="1" applyFont="1" applyFill="1" applyBorder="1"/>
    <xf numFmtId="9" fontId="0" fillId="16" borderId="0" xfId="1" applyFont="1" applyFill="1" applyBorder="1"/>
    <xf numFmtId="9" fontId="2" fillId="16" borderId="0" xfId="1" applyFont="1" applyFill="1" applyBorder="1"/>
    <xf numFmtId="9" fontId="0" fillId="16" borderId="19" xfId="1" applyFont="1" applyFill="1" applyBorder="1"/>
    <xf numFmtId="9" fontId="11" fillId="16" borderId="19" xfId="1" applyFont="1" applyFill="1" applyBorder="1"/>
    <xf numFmtId="9" fontId="11" fillId="16" borderId="0" xfId="1" applyFont="1" applyFill="1" applyBorder="1"/>
    <xf numFmtId="0" fontId="2" fillId="13" borderId="0" xfId="0" applyFont="1" applyFill="1" applyBorder="1"/>
    <xf numFmtId="0" fontId="0" fillId="13" borderId="19" xfId="0" applyFill="1" applyBorder="1"/>
    <xf numFmtId="0" fontId="12" fillId="13" borderId="19" xfId="0" applyFont="1" applyFill="1" applyBorder="1"/>
    <xf numFmtId="0" fontId="11" fillId="13" borderId="19" xfId="0" applyFont="1" applyFill="1" applyBorder="1"/>
    <xf numFmtId="0" fontId="6" fillId="13" borderId="0" xfId="0" applyFont="1" applyFill="1" applyBorder="1"/>
  </cellXfs>
  <cellStyles count="3">
    <cellStyle name="Hyperlink" xfId="2" builtinId="8"/>
    <cellStyle name="Normal" xfId="0" builtinId="0"/>
    <cellStyle name="Percent" xfId="1" builtinId="5"/>
  </cellStyles>
  <dxfs count="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BC8FD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Starry Sprenkle-Hyppolite" id="{9109A784-527F-4C10-B966-442AC6190208}" userId="S::ssprenkle-hyppolite@conservation.org::0021abac-82c3-43cc-8ffa-aa9a0f958a8d"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L1" dT="2022-09-22T19:04:58.44" personId="{9109A784-527F-4C10-B966-442AC6190208}" id="{FB65A534-55F0-45E8-B7F5-9CD235B5F244}">
    <text>Crop Specific % Cover Recommendation</text>
  </threadedComment>
  <threadedComment ref="M1" dT="2022-09-22T19:04:35.67" personId="{9109A784-527F-4C10-B966-442AC6190208}" id="{E576282A-6CE0-4CD6-91CA-CEE301559BDE}">
    <text>Trees per hectare</text>
  </threadedComment>
  <threadedComment ref="N1" dT="2022-09-22T19:05:16.75" personId="{9109A784-527F-4C10-B966-442AC6190208}" id="{5D2F9D1C-7C04-4B03-B061-4ABECF31BCA0}">
    <text>"Across All" percent cover recommendation</text>
  </threadedComment>
  <threadedComment ref="M3" dT="2021-12-22T21:21:13.88" personId="{9109A784-527F-4C10-B966-442AC6190208}" id="{7536CE06-0473-4BCF-9C8C-EB3DE74B4C64}">
    <text>Huasen gave 312/ha but with given tree size this is far greater than 40% cover (see right columns- with given R2 sizes it would have to be 88/ha)</text>
  </threadedComment>
  <threadedComment ref="C4" dT="2022-01-07T20:00:17.72" personId="{9109A784-527F-4C10-B966-442AC6190208}" id="{95AD3B9F-72CA-418F-8EE0-6458173F281F}">
    <text>response missing 1/7</text>
  </threadedComment>
  <threadedComment ref="C7" dT="2022-01-07T20:00:24.03" personId="{9109A784-527F-4C10-B966-442AC6190208}" id="{BF51923A-B683-4095-A49B-F1A2BB612C08}">
    <text>response missing 1/7</text>
  </threadedComment>
  <threadedComment ref="M7" dT="2022-01-10T22:02:18.14" personId="{9109A784-527F-4C10-B966-442AC6190208}" id="{55E93611-73AA-4704-9C70-95E1F3319FBF}">
    <text>42 trees/ha would give 75% cover as reduced in R2, keeping tree width constant (he confirmed that)</text>
  </threadedComment>
  <threadedComment ref="C8" dT="2022-01-07T20:00:31.34" personId="{9109A784-527F-4C10-B966-442AC6190208}" id="{1851E647-0635-4124-B14C-C4D1888C2AFE}">
    <text>response missing 1/7</text>
  </threadedComment>
  <threadedComment ref="M12" dT="2022-01-08T01:28:06.75" personId="{9109A784-527F-4C10-B966-442AC6190208}" id="{406952A6-253D-46B9-B9DA-B138AD77A3BA}">
    <text>would be 166 to match 23% cover, but didn't ask to fit, and that's for the crop not all crops</text>
  </threadedComment>
  <threadedComment ref="L16" dT="2022-01-08T01:20:06.98" personId="{9109A784-527F-4C10-B966-442AC6190208}" id="{137729AD-F988-48C4-8C6A-6D667545EEDF}">
    <text>given by email</text>
  </threadedComment>
  <threadedComment ref="M16" dT="2022-01-08T01:22:02.17" personId="{9109A784-527F-4C10-B966-442AC6190208}" id="{4251DEFB-7B6B-4C9A-9741-5DCE9B48EFC4}">
    <text>calculated to fit 30% cover at given size</text>
  </threadedComment>
  <threadedComment ref="M20" dT="2022-01-07T23:04:06.07" personId="{9109A784-527F-4C10-B966-442AC6190208}" id="{06DD407A-9B6F-4C51-9DF9-65ED193A9CAA}">
    <text>calculated to fit 20% cover by expert request</text>
  </threadedComment>
  <threadedComment ref="F22" dT="2022-01-07T20:30:09.56" personId="{9109A784-527F-4C10-B966-442AC6190208}" id="{9C78FDB7-D4A9-4A88-80B3-91DCD8ACC764}">
    <text>emailed response</text>
  </threadedComment>
  <threadedComment ref="G23" dT="2022-01-08T02:15:45.07" personId="{9109A784-527F-4C10-B966-442AC6190208}" id="{99B9B158-F9AB-458A-8802-AF1AA9241B0D}">
    <text>expert specified 10.5 m2, would have to adjust his width to fit</text>
  </threadedComment>
  <threadedComment ref="G36" dT="2022-01-08T01:45:48.81" personId="{9109A784-527F-4C10-B966-442AC6190208}" id="{F3BABB95-43A0-47F9-9FE5-1523305F1CEC}">
    <text>not given by expert, but it's the right number to give 11% cover at 36 trees/ha</text>
  </threadedComment>
  <threadedComment ref="G41" dT="2022-01-12T15:56:12.57" personId="{9109A784-527F-4C10-B966-442AC6190208}" id="{C0C5C201-4A0C-4E31-8789-776E3A756699}">
    <text>not given by expert but put for calculation</text>
  </threadedComment>
  <threadedComment ref="N43" dT="2022-01-08T01:35:01.93" personId="{9109A784-527F-4C10-B966-442AC6190208}" id="{3B0FCB48-997A-4491-B498-0E6F09FE275C}">
    <text>lost by an auto-copy need to reverify</text>
  </threadedComment>
  <threadedComment ref="M45" dT="2022-01-10T22:02:46.11" personId="{9109A784-527F-4C10-B966-442AC6190208}" id="{9E99DC44-0B52-4E59-A0E1-592179FA80FA}">
    <text>42 trees/ha would give 75% cover as reduced in R2, keeping tree width constant (he confirmed that</text>
  </threadedComment>
  <threadedComment ref="M49" dT="2022-01-10T22:07:54.72" personId="{9109A784-527F-4C10-B966-442AC6190208}" id="{E8885C13-2195-4922-AC03-FE75B4BC809D}">
    <text>37 trees/ha would give 50% cover as reduced in R2, or could reduce tree width (he didn't comment on width)</text>
  </threadedComment>
  <threadedComment ref="M53" dT="2022-01-07T23:10:31.72" personId="{9109A784-527F-4C10-B966-442AC6190208}" id="{C5F05E35-8402-4A71-B1CE-484B355A31ED}">
    <text>fitted to match 18% cover by expert request</text>
  </threadedComment>
  <threadedComment ref="G56" dT="2022-01-08T02:12:56.29" personId="{9109A784-527F-4C10-B966-442AC6190208}" id="{A82EF4CD-A96F-49FD-B860-DEA3F7ECCD58}">
    <text>expert specified 25 m2, would have to adjust his width to fit</text>
  </threadedComment>
</ThreadedComments>
</file>

<file path=xl/threadedComments/threadedComment2.xml><?xml version="1.0" encoding="utf-8"?>
<ThreadedComments xmlns="http://schemas.microsoft.com/office/spreadsheetml/2018/threadedcomments" xmlns:x="http://schemas.openxmlformats.org/spreadsheetml/2006/main">
  <threadedComment ref="O3" dT="2021-12-22T21:21:13.88" personId="{9109A784-527F-4C10-B966-442AC6190208}" id="{3D5E278C-4A79-46E5-835B-7EF489AAE3EF}">
    <text>Huasen gave 312/ha but with given tree size this is far greater than 40% cover (see right columns- with given R2 sizes it would have to be 88/ha)</text>
  </threadedComment>
  <threadedComment ref="C4" dT="2022-01-07T20:00:17.72" personId="{9109A784-527F-4C10-B966-442AC6190208}" id="{6937DCD9-5705-47DD-B8CF-D51549DC2A77}">
    <text>response missing 1/7</text>
  </threadedComment>
  <threadedComment ref="C7" dT="2022-01-07T20:00:24.03" personId="{9109A784-527F-4C10-B966-442AC6190208}" id="{68F2B004-D599-4730-826E-C27A95D14820}">
    <text>response missing 1/7</text>
  </threadedComment>
  <threadedComment ref="O7" dT="2022-01-10T22:02:18.14" personId="{9109A784-527F-4C10-B966-442AC6190208}" id="{FC09264E-0F61-449C-95A4-DADA4DA7ADDB}">
    <text>42 trees/ha would give 75% cover as reduced in R2, keeping tree width constant (he confirmed that)</text>
  </threadedComment>
  <threadedComment ref="C8" dT="2022-01-07T20:00:31.34" personId="{9109A784-527F-4C10-B966-442AC6190208}" id="{1F8E3AB6-718C-47EC-AE3D-0B5F3887A33F}">
    <text>response missing 1/7</text>
  </threadedComment>
  <threadedComment ref="O12" dT="2022-01-08T01:28:06.75" personId="{9109A784-527F-4C10-B966-442AC6190208}" id="{C0BD116E-DBB7-4C33-9B6A-E8DDD2EE4175}">
    <text>would be 166 to match 23% cover, but didn't ask to fit, and that's for the crop not all crops</text>
  </threadedComment>
  <threadedComment ref="N16" dT="2022-01-08T01:20:06.98" personId="{9109A784-527F-4C10-B966-442AC6190208}" id="{AC5E6E7D-B821-438C-B5A0-390F6E23A640}">
    <text>given by email</text>
  </threadedComment>
  <threadedComment ref="O16" dT="2022-01-08T01:22:02.17" personId="{9109A784-527F-4C10-B966-442AC6190208}" id="{986B9A32-1B48-438F-B959-5FF1791722E5}">
    <text>calculated to fit 30% cover at given size</text>
  </threadedComment>
  <threadedComment ref="O20" dT="2022-01-07T23:04:06.07" personId="{9109A784-527F-4C10-B966-442AC6190208}" id="{DD099996-0F18-4F09-A218-F6739CB8AC1B}">
    <text>calculated to fit 20% cover by expert request</text>
  </threadedComment>
  <threadedComment ref="H22" dT="2022-01-07T20:30:09.56" personId="{9109A784-527F-4C10-B966-442AC6190208}" id="{F2DCB90B-6E8A-4130-A3E0-A130AB2A91CB}">
    <text>emailed response</text>
  </threadedComment>
  <threadedComment ref="I23" dT="2022-01-08T02:15:45.07" personId="{9109A784-527F-4C10-B966-442AC6190208}" id="{3B0CA92F-811D-4D57-9900-2B7E4E8AD7C6}">
    <text>expert specified 10.5 m2, would have to adjust his width to fit</text>
  </threadedComment>
  <threadedComment ref="I36" dT="2022-01-08T01:45:48.81" personId="{9109A784-527F-4C10-B966-442AC6190208}" id="{82311F12-EA46-445A-8831-EB7FB5873538}">
    <text>not given by expert, but it's the right number to give 11% cover at 36 trees/ha</text>
  </threadedComment>
  <threadedComment ref="I41" dT="2022-01-12T15:56:12.57" personId="{9109A784-527F-4C10-B966-442AC6190208}" id="{86413C88-03ED-4405-86F4-1C413F7233D6}">
    <text>not given by expert but put for calculation</text>
  </threadedComment>
  <threadedComment ref="P43" dT="2022-01-08T01:35:01.93" personId="{9109A784-527F-4C10-B966-442AC6190208}" id="{6A826CDC-00D3-4B32-A32F-CD410CA13D35}">
    <text>lost by an auto-copy need to reverify</text>
  </threadedComment>
  <threadedComment ref="O45" dT="2022-01-10T22:02:46.11" personId="{9109A784-527F-4C10-B966-442AC6190208}" id="{9DD24154-9276-4BB4-83C5-47C5B110106B}">
    <text>42 trees/ha would give 75% cover as reduced in R2, keeping tree width constant (he confirmed that</text>
  </threadedComment>
  <threadedComment ref="O49" dT="2022-01-10T22:07:54.72" personId="{9109A784-527F-4C10-B966-442AC6190208}" id="{9FB70468-9B40-4B5B-B075-9DE65C00B3CC}">
    <text>37 trees/ha would give 50% cover as reduced in R2, or could reduce tree width (he didn't comment on width)</text>
  </threadedComment>
  <threadedComment ref="O53" dT="2022-01-07T23:10:31.72" personId="{9109A784-527F-4C10-B966-442AC6190208}" id="{9BB1AC50-FD6D-4C52-9329-070F3150D5F7}">
    <text>fitted to match 18% cover by expert request</text>
  </threadedComment>
  <threadedComment ref="I56" dT="2022-01-08T02:12:56.29" personId="{9109A784-527F-4C10-B966-442AC6190208}" id="{3A8450ED-D620-46F3-A088-7876397968F5}">
    <text>expert specified 25 m2, would have to adjust his width to fit</text>
  </threadedComment>
</ThreadedComments>
</file>

<file path=xl/threadedComments/threadedComment3.xml><?xml version="1.0" encoding="utf-8"?>
<ThreadedComments xmlns="http://schemas.microsoft.com/office/spreadsheetml/2018/threadedcomments" xmlns:x="http://schemas.openxmlformats.org/spreadsheetml/2006/main">
  <threadedComment ref="I2" dT="2022-01-08T01:45:48.81" personId="{9109A784-527F-4C10-B966-442AC6190208}" id="{354333C0-5154-4927-9FE0-B98459BEC353}">
    <text>not given by expert, but it's the right number to give 11% cover at 36 trees/ha</text>
  </threadedComment>
  <threadedComment ref="O7" dT="2021-12-22T21:21:13.88" personId="{9109A784-527F-4C10-B966-442AC6190208}" id="{D87C7A40-5E36-4173-BA1B-6AA0E585EE7E}">
    <text>Huasen gave 312/ha but with given tree size this is far greater than 40% cover (see right columns- with given R2 sizes it would have to be 88/ha)</text>
  </threadedComment>
  <threadedComment ref="C8" dT="2022-01-07T20:00:17.72" personId="{9109A784-527F-4C10-B966-442AC6190208}" id="{5A9D0336-DD2F-48E4-A11E-5A44643BB8E9}">
    <text>response missing 1/7</text>
  </threadedComment>
  <threadedComment ref="C11" dT="2022-01-07T20:00:24.03" personId="{9109A784-527F-4C10-B966-442AC6190208}" id="{07763E24-1F96-4E17-9EC9-66C965F41749}">
    <text>response missing 1/7</text>
  </threadedComment>
  <threadedComment ref="O11" dT="2022-01-10T22:02:18.14" personId="{9109A784-527F-4C10-B966-442AC6190208}" id="{4E678EBD-7CA1-454E-8B05-644BBA387026}">
    <text>42 trees/ha would give 75% cover as reduced in R2, keeping tree width constant (he confirmed that)</text>
  </threadedComment>
  <threadedComment ref="C12" dT="2022-01-07T20:00:31.34" personId="{9109A784-527F-4C10-B966-442AC6190208}" id="{E6690474-8BFE-493B-BE12-6A57FA549907}">
    <text>response missing 1/7</text>
  </threadedComment>
  <threadedComment ref="I16" dT="2022-01-12T15:56:12.57" personId="{9109A784-527F-4C10-B966-442AC6190208}" id="{82A58A59-56EB-415E-891D-15BF40DEEF70}">
    <text>not given by expert but put for calculation</text>
  </threadedComment>
  <threadedComment ref="O19" dT="2022-01-10T22:07:54.72" personId="{9109A784-527F-4C10-B966-442AC6190208}" id="{6CB35D9D-D960-42F6-A316-B5B8A12F7DF9}">
    <text>37 trees/ha would give 50% cover as reduced in R2, or could reduce tree width (he didn't comment on width)</text>
  </threadedComment>
  <threadedComment ref="O25" dT="2022-01-07T23:04:06.07" personId="{9109A784-527F-4C10-B966-442AC6190208}" id="{D038BF7D-9E0B-45DE-BF40-7EB2D67CF1AD}">
    <text>calculated to fit 20% cover by expert request</text>
  </threadedComment>
  <threadedComment ref="H27" dT="2022-01-07T20:30:09.56" personId="{9109A784-527F-4C10-B966-442AC6190208}" id="{608660B8-0C70-46B6-B1A3-3E5B39D37125}">
    <text>emailed response</text>
  </threadedComment>
  <threadedComment ref="I28" dT="2022-01-08T02:15:45.07" personId="{9109A784-527F-4C10-B966-442AC6190208}" id="{643C4872-205F-4697-9E44-B29ECB8E10C3}">
    <text>expert specified 10.5 m2, would have to adjust his width to fit</text>
  </threadedComment>
  <threadedComment ref="O32" dT="2022-01-07T23:10:31.72" personId="{9109A784-527F-4C10-B966-442AC6190208}" id="{3A9D6AED-8543-40C6-B1A6-DF657C1E569C}">
    <text>fitted to match 18% cover by expert request</text>
  </threadedComment>
  <threadedComment ref="O34" dT="2022-01-08T01:28:06.75" personId="{9109A784-527F-4C10-B966-442AC6190208}" id="{4CABF506-98DE-46D7-9426-5D1944ABE8E7}">
    <text>would be 166 to match 23% cover, but didn't ask to fit, and that's for the crop not all crops</text>
  </threadedComment>
  <threadedComment ref="N38" dT="2022-01-08T01:20:06.98" personId="{9109A784-527F-4C10-B966-442AC6190208}" id="{CCD3AF38-66BA-49C4-8874-3A7D51EEC9F3}">
    <text>given by email</text>
  </threadedComment>
  <threadedComment ref="O38" dT="2022-01-08T01:22:02.17" personId="{9109A784-527F-4C10-B966-442AC6190208}" id="{4416E170-86B6-483C-BB36-BFD8C6A43242}">
    <text>calculated to fit 30% cover at given size</text>
  </threadedComment>
  <threadedComment ref="P45" dT="2022-01-08T01:35:01.93" personId="{9109A784-527F-4C10-B966-442AC6190208}" id="{CDC2AEBF-0881-43A0-A928-4458F1613629}">
    <text>lost by an auto-copy need to reverify</text>
  </threadedComment>
  <threadedComment ref="O47" dT="2022-01-10T22:02:46.11" personId="{9109A784-527F-4C10-B966-442AC6190208}" id="{93854FF7-9108-4147-9F42-D70874E20DF4}">
    <text>42 trees/ha would give 75% cover as reduced in R2, keeping tree width constant (he confirmed that</text>
  </threadedComment>
  <threadedComment ref="I53" dT="2022-01-08T02:12:56.29" personId="{9109A784-527F-4C10-B966-442AC6190208}" id="{11579C5A-F41E-4F49-8526-3967965EDC99}">
    <text>expert specified 25 m2, would have to adjust his width to fit</text>
  </threadedComment>
</ThreadedComments>
</file>

<file path=xl/threadedComments/threadedComment4.xml><?xml version="1.0" encoding="utf-8"?>
<ThreadedComments xmlns="http://schemas.microsoft.com/office/spreadsheetml/2018/threadedcomments" xmlns:x="http://schemas.openxmlformats.org/spreadsheetml/2006/main">
  <threadedComment ref="DD1" dT="2021-11-02T20:25:23.74" personId="{9109A784-527F-4C10-B966-442AC6190208}" id="{247C17C1-9B91-4B10-B9E6-AD4992B476A0}">
    <text>in this version of the data set, to allow for calculation of average totals, we ignored missing values for boundaries from experts who did not specify tree spacing in boundaries</text>
  </threadedComment>
  <threadedComment ref="DE1" dT="2021-11-02T20:25:23.74" personId="{9109A784-527F-4C10-B966-442AC6190208}" id="{2BDF8AF7-20D5-4A27-8D59-6591E1878B06}">
    <text>in this version of the data set, to allow for calculation of average totals, we ignored missing values for boundaries from experts who did not specify tree spacing in boundaries</text>
  </threadedComment>
  <threadedComment ref="CN4" dT="2022-01-08T01:45:48.81" personId="{9109A784-527F-4C10-B966-442AC6190208}" id="{B6F8A8BE-1AA1-4953-9BE0-C626563D1509}">
    <text>not given by expert, but it's the right number to give 11% cover at 36 trees/ha</text>
  </threadedComment>
  <threadedComment ref="CY6" dT="2021-10-13T15:19:52.22" personId="{9109A784-527F-4C10-B966-442AC6190208}" id="{DCA3F5B2-DEE6-428A-AE4D-31D014001CB0}">
    <text>response given by email</text>
  </threadedComment>
  <threadedComment ref="DN10" dT="2021-12-22T21:21:13.88" personId="{9109A784-527F-4C10-B966-442AC6190208}" id="{EDD72996-F8F0-499D-BFB4-502BEFD34C23}">
    <text>Huasen gave 312/ha but with given tree size this is far greater than 40% cover (see right columns- with given R2 sizes it would have to be 88/ha)</text>
  </threadedComment>
  <threadedComment ref="DP10" dT="2022-01-07T20:47:58.05" personId="{9109A784-527F-4C10-B966-442AC6190208}" id="{CE527E37-C3CC-4744-AB3F-8930ABBED095}">
    <text>it's 142%, have to cap at 100 and reduce tree width</text>
  </threadedComment>
  <threadedComment ref="DS10" dT="2022-01-07T20:47:19.21" personId="{9109A784-527F-4C10-B966-442AC6190208}" id="{FF1A5DF4-04D9-47B1-8D7E-4FA633872DCB}">
    <text>Huasen gave 312/ha but with given tree size this is far greater than 40% cover (see right columns- with given R2 sizes it would have to be 88/ha for 40% cover, 220.4 for 100% cover)</text>
  </threadedComment>
  <threadedComment ref="DQ11" dT="2022-01-08T01:35:01.93" personId="{9109A784-527F-4C10-B966-442AC6190208}" id="{815161E8-9393-428D-A985-DCF2EA5D57BE}">
    <text>lost by an auto-copy need to reverify</text>
  </threadedComment>
  <threadedComment ref="AY13" dT="2021-10-13T15:06:06.29" personId="{9109A784-527F-4C10-B966-442AC6190208}" id="{319E9970-060C-44B7-A517-7FA8F317875B}">
    <text>either this is a reversal, or he's put trees/ha here?</text>
  </threadedComment>
  <threadedComment ref="AY13" dT="2021-10-13T15:11:36.49" personId="{9109A784-527F-4C10-B966-442AC6190208}" id="{4373118A-2AB5-4AFF-8B2E-CE6D7D8E21A2}" parentId="{319E9970-060C-44B7-A517-7FA8F317875B}">
    <text>asked on 10/13</text>
  </threadedComment>
  <threadedComment ref="CV13" dT="2022-01-08T01:48:03.97" personId="{9109A784-527F-4C10-B966-442AC6190208}" id="{2BD4400A-FD1B-472B-817C-CCF7F3DC5104}">
    <text>ALL trees he recommends are boundary trees</text>
  </threadedComment>
  <threadedComment ref="C14" dT="2022-01-07T20:00:17.72" personId="{9109A784-527F-4C10-B966-442AC6190208}" id="{E3EDBF77-1972-4F44-89A1-355377B3CD6A}">
    <text>response missing 1/7</text>
  </threadedComment>
  <threadedComment ref="CR17" dT="2021-09-10T20:47:35.85" personId="{9109A784-527F-4C10-B966-442AC6190208}" id="{DE9FC8BA-00FB-4107-860E-EB8C7400FC76}">
    <text>too high?  check citation</text>
  </threadedComment>
  <threadedComment ref="C18" dT="2022-01-07T20:00:24.03" personId="{9109A784-527F-4C10-B966-442AC6190208}" id="{8D873E03-E25A-45CD-A365-C56E4EC46252}">
    <text>response missing 1/7</text>
  </threadedComment>
  <threadedComment ref="CJ18" dT="2021-10-13T00:31:11.99" personId="{9109A784-527F-4C10-B966-442AC6190208}" id="{F4704B82-E6C0-451D-B0A2-69C47D8DBEBF}">
    <text>had to adjust down- inquired 10/12</text>
  </threadedComment>
  <threadedComment ref="CJ18" dT="2021-11-01T15:22:38.10" personId="{9109A784-527F-4C10-B966-442AC6190208}" id="{A0E73E0E-161A-409A-9A9C-5434908C9CBE}" parentId="{F4704B82-E6C0-451D-B0A2-69C47D8DBEBF}">
    <text>corrected per his response on 11/1 (actual widt is 15 m)</text>
  </threadedComment>
  <threadedComment ref="CP18" dT="2021-09-10T20:33:50.76" personId="{9109A784-527F-4C10-B966-442AC6190208}" id="{E7A77CBD-808A-41B9-86A1-1636E3939234}">
    <text>our 'width' must be off</text>
  </threadedComment>
  <threadedComment ref="DN18" dT="2022-01-10T22:02:18.14" personId="{9109A784-527F-4C10-B966-442AC6190208}" id="{AAC7E1D0-0A41-43B6-BC4C-02EFD5FF0304}">
    <text>42 trees/ha would give 75% cover as reduced in R2, keeping tree width constant (he confirmed that)</text>
  </threadedComment>
  <threadedComment ref="CJ19" dT="2021-10-13T00:31:11.99" personId="{9109A784-527F-4C10-B966-442AC6190208}" id="{393ADF91-0763-47FF-AC0B-9BD936266792}">
    <text>had to adjust down- inquired 10/12</text>
  </threadedComment>
  <threadedComment ref="CP19" dT="2021-09-10T20:33:50.76" personId="{9109A784-527F-4C10-B966-442AC6190208}" id="{E5D3A018-4F9C-49D2-B0BD-5D2E5D87E83C}">
    <text>our 'width' must be off</text>
  </threadedComment>
  <threadedComment ref="CP19" dT="2021-11-01T15:24:26.18" personId="{9109A784-527F-4C10-B966-442AC6190208}" id="{138B6D70-CAED-4F07-A160-A826AD9E73CF}" parentId="{E5D3A018-4F9C-49D2-B0BD-5D2E5D87E83C}">
    <text>corrected width to 15 per his email</text>
  </threadedComment>
  <threadedComment ref="DN19" dT="2022-01-10T22:02:46.11" personId="{9109A784-527F-4C10-B966-442AC6190208}" id="{72CCEAB8-1743-496E-BAB6-312875775142}">
    <text>42 trees/ha would give 75% cover as reduced in R2, keeping tree width constant (he confirmed that</text>
  </threadedComment>
  <threadedComment ref="C20" dT="2022-01-07T20:00:31.34" personId="{9109A784-527F-4C10-B966-442AC6190208}" id="{03BA6E77-E496-4E79-B796-E630EEF6FA1F}">
    <text>response missing 1/7</text>
  </threadedComment>
  <threadedComment ref="CN23" dT="2022-01-12T15:56:12.57" personId="{9109A784-527F-4C10-B966-442AC6190208}" id="{EA513E76-163C-444B-A8D1-6896EFC5D231}">
    <text>not given by expert but put for calculation</text>
  </threadedComment>
  <threadedComment ref="DN27" dT="2022-01-10T22:07:54.72" personId="{9109A784-527F-4C10-B966-442AC6190208}" id="{1D549C43-2AA6-438B-AD5E-64E435BA22AC}">
    <text>37 trees/ha would give 50% cover as reduced in R2, or could reduce tree width (he didn't comment on width)</text>
  </threadedComment>
  <threadedComment ref="CZ28" dT="2022-01-08T02:10:06.44" personId="{9109A784-527F-4C10-B966-442AC6190208}" id="{308C6C90-4E61-44AD-B749-9E1201D5F5A8}">
    <text>would have to be 71 trees/ha to give the 50% tree cover specified</text>
  </threadedComment>
  <threadedComment ref="CZ34" dT="2022-01-07T23:01:47.03" personId="{9109A784-527F-4C10-B966-442AC6190208}" id="{B2078A5F-1D3E-4384-8A62-508EEAE267FC}">
    <text>'fitted' from 40% cover per expert request</text>
  </threadedComment>
  <threadedComment ref="DN34" dT="2022-01-07T23:04:06.07" personId="{9109A784-527F-4C10-B966-442AC6190208}" id="{00C41EFB-11DE-4230-A0DB-0C0C8BD2A9C7}">
    <text>calculated to fit 20% cover by expert request</text>
  </threadedComment>
  <threadedComment ref="CZ35" dT="2022-01-07T23:07:15.90" personId="{9109A784-527F-4C10-B966-442AC6190208}" id="{5CAF8385-6364-4FC4-AB81-9CFC0E9D5294}">
    <text>given by expert</text>
  </threadedComment>
  <threadedComment ref="DN35" dT="2022-01-07T23:10:31.72" personId="{9109A784-527F-4C10-B966-442AC6190208}" id="{69309B4C-AE4E-47A2-9EDF-FA2FD556BC64}">
    <text>fitted to match 18% cover by expert request</text>
  </threadedComment>
  <threadedComment ref="CY37" dT="2022-01-12T21:01:19.15" personId="{9109A784-527F-4C10-B966-442AC6190208}" id="{0E219BBE-3AF2-46AE-83A5-D7BCE2287223}">
    <text>For soy only, would be 163 trees/ha to fit 32% cover at specified size</text>
  </threadedComment>
  <threadedComment ref="CZ37" dT="2022-01-08T00:55:49.25" personId="{9109A784-527F-4C10-B966-442AC6190208}" id="{C19F9E5A-C571-44FD-98DF-F4F767DDAAB6}">
    <text>would be 163 trees/ha to fit 32% cover at specified size</text>
  </threadedComment>
  <threadedComment ref="CK39" dT="2022-01-04T20:48:37.84" personId="{9109A784-527F-4C10-B966-442AC6190208}" id="{032F09D7-8D98-4AA6-B208-B2F5D8A90A59}">
    <text>corrected from email</text>
  </threadedComment>
  <threadedComment ref="CL39" dT="2022-01-07T20:30:09.56" personId="{9109A784-527F-4C10-B966-442AC6190208}" id="{B96A5307-9FCC-4BF5-AF71-5A9AD7941010}">
    <text>emailed response</text>
  </threadedComment>
  <threadedComment ref="CN41" dT="2022-01-08T02:15:45.07" personId="{9109A784-527F-4C10-B966-442AC6190208}" id="{1BA1014A-0A0F-459F-AE48-4C35D302A5C9}">
    <text>expert specified 10.5 m2, would have to adjust his width to fit</text>
  </threadedComment>
  <threadedComment ref="CN42" dT="2022-01-08T02:12:56.29" personId="{9109A784-527F-4C10-B966-442AC6190208}" id="{1B66463E-995C-4E49-8885-0D161BE4EF6B}">
    <text>expert specified 25 m2, would have to adjust his width to fit</text>
  </threadedComment>
  <threadedComment ref="DC42" dT="2021-10-13T13:23:19.37" personId="{9109A784-527F-4C10-B966-442AC6190208}" id="{196331FD-EBB3-4916-92D2-2624E85642AD}">
    <text>I corrected the trees/ha so that it would match the 2% cover specification- write to him to clarify also for corn</text>
  </threadedComment>
  <threadedComment ref="DN47" dT="2022-01-08T01:28:06.75" personId="{9109A784-527F-4C10-B966-442AC6190208}" id="{5C66A56F-8735-49E4-99CE-AB5FC23621E3}">
    <text>would be 166 to match 23% cover, but didn't ask to fit, and that's for the crop not all crops</text>
  </threadedComment>
  <threadedComment ref="CP48" dT="2021-09-10T20:28:30.57" personId="{9109A784-527F-4C10-B966-442AC6190208}" id="{A7847064-6448-452B-811B-A0A4F952029D}">
    <text>this would be closed according to our calculation of width- does he want to change the width parameter?</text>
  </threadedComment>
  <threadedComment ref="CZ51" dT="2022-01-08T01:14:26.77" personId="{9109A784-527F-4C10-B966-442AC6190208}" id="{80A1E20E-C1AC-4403-9FD2-3EB7690B8F45}">
    <text>fitted to 25% cover at size</text>
  </threadedComment>
  <threadedComment ref="DC51" dT="2021-10-13T16:10:32.95" personId="{9109A784-527F-4C10-B966-442AC6190208}" id="{260EB7A4-4365-4B5C-8F06-9F5D2B8C325D}">
    <text>will probably be reduced- pending email response</text>
  </threadedComment>
  <threadedComment ref="DC51" dT="2021-11-01T15:31:33.49" personId="{9109A784-527F-4C10-B966-442AC6190208}" id="{4A75CF94-CB66-4B5D-8C84-DE76560DA881}" parentId="{260EB7A4-4365-4B5C-8F06-9F5D2B8C325D}">
    <text>adjusted width to 3m following email exchange on 11/1</text>
  </threadedComment>
  <threadedComment ref="DO51" dT="2021-10-13T15:58:17.67" personId="{9109A784-527F-4C10-B966-442AC6190208}" id="{A28F61D9-5271-4333-9CA7-0FBE0F2C205F}">
    <text>huge discrepancy w/corn-specific (which is too high) and 'all crops', need to verify- wrote on 10/13</text>
  </threadedComment>
  <threadedComment ref="DO51" dT="2021-11-01T15:31:24.94" personId="{9109A784-527F-4C10-B966-442AC6190208}" id="{410D5EC9-3E24-434A-8337-751DE52FE9D7}" parentId="{A28F61D9-5271-4333-9CA7-0FBE0F2C205F}">
    <text>adjusted width to 3m following email exchange on 11/1</text>
  </threadedComment>
  <threadedComment ref="CZ52" dT="2022-01-08T01:15:33.55" personId="{9109A784-527F-4C10-B966-442AC6190208}" id="{54DAC118-0C70-40A8-B996-6B2E45AC18FB}">
    <text>fitted to match 11% cover</text>
  </threadedComment>
  <threadedComment ref="CP55" dT="2021-09-10T20:30:41.11" personId="{9109A784-527F-4C10-B966-442AC6190208}" id="{40FC8E4B-E4B1-46FF-9B32-679670464574}">
    <text>also technically 'closed' - are our widths off?</text>
  </threadedComment>
  <threadedComment ref="DL55" dT="2022-01-08T01:20:06.98" personId="{9109A784-527F-4C10-B966-442AC6190208}" id="{AE61B6A6-2D80-44F3-8620-9E2026586103}">
    <text>given by email</text>
  </threadedComment>
  <threadedComment ref="DN55" dT="2022-01-08T01:22:02.17" personId="{9109A784-527F-4C10-B966-442AC6190208}" id="{4BBF32EF-2E75-4C11-8CB1-87177CB323FE}">
    <text>calculated to fit 30% cover at given size</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microsoft.com/office/2017/10/relationships/threadedComment" Target="../threadedComments/threadedComment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 Id="rId4" Type="http://schemas.microsoft.com/office/2017/10/relationships/threadedComment" Target="../threadedComments/threadedComment3.xml"/></Relationships>
</file>

<file path=xl/worksheets/_rels/sheet4.xml.rels><?xml version="1.0" encoding="UTF-8" standalone="yes"?>
<Relationships xmlns="http://schemas.openxmlformats.org/package/2006/relationships"><Relationship Id="rId8" Type="http://schemas.openxmlformats.org/officeDocument/2006/relationships/comments" Target="../comments4.xml"/><Relationship Id="rId3" Type="http://schemas.openxmlformats.org/officeDocument/2006/relationships/hyperlink" Target="mailto:Poplarbill@gmail.com" TargetMode="External"/><Relationship Id="rId7" Type="http://schemas.openxmlformats.org/officeDocument/2006/relationships/vmlDrawing" Target="../drawings/vmlDrawing4.vml"/><Relationship Id="rId2" Type="http://schemas.openxmlformats.org/officeDocument/2006/relationships/hyperlink" Target="mailto:drakenmubiru@yahoo.com" TargetMode="External"/><Relationship Id="rId1" Type="http://schemas.openxmlformats.org/officeDocument/2006/relationships/hyperlink" Target="mailto:p.burgess@btinternet.com" TargetMode="External"/><Relationship Id="rId6" Type="http://schemas.openxmlformats.org/officeDocument/2006/relationships/printerSettings" Target="../printerSettings/printerSettings4.bin"/><Relationship Id="rId5" Type="http://schemas.openxmlformats.org/officeDocument/2006/relationships/hyperlink" Target="mailto:amitudu@gmail.com" TargetMode="External"/><Relationship Id="rId4" Type="http://schemas.openxmlformats.org/officeDocument/2006/relationships/hyperlink" Target="mailto:abaynehdd2009@gmail.com" TargetMode="External"/><Relationship Id="rId9" Type="http://schemas.microsoft.com/office/2017/10/relationships/threadedComment" Target="../threadedComments/threadedComment4.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B8F472-5DC5-462F-8447-871F91F3B1D0}">
  <dimension ref="A1:CS57"/>
  <sheetViews>
    <sheetView tabSelected="1" zoomScale="80" zoomScaleNormal="80" workbookViewId="0">
      <pane xSplit="4" ySplit="1" topLeftCell="E2" activePane="bottomRight" state="frozen"/>
      <selection pane="topRight" activeCell="J1" sqref="J1"/>
      <selection pane="bottomLeft" activeCell="A2" sqref="A2"/>
      <selection pane="bottomRight" activeCell="T17" sqref="T17"/>
    </sheetView>
  </sheetViews>
  <sheetFormatPr defaultRowHeight="15" x14ac:dyDescent="0.25"/>
  <cols>
    <col min="1" max="1" width="5" style="148" customWidth="1"/>
    <col min="2" max="2" width="5" style="151" customWidth="1"/>
    <col min="3" max="3" width="12.140625" style="148" customWidth="1"/>
    <col min="4" max="4" width="11" style="151" customWidth="1"/>
    <col min="5" max="5" width="12.140625" style="148" hidden="1" customWidth="1"/>
    <col min="6" max="6" width="11.5703125" style="148" hidden="1" customWidth="1"/>
    <col min="7" max="7" width="14.7109375" style="148" hidden="1" customWidth="1"/>
    <col min="8" max="11" width="7.140625" style="151" customWidth="1"/>
    <col min="12" max="12" width="11.140625" style="388" customWidth="1"/>
    <col min="13" max="13" width="15.28515625" style="155" customWidth="1"/>
    <col min="14" max="14" width="9.140625" style="393"/>
    <col min="15" max="16384" width="9.140625" style="151"/>
  </cols>
  <sheetData>
    <row r="1" spans="1:97" ht="18.75" x14ac:dyDescent="0.3">
      <c r="A1" s="148" t="s">
        <v>0</v>
      </c>
      <c r="B1" s="151" t="s">
        <v>730</v>
      </c>
      <c r="C1" s="148" t="s">
        <v>1</v>
      </c>
      <c r="D1" s="151" t="s">
        <v>6</v>
      </c>
      <c r="E1" s="148" t="s">
        <v>85</v>
      </c>
      <c r="F1" s="148" t="s">
        <v>88</v>
      </c>
      <c r="G1" s="148" t="s">
        <v>90</v>
      </c>
      <c r="H1" s="151" t="s">
        <v>91</v>
      </c>
      <c r="I1" s="151" t="s">
        <v>723</v>
      </c>
      <c r="J1" s="151" t="s">
        <v>741</v>
      </c>
      <c r="K1" s="151" t="s">
        <v>754</v>
      </c>
      <c r="L1" s="387" t="s">
        <v>732</v>
      </c>
      <c r="M1" s="155" t="s">
        <v>733</v>
      </c>
      <c r="N1" s="392" t="s">
        <v>734</v>
      </c>
    </row>
    <row r="2" spans="1:97" s="203" customFormat="1" x14ac:dyDescent="0.25">
      <c r="A2" s="148">
        <v>14</v>
      </c>
      <c r="B2" s="151">
        <v>1</v>
      </c>
      <c r="C2" s="148" t="s">
        <v>119</v>
      </c>
      <c r="D2" s="151" t="s">
        <v>495</v>
      </c>
      <c r="E2" s="148">
        <v>18</v>
      </c>
      <c r="F2" s="148">
        <v>2.25</v>
      </c>
      <c r="G2" s="148">
        <v>4.2</v>
      </c>
      <c r="H2" s="151" t="s">
        <v>155</v>
      </c>
      <c r="I2" s="151" t="s">
        <v>736</v>
      </c>
      <c r="J2" s="151" t="s">
        <v>743</v>
      </c>
      <c r="K2" s="151" t="s">
        <v>748</v>
      </c>
      <c r="L2" s="388">
        <v>0.25</v>
      </c>
      <c r="M2" s="155">
        <v>772</v>
      </c>
      <c r="N2" s="393">
        <v>0.32</v>
      </c>
      <c r="O2" s="151"/>
      <c r="P2" s="151"/>
      <c r="Q2" s="151"/>
      <c r="R2" s="151"/>
      <c r="S2" s="151"/>
      <c r="T2" s="151"/>
      <c r="U2" s="151"/>
      <c r="V2" s="151"/>
      <c r="W2" s="151"/>
      <c r="X2" s="151"/>
      <c r="Y2" s="151"/>
      <c r="Z2" s="151"/>
      <c r="AA2" s="151"/>
      <c r="AB2" s="151"/>
      <c r="AC2" s="151"/>
      <c r="AD2" s="151"/>
      <c r="AE2" s="151"/>
      <c r="AF2" s="151"/>
      <c r="AG2" s="151"/>
      <c r="AH2" s="151"/>
      <c r="AI2" s="151"/>
      <c r="AJ2" s="151"/>
      <c r="AK2" s="151"/>
      <c r="AL2" s="151"/>
      <c r="AM2" s="151"/>
      <c r="AN2" s="151"/>
      <c r="AO2" s="151"/>
      <c r="AP2" s="151"/>
      <c r="AQ2" s="151"/>
      <c r="AR2" s="151"/>
      <c r="AS2" s="151"/>
      <c r="AT2" s="151"/>
      <c r="AU2" s="151"/>
      <c r="AV2" s="151"/>
      <c r="AW2" s="151"/>
      <c r="AX2" s="151"/>
      <c r="AY2" s="151"/>
      <c r="AZ2" s="151"/>
      <c r="BA2" s="151"/>
      <c r="BB2" s="151"/>
      <c r="BC2" s="151"/>
      <c r="BD2" s="151"/>
      <c r="BE2" s="151"/>
      <c r="BF2" s="151"/>
      <c r="BG2" s="151"/>
      <c r="BH2" s="151"/>
      <c r="BI2" s="151"/>
      <c r="BJ2" s="151"/>
      <c r="BK2" s="151"/>
      <c r="BL2" s="151"/>
      <c r="BM2" s="151"/>
      <c r="BN2" s="151"/>
      <c r="BO2" s="151"/>
      <c r="BP2" s="151"/>
      <c r="BQ2" s="151"/>
      <c r="BR2" s="151"/>
      <c r="BS2" s="151"/>
      <c r="BT2" s="151"/>
      <c r="BU2" s="151"/>
      <c r="BV2" s="151"/>
      <c r="BW2" s="151"/>
      <c r="BX2" s="151"/>
      <c r="BY2" s="151"/>
      <c r="BZ2" s="151"/>
      <c r="CA2" s="151"/>
      <c r="CB2" s="151"/>
      <c r="CC2" s="151"/>
      <c r="CD2" s="151"/>
      <c r="CE2" s="151"/>
      <c r="CF2" s="151"/>
      <c r="CG2" s="151"/>
      <c r="CH2" s="151"/>
      <c r="CI2" s="151"/>
      <c r="CJ2" s="151"/>
      <c r="CK2" s="151"/>
      <c r="CL2" s="151"/>
      <c r="CM2" s="151"/>
      <c r="CN2" s="151"/>
      <c r="CO2" s="151"/>
      <c r="CP2" s="151"/>
      <c r="CQ2" s="151"/>
      <c r="CR2" s="151"/>
      <c r="CS2" s="151"/>
    </row>
    <row r="3" spans="1:97" s="203" customFormat="1" x14ac:dyDescent="0.25">
      <c r="A3" s="148">
        <v>8</v>
      </c>
      <c r="B3" s="151">
        <v>1</v>
      </c>
      <c r="C3" s="148" t="s">
        <v>159</v>
      </c>
      <c r="D3" s="151" t="s">
        <v>495</v>
      </c>
      <c r="E3" s="148">
        <v>20</v>
      </c>
      <c r="F3" s="148">
        <v>7.6</v>
      </c>
      <c r="G3" s="148">
        <f t="shared" ref="G3:G8" si="0">((F3/2)^2)*3.14159265359</f>
        <v>45.364597917839596</v>
      </c>
      <c r="H3" s="151" t="s">
        <v>155</v>
      </c>
      <c r="I3" s="151" t="s">
        <v>736</v>
      </c>
      <c r="J3" s="151" t="s">
        <v>743</v>
      </c>
      <c r="K3" s="151" t="s">
        <v>748</v>
      </c>
      <c r="L3" s="388">
        <v>0.4</v>
      </c>
      <c r="M3" s="176">
        <v>88</v>
      </c>
      <c r="N3" s="394">
        <v>0.4</v>
      </c>
      <c r="O3" s="151"/>
      <c r="P3" s="151"/>
      <c r="Q3" s="151"/>
      <c r="R3" s="151"/>
      <c r="S3" s="151"/>
      <c r="T3" s="151"/>
      <c r="U3" s="151"/>
      <c r="V3" s="151"/>
      <c r="W3" s="151"/>
      <c r="X3" s="151"/>
      <c r="Y3" s="151"/>
      <c r="Z3" s="151"/>
      <c r="AA3" s="151"/>
      <c r="AB3" s="151"/>
      <c r="AC3" s="151"/>
      <c r="AD3" s="151"/>
      <c r="AE3" s="151"/>
      <c r="AF3" s="151"/>
      <c r="AG3" s="151"/>
      <c r="AH3" s="151"/>
      <c r="AI3" s="151"/>
      <c r="AJ3" s="151"/>
      <c r="AK3" s="151"/>
      <c r="AL3" s="151"/>
      <c r="AM3" s="151"/>
      <c r="AN3" s="151"/>
      <c r="AO3" s="151"/>
      <c r="AP3" s="151"/>
      <c r="AQ3" s="151"/>
      <c r="AR3" s="151"/>
      <c r="AS3" s="151"/>
      <c r="AT3" s="151"/>
      <c r="AU3" s="151"/>
      <c r="AV3" s="151"/>
      <c r="AW3" s="151"/>
      <c r="AX3" s="151"/>
      <c r="AY3" s="151"/>
      <c r="AZ3" s="151"/>
      <c r="BA3" s="151"/>
      <c r="BB3" s="151"/>
      <c r="BC3" s="151"/>
      <c r="BD3" s="151"/>
      <c r="BE3" s="151"/>
      <c r="BF3" s="151"/>
      <c r="BG3" s="151"/>
      <c r="BH3" s="151"/>
      <c r="BI3" s="151"/>
      <c r="BJ3" s="151"/>
      <c r="BK3" s="151"/>
      <c r="BL3" s="151"/>
      <c r="BM3" s="151"/>
      <c r="BN3" s="151"/>
      <c r="BO3" s="151"/>
      <c r="BP3" s="151"/>
      <c r="BQ3" s="151"/>
      <c r="BR3" s="151"/>
      <c r="BS3" s="151"/>
      <c r="BT3" s="151"/>
      <c r="BU3" s="151"/>
      <c r="BV3" s="151"/>
      <c r="BW3" s="151"/>
      <c r="BX3" s="151"/>
      <c r="BY3" s="151"/>
      <c r="BZ3" s="151"/>
      <c r="CA3" s="151"/>
      <c r="CB3" s="151"/>
      <c r="CC3" s="151"/>
      <c r="CD3" s="151"/>
      <c r="CE3" s="151"/>
      <c r="CF3" s="151"/>
      <c r="CG3" s="151"/>
      <c r="CH3" s="151"/>
      <c r="CI3" s="151"/>
      <c r="CJ3" s="151"/>
      <c r="CK3" s="151"/>
      <c r="CL3" s="151"/>
      <c r="CM3" s="151"/>
      <c r="CN3" s="151"/>
      <c r="CO3" s="151"/>
      <c r="CP3" s="151"/>
      <c r="CQ3" s="151"/>
      <c r="CR3" s="151"/>
      <c r="CS3" s="151"/>
    </row>
    <row r="4" spans="1:97" x14ac:dyDescent="0.25">
      <c r="A4" s="148">
        <v>23</v>
      </c>
      <c r="B4" s="151">
        <v>1</v>
      </c>
      <c r="C4" s="148" t="s">
        <v>185</v>
      </c>
      <c r="D4" s="151" t="s">
        <v>189</v>
      </c>
      <c r="E4" s="148">
        <v>23</v>
      </c>
      <c r="F4" s="148">
        <v>6.9</v>
      </c>
      <c r="G4" s="148">
        <f t="shared" si="0"/>
        <v>37.39280655935498</v>
      </c>
      <c r="H4" s="151" t="s">
        <v>155</v>
      </c>
      <c r="I4" s="151" t="s">
        <v>736</v>
      </c>
      <c r="J4" s="151" t="s">
        <v>743</v>
      </c>
      <c r="K4" s="151" t="s">
        <v>748</v>
      </c>
      <c r="L4" s="388">
        <v>0.13</v>
      </c>
      <c r="M4" s="176" t="s">
        <v>156</v>
      </c>
      <c r="N4" s="394">
        <v>0.04</v>
      </c>
      <c r="O4" s="203"/>
      <c r="P4" s="203"/>
      <c r="Q4" s="203"/>
      <c r="R4" s="203"/>
      <c r="S4" s="203"/>
      <c r="T4" s="203"/>
      <c r="U4" s="203"/>
      <c r="V4" s="203"/>
      <c r="W4" s="203"/>
      <c r="X4" s="203"/>
      <c r="Y4" s="203"/>
      <c r="Z4" s="203"/>
      <c r="AA4" s="203"/>
      <c r="AB4" s="203"/>
      <c r="AC4" s="203"/>
      <c r="AD4" s="203"/>
      <c r="AE4" s="203"/>
      <c r="AF4" s="203"/>
      <c r="AG4" s="203"/>
      <c r="AH4" s="203"/>
      <c r="AI4" s="203"/>
      <c r="AJ4" s="203"/>
      <c r="AK4" s="203"/>
      <c r="AL4" s="203"/>
      <c r="AM4" s="203"/>
      <c r="AN4" s="203"/>
      <c r="AO4" s="203"/>
      <c r="AP4" s="203"/>
      <c r="AQ4" s="203"/>
      <c r="AR4" s="203"/>
      <c r="AS4" s="203"/>
      <c r="AT4" s="203"/>
      <c r="AU4" s="203"/>
      <c r="AV4" s="203"/>
      <c r="AW4" s="203"/>
      <c r="AX4" s="203"/>
      <c r="AY4" s="203"/>
      <c r="AZ4" s="203"/>
      <c r="BA4" s="203"/>
      <c r="BB4" s="203"/>
      <c r="BC4" s="203"/>
      <c r="BD4" s="203"/>
      <c r="BE4" s="203"/>
      <c r="BF4" s="203"/>
      <c r="BG4" s="203"/>
      <c r="BH4" s="203"/>
      <c r="BI4" s="203"/>
      <c r="BJ4" s="203"/>
      <c r="BK4" s="203"/>
      <c r="BL4" s="203"/>
      <c r="BM4" s="203"/>
      <c r="BN4" s="203"/>
      <c r="BO4" s="203"/>
      <c r="BP4" s="203"/>
      <c r="BQ4" s="203"/>
      <c r="BR4" s="203"/>
      <c r="BS4" s="203"/>
      <c r="BT4" s="203"/>
      <c r="BU4" s="203"/>
      <c r="BV4" s="203"/>
      <c r="BW4" s="203"/>
      <c r="BX4" s="203"/>
      <c r="BY4" s="203"/>
      <c r="BZ4" s="203"/>
      <c r="CA4" s="203"/>
      <c r="CB4" s="203"/>
      <c r="CC4" s="203"/>
      <c r="CD4" s="203"/>
      <c r="CE4" s="203"/>
      <c r="CF4" s="203"/>
      <c r="CG4" s="203"/>
      <c r="CH4" s="203"/>
      <c r="CI4" s="203"/>
      <c r="CJ4" s="203"/>
      <c r="CK4" s="203"/>
      <c r="CL4" s="203"/>
      <c r="CM4" s="203"/>
      <c r="CN4" s="203"/>
      <c r="CO4" s="203"/>
      <c r="CP4" s="203"/>
      <c r="CQ4" s="203"/>
      <c r="CR4" s="203"/>
      <c r="CS4" s="203"/>
    </row>
    <row r="5" spans="1:97" s="266" customFormat="1" ht="15.75" customHeight="1" x14ac:dyDescent="0.25">
      <c r="A5" s="398" t="s">
        <v>212</v>
      </c>
      <c r="B5" s="266">
        <v>1</v>
      </c>
      <c r="C5" s="398" t="s">
        <v>213</v>
      </c>
      <c r="D5" s="266" t="s">
        <v>189</v>
      </c>
      <c r="E5" s="398">
        <v>20</v>
      </c>
      <c r="F5" s="398">
        <v>5</v>
      </c>
      <c r="G5" s="148">
        <f t="shared" si="0"/>
        <v>19.634954084937501</v>
      </c>
      <c r="H5" s="151" t="s">
        <v>155</v>
      </c>
      <c r="I5" s="151" t="s">
        <v>736</v>
      </c>
      <c r="J5" s="151" t="s">
        <v>743</v>
      </c>
      <c r="K5" s="151" t="s">
        <v>748</v>
      </c>
      <c r="L5" s="388">
        <v>0.1</v>
      </c>
      <c r="M5" s="155">
        <v>60</v>
      </c>
      <c r="N5" s="393">
        <v>0.12</v>
      </c>
      <c r="O5" s="311"/>
      <c r="P5" s="311"/>
      <c r="Q5" s="311"/>
      <c r="R5" s="311"/>
      <c r="S5" s="311"/>
      <c r="T5" s="311"/>
      <c r="U5" s="311"/>
      <c r="V5" s="311"/>
      <c r="W5" s="311"/>
      <c r="X5" s="311"/>
      <c r="Y5" s="311"/>
      <c r="Z5" s="311"/>
      <c r="AA5" s="311"/>
      <c r="AB5" s="311"/>
      <c r="AC5" s="311"/>
      <c r="AD5" s="311"/>
      <c r="AE5" s="311"/>
      <c r="AF5" s="311"/>
      <c r="AG5" s="311"/>
      <c r="AH5" s="311"/>
      <c r="AI5" s="311"/>
      <c r="AJ5" s="311"/>
      <c r="AK5" s="311"/>
      <c r="AL5" s="311"/>
      <c r="AM5" s="311"/>
      <c r="AN5" s="311"/>
      <c r="AO5" s="311"/>
      <c r="AP5" s="311"/>
      <c r="AQ5" s="311"/>
      <c r="AR5" s="311"/>
      <c r="AS5" s="311"/>
      <c r="AT5" s="311"/>
      <c r="AU5" s="311"/>
      <c r="AV5" s="311"/>
      <c r="AW5" s="311"/>
      <c r="AX5" s="311"/>
      <c r="AY5" s="311"/>
      <c r="AZ5" s="311"/>
      <c r="BA5" s="311"/>
      <c r="BB5" s="311"/>
      <c r="BC5" s="311"/>
      <c r="BD5" s="311"/>
      <c r="BE5" s="311"/>
      <c r="BF5" s="311"/>
      <c r="BG5" s="311"/>
      <c r="BH5" s="311"/>
      <c r="BI5" s="311"/>
      <c r="BJ5" s="311"/>
      <c r="BK5" s="311"/>
      <c r="BL5" s="311"/>
      <c r="BM5" s="311"/>
      <c r="BN5" s="311"/>
      <c r="BO5" s="311"/>
      <c r="BP5" s="311"/>
      <c r="BQ5" s="311"/>
      <c r="BR5" s="311"/>
      <c r="BS5" s="311"/>
      <c r="BT5" s="311"/>
      <c r="BU5" s="311"/>
      <c r="BV5" s="311"/>
      <c r="BW5" s="311"/>
      <c r="BX5" s="311"/>
      <c r="BY5" s="311"/>
      <c r="BZ5" s="311"/>
      <c r="CA5" s="311"/>
      <c r="CB5" s="311"/>
      <c r="CC5" s="311"/>
      <c r="CD5" s="311"/>
      <c r="CE5" s="311"/>
      <c r="CF5" s="311"/>
      <c r="CG5" s="311"/>
      <c r="CH5" s="311"/>
      <c r="CI5" s="311"/>
      <c r="CJ5" s="311"/>
      <c r="CK5" s="311"/>
      <c r="CL5" s="311"/>
      <c r="CM5" s="311"/>
      <c r="CN5" s="311"/>
      <c r="CO5" s="311"/>
      <c r="CP5" s="311"/>
      <c r="CQ5" s="311"/>
      <c r="CR5" s="311"/>
      <c r="CS5" s="311"/>
    </row>
    <row r="6" spans="1:97" x14ac:dyDescent="0.25">
      <c r="A6" s="148">
        <v>22</v>
      </c>
      <c r="B6" s="151">
        <v>1</v>
      </c>
      <c r="C6" s="148" t="s">
        <v>254</v>
      </c>
      <c r="D6" s="151" t="s">
        <v>220</v>
      </c>
      <c r="E6" s="148" t="s">
        <v>156</v>
      </c>
      <c r="F6" s="148">
        <v>11.5</v>
      </c>
      <c r="G6" s="148">
        <f t="shared" si="0"/>
        <v>103.86890710931938</v>
      </c>
      <c r="H6" s="151" t="s">
        <v>155</v>
      </c>
      <c r="I6" s="151" t="s">
        <v>736</v>
      </c>
      <c r="J6" s="151" t="s">
        <v>743</v>
      </c>
      <c r="K6" s="151" t="s">
        <v>748</v>
      </c>
      <c r="L6" s="388">
        <v>0.26</v>
      </c>
      <c r="M6" s="379">
        <v>37</v>
      </c>
      <c r="N6" s="388">
        <v>0.38</v>
      </c>
    </row>
    <row r="7" spans="1:97" x14ac:dyDescent="0.25">
      <c r="A7" s="148">
        <v>21</v>
      </c>
      <c r="B7" s="151">
        <v>1</v>
      </c>
      <c r="C7" s="148" t="s">
        <v>216</v>
      </c>
      <c r="D7" s="151" t="s">
        <v>220</v>
      </c>
      <c r="E7" s="148" t="s">
        <v>156</v>
      </c>
      <c r="F7" s="148">
        <v>15</v>
      </c>
      <c r="G7" s="148">
        <f t="shared" si="0"/>
        <v>176.71458676443751</v>
      </c>
      <c r="H7" s="151" t="s">
        <v>155</v>
      </c>
      <c r="I7" s="151" t="s">
        <v>736</v>
      </c>
      <c r="J7" s="151" t="s">
        <v>743</v>
      </c>
      <c r="K7" s="151" t="s">
        <v>748</v>
      </c>
      <c r="L7" s="388">
        <v>0.75</v>
      </c>
      <c r="M7" s="379">
        <v>42</v>
      </c>
      <c r="N7" s="393">
        <v>0.75</v>
      </c>
    </row>
    <row r="8" spans="1:97" s="372" customFormat="1" ht="15.75" thickBot="1" x14ac:dyDescent="0.3">
      <c r="A8" s="399">
        <v>19</v>
      </c>
      <c r="B8" s="372">
        <v>1</v>
      </c>
      <c r="C8" s="399" t="s">
        <v>242</v>
      </c>
      <c r="D8" s="372" t="s">
        <v>220</v>
      </c>
      <c r="E8" s="399"/>
      <c r="F8" s="399">
        <v>6.9</v>
      </c>
      <c r="G8" s="399">
        <f t="shared" si="0"/>
        <v>37.39280655935498</v>
      </c>
      <c r="H8" s="372" t="s">
        <v>155</v>
      </c>
      <c r="I8" s="372" t="s">
        <v>736</v>
      </c>
      <c r="J8" s="372" t="s">
        <v>743</v>
      </c>
      <c r="K8" s="372" t="s">
        <v>748</v>
      </c>
      <c r="L8" s="389">
        <v>0.62</v>
      </c>
      <c r="M8" s="380">
        <v>166</v>
      </c>
      <c r="N8" s="395">
        <v>0.62</v>
      </c>
    </row>
    <row r="9" spans="1:97" x14ac:dyDescent="0.25">
      <c r="A9" s="148">
        <v>4</v>
      </c>
      <c r="B9" s="151">
        <v>1</v>
      </c>
      <c r="C9" s="148" t="s">
        <v>290</v>
      </c>
      <c r="D9" s="151" t="s">
        <v>279</v>
      </c>
      <c r="E9" s="148">
        <v>23</v>
      </c>
      <c r="F9" s="148">
        <v>11.5</v>
      </c>
      <c r="G9" s="148">
        <f>((F9/2)^2)*3.14159265359</f>
        <v>103.86890710931938</v>
      </c>
      <c r="H9" s="151" t="s">
        <v>155</v>
      </c>
      <c r="I9" s="151" t="s">
        <v>738</v>
      </c>
      <c r="J9" s="151" t="s">
        <v>744</v>
      </c>
      <c r="K9" s="151" t="s">
        <v>748</v>
      </c>
      <c r="L9" s="388">
        <v>1</v>
      </c>
      <c r="M9" s="155">
        <v>96</v>
      </c>
      <c r="N9" s="393">
        <v>1</v>
      </c>
      <c r="O9" s="311"/>
      <c r="P9" s="311"/>
      <c r="Q9" s="311"/>
      <c r="R9" s="311"/>
      <c r="S9" s="311"/>
      <c r="T9" s="311"/>
      <c r="U9" s="311"/>
      <c r="V9" s="311"/>
      <c r="W9" s="311"/>
      <c r="X9" s="311"/>
      <c r="Y9" s="311"/>
      <c r="Z9" s="311"/>
      <c r="AA9" s="311"/>
      <c r="AB9" s="311"/>
      <c r="AC9" s="311"/>
      <c r="AD9" s="311"/>
      <c r="AE9" s="311"/>
      <c r="AF9" s="311"/>
      <c r="AG9" s="311"/>
      <c r="AH9" s="311"/>
      <c r="AI9" s="311"/>
      <c r="AJ9" s="311"/>
      <c r="AK9" s="311"/>
      <c r="AL9" s="311"/>
      <c r="AM9" s="311"/>
      <c r="AN9" s="311"/>
      <c r="AO9" s="311"/>
      <c r="AP9" s="311"/>
      <c r="AQ9" s="311"/>
      <c r="AR9" s="311"/>
      <c r="AS9" s="311"/>
      <c r="AT9" s="311"/>
      <c r="AU9" s="311"/>
      <c r="AV9" s="311"/>
      <c r="AW9" s="311"/>
      <c r="AX9" s="311"/>
      <c r="AY9" s="311"/>
      <c r="AZ9" s="311"/>
      <c r="BA9" s="311"/>
      <c r="BB9" s="311"/>
      <c r="BC9" s="311"/>
      <c r="BD9" s="311"/>
      <c r="BE9" s="311"/>
      <c r="BF9" s="311"/>
      <c r="BG9" s="311"/>
      <c r="BH9" s="311"/>
      <c r="BI9" s="311"/>
      <c r="BJ9" s="311"/>
      <c r="BK9" s="311"/>
      <c r="BL9" s="311"/>
      <c r="BM9" s="311"/>
      <c r="BN9" s="311"/>
      <c r="BO9" s="311"/>
      <c r="BP9" s="311"/>
      <c r="BQ9" s="311"/>
      <c r="BR9" s="311"/>
      <c r="BS9" s="311"/>
      <c r="BT9" s="311"/>
      <c r="BU9" s="311"/>
      <c r="BV9" s="311"/>
      <c r="BW9" s="311"/>
      <c r="BX9" s="311"/>
      <c r="BY9" s="311"/>
      <c r="BZ9" s="311"/>
      <c r="CA9" s="311"/>
      <c r="CB9" s="311"/>
      <c r="CC9" s="311"/>
      <c r="CD9" s="311"/>
      <c r="CE9" s="311"/>
      <c r="CF9" s="311"/>
      <c r="CG9" s="311"/>
      <c r="CH9" s="311"/>
      <c r="CI9" s="311"/>
      <c r="CJ9" s="311"/>
      <c r="CK9" s="311"/>
      <c r="CL9" s="311"/>
      <c r="CM9" s="311"/>
      <c r="CN9" s="311"/>
      <c r="CO9" s="311"/>
      <c r="CP9" s="311"/>
      <c r="CQ9" s="311"/>
      <c r="CR9" s="311"/>
      <c r="CS9" s="311"/>
    </row>
    <row r="10" spans="1:97" s="203" customFormat="1" x14ac:dyDescent="0.25">
      <c r="A10" s="148">
        <v>29</v>
      </c>
      <c r="B10" s="151">
        <v>1</v>
      </c>
      <c r="C10" s="148" t="s">
        <v>276</v>
      </c>
      <c r="D10" s="151" t="s">
        <v>279</v>
      </c>
      <c r="E10" s="148" t="s">
        <v>156</v>
      </c>
      <c r="F10" s="148">
        <v>9.1999999999999993</v>
      </c>
      <c r="G10" s="148">
        <f>((F10/2)^2)*3.14159265359</f>
        <v>66.476100549964386</v>
      </c>
      <c r="H10" s="151" t="s">
        <v>155</v>
      </c>
      <c r="I10" s="151" t="s">
        <v>738</v>
      </c>
      <c r="J10" s="151" t="s">
        <v>744</v>
      </c>
      <c r="K10" s="151" t="s">
        <v>748</v>
      </c>
      <c r="L10" s="388">
        <v>1</v>
      </c>
      <c r="M10" s="155">
        <v>150</v>
      </c>
      <c r="N10" s="393">
        <v>1</v>
      </c>
      <c r="O10" s="311"/>
      <c r="P10" s="311"/>
      <c r="Q10" s="311"/>
      <c r="R10" s="311"/>
      <c r="S10" s="311"/>
      <c r="T10" s="311"/>
      <c r="U10" s="311"/>
      <c r="V10" s="311"/>
      <c r="W10" s="311"/>
      <c r="X10" s="311"/>
      <c r="Y10" s="311"/>
      <c r="Z10" s="311"/>
      <c r="AA10" s="311"/>
      <c r="AB10" s="311"/>
      <c r="AC10" s="311"/>
      <c r="AD10" s="311"/>
      <c r="AE10" s="311"/>
      <c r="AF10" s="311"/>
      <c r="AG10" s="311"/>
      <c r="AH10" s="311"/>
      <c r="AI10" s="311"/>
      <c r="AJ10" s="311"/>
      <c r="AK10" s="311"/>
      <c r="AL10" s="311"/>
      <c r="AM10" s="311"/>
      <c r="AN10" s="311"/>
      <c r="AO10" s="311"/>
      <c r="AP10" s="311"/>
      <c r="AQ10" s="311"/>
      <c r="AR10" s="311"/>
      <c r="AS10" s="311"/>
      <c r="AT10" s="311"/>
      <c r="AU10" s="311"/>
      <c r="AV10" s="311"/>
      <c r="AW10" s="311"/>
      <c r="AX10" s="311"/>
      <c r="AY10" s="311"/>
      <c r="AZ10" s="311"/>
      <c r="BA10" s="311"/>
      <c r="BB10" s="311"/>
      <c r="BC10" s="311"/>
      <c r="BD10" s="311"/>
      <c r="BE10" s="311"/>
      <c r="BF10" s="311"/>
      <c r="BG10" s="311"/>
      <c r="BH10" s="311"/>
      <c r="BI10" s="311"/>
      <c r="BJ10" s="311"/>
      <c r="BK10" s="311"/>
      <c r="BL10" s="311"/>
      <c r="BM10" s="311"/>
      <c r="BN10" s="311"/>
      <c r="BO10" s="311"/>
      <c r="BP10" s="311"/>
      <c r="BQ10" s="311"/>
      <c r="BR10" s="311"/>
      <c r="BS10" s="311"/>
      <c r="BT10" s="311"/>
      <c r="BU10" s="311"/>
      <c r="BV10" s="311"/>
      <c r="BW10" s="311"/>
      <c r="BX10" s="311"/>
      <c r="BY10" s="311"/>
      <c r="BZ10" s="311"/>
      <c r="CA10" s="311"/>
      <c r="CB10" s="311"/>
      <c r="CC10" s="311"/>
      <c r="CD10" s="311"/>
      <c r="CE10" s="311"/>
      <c r="CF10" s="311"/>
      <c r="CG10" s="311"/>
      <c r="CH10" s="311"/>
      <c r="CI10" s="311"/>
      <c r="CJ10" s="311"/>
      <c r="CK10" s="311"/>
      <c r="CL10" s="311"/>
      <c r="CM10" s="311"/>
      <c r="CN10" s="311"/>
      <c r="CO10" s="311"/>
      <c r="CP10" s="311"/>
      <c r="CQ10" s="311"/>
      <c r="CR10" s="311"/>
      <c r="CS10" s="311"/>
    </row>
    <row r="11" spans="1:97" s="369" customFormat="1" ht="15.75" thickBot="1" x14ac:dyDescent="0.3">
      <c r="A11" s="400" t="s">
        <v>304</v>
      </c>
      <c r="B11" s="369">
        <v>2</v>
      </c>
      <c r="C11" s="400" t="s">
        <v>305</v>
      </c>
      <c r="D11" s="369" t="s">
        <v>220</v>
      </c>
      <c r="E11" s="400">
        <v>23</v>
      </c>
      <c r="F11" s="400">
        <v>4</v>
      </c>
      <c r="G11" s="401">
        <f>((F11/2)^2)*3.14159265359</f>
        <v>12.56637061436</v>
      </c>
      <c r="H11" s="369" t="s">
        <v>155</v>
      </c>
      <c r="I11" s="369" t="s">
        <v>738</v>
      </c>
      <c r="J11" s="369" t="s">
        <v>744</v>
      </c>
      <c r="K11" s="372" t="s">
        <v>748</v>
      </c>
      <c r="L11" s="390">
        <v>0.3</v>
      </c>
      <c r="M11" s="381">
        <v>225</v>
      </c>
      <c r="N11" s="396">
        <v>0.28000000000000003</v>
      </c>
      <c r="O11" s="368"/>
      <c r="P11" s="368"/>
      <c r="Q11" s="368"/>
      <c r="R11" s="368"/>
      <c r="S11" s="368"/>
      <c r="T11" s="368"/>
      <c r="U11" s="368"/>
      <c r="V11" s="368"/>
      <c r="W11" s="368"/>
      <c r="X11" s="368"/>
      <c r="Y11" s="368"/>
      <c r="Z11" s="368"/>
      <c r="AA11" s="368"/>
      <c r="AB11" s="368"/>
      <c r="AC11" s="368"/>
      <c r="AD11" s="368"/>
      <c r="AE11" s="368"/>
      <c r="AF11" s="368"/>
      <c r="AG11" s="368"/>
      <c r="AH11" s="368"/>
      <c r="AI11" s="368"/>
      <c r="AJ11" s="368"/>
      <c r="AK11" s="368"/>
      <c r="AL11" s="368"/>
      <c r="AM11" s="368"/>
      <c r="AN11" s="368"/>
      <c r="AO11" s="368"/>
      <c r="AP11" s="368"/>
      <c r="AQ11" s="368"/>
      <c r="AR11" s="368"/>
      <c r="AS11" s="368"/>
      <c r="AT11" s="368"/>
      <c r="AU11" s="368"/>
      <c r="AV11" s="368"/>
      <c r="AW11" s="368"/>
      <c r="AX11" s="368"/>
      <c r="AY11" s="368"/>
      <c r="AZ11" s="368"/>
      <c r="BA11" s="368"/>
      <c r="BB11" s="368"/>
      <c r="BC11" s="368"/>
      <c r="BD11" s="368"/>
      <c r="BE11" s="368"/>
      <c r="BF11" s="368"/>
      <c r="BG11" s="368"/>
      <c r="BH11" s="368"/>
      <c r="BI11" s="368"/>
      <c r="BJ11" s="368"/>
      <c r="BK11" s="368"/>
      <c r="BL11" s="368"/>
      <c r="BM11" s="368"/>
      <c r="BN11" s="368"/>
      <c r="BO11" s="368"/>
      <c r="BP11" s="368"/>
      <c r="BQ11" s="368"/>
      <c r="BR11" s="368"/>
      <c r="BS11" s="368"/>
      <c r="BT11" s="368"/>
      <c r="BU11" s="368"/>
      <c r="BV11" s="368"/>
      <c r="BW11" s="368"/>
      <c r="BX11" s="368"/>
      <c r="BY11" s="368"/>
      <c r="BZ11" s="368"/>
      <c r="CA11" s="368"/>
      <c r="CB11" s="368"/>
      <c r="CC11" s="368"/>
      <c r="CD11" s="368"/>
      <c r="CE11" s="368"/>
      <c r="CF11" s="368"/>
      <c r="CG11" s="368"/>
      <c r="CH11" s="368"/>
      <c r="CI11" s="368"/>
      <c r="CJ11" s="368"/>
      <c r="CK11" s="368"/>
      <c r="CL11" s="368"/>
      <c r="CM11" s="368"/>
      <c r="CN11" s="368"/>
      <c r="CO11" s="368"/>
      <c r="CP11" s="368"/>
      <c r="CQ11" s="368"/>
      <c r="CR11" s="368"/>
      <c r="CS11" s="368"/>
    </row>
    <row r="12" spans="1:97" x14ac:dyDescent="0.25">
      <c r="A12" s="148">
        <v>27</v>
      </c>
      <c r="B12" s="151">
        <v>1</v>
      </c>
      <c r="C12" s="148" t="s">
        <v>502</v>
      </c>
      <c r="D12" s="151" t="s">
        <v>279</v>
      </c>
      <c r="E12" s="148" t="s">
        <v>156</v>
      </c>
      <c r="F12" s="148">
        <v>4.2</v>
      </c>
      <c r="G12" s="148">
        <f t="shared" ref="G12:G24" si="1">((F12/2)^2)*3.14159265359</f>
        <v>13.854423602331901</v>
      </c>
      <c r="H12" s="151" t="s">
        <v>155</v>
      </c>
      <c r="I12" s="151" t="s">
        <v>740</v>
      </c>
      <c r="J12" s="151" t="s">
        <v>744</v>
      </c>
      <c r="K12" s="151" t="s">
        <v>748</v>
      </c>
      <c r="L12" s="388">
        <v>0.23</v>
      </c>
      <c r="M12" s="155">
        <v>50</v>
      </c>
      <c r="N12" s="393">
        <v>7.0000000000000007E-2</v>
      </c>
    </row>
    <row r="13" spans="1:97" x14ac:dyDescent="0.25">
      <c r="A13" s="148">
        <v>5</v>
      </c>
      <c r="B13" s="151">
        <v>1</v>
      </c>
      <c r="C13" s="148" t="s">
        <v>519</v>
      </c>
      <c r="D13" s="151" t="s">
        <v>279</v>
      </c>
      <c r="E13" s="148">
        <v>17</v>
      </c>
      <c r="F13" s="148">
        <v>6</v>
      </c>
      <c r="G13" s="148">
        <f t="shared" si="1"/>
        <v>28.27433388231</v>
      </c>
      <c r="H13" s="151" t="s">
        <v>155</v>
      </c>
      <c r="I13" s="151" t="s">
        <v>740</v>
      </c>
      <c r="J13" s="151" t="s">
        <v>744</v>
      </c>
      <c r="K13" s="151" t="s">
        <v>748</v>
      </c>
      <c r="L13" s="388">
        <v>0.3</v>
      </c>
      <c r="M13" s="155">
        <v>70</v>
      </c>
      <c r="N13" s="393">
        <v>0.2</v>
      </c>
    </row>
    <row r="14" spans="1:97" x14ac:dyDescent="0.25">
      <c r="A14" s="148">
        <v>30</v>
      </c>
      <c r="B14" s="151">
        <v>1</v>
      </c>
      <c r="C14" s="402" t="s">
        <v>455</v>
      </c>
      <c r="D14" s="151" t="s">
        <v>279</v>
      </c>
      <c r="E14" s="148">
        <v>18</v>
      </c>
      <c r="F14" s="148">
        <v>4.5</v>
      </c>
      <c r="G14" s="148">
        <f t="shared" si="1"/>
        <v>15.904312808799375</v>
      </c>
      <c r="H14" s="151" t="s">
        <v>155</v>
      </c>
      <c r="I14" s="151" t="s">
        <v>740</v>
      </c>
      <c r="J14" s="151" t="s">
        <v>744</v>
      </c>
      <c r="K14" s="151" t="s">
        <v>748</v>
      </c>
      <c r="L14" s="388">
        <v>0.25</v>
      </c>
      <c r="M14" s="379">
        <v>157</v>
      </c>
      <c r="N14" s="393">
        <v>0.25</v>
      </c>
    </row>
    <row r="15" spans="1:97" s="203" customFormat="1" x14ac:dyDescent="0.25">
      <c r="A15" s="398" t="s">
        <v>493</v>
      </c>
      <c r="B15" s="266">
        <v>1</v>
      </c>
      <c r="C15" s="398" t="s">
        <v>494</v>
      </c>
      <c r="D15" s="266" t="s">
        <v>495</v>
      </c>
      <c r="E15" s="398">
        <v>17</v>
      </c>
      <c r="F15" s="398">
        <v>6</v>
      </c>
      <c r="G15" s="148">
        <f t="shared" si="1"/>
        <v>28.27433388231</v>
      </c>
      <c r="H15" s="266" t="s">
        <v>155</v>
      </c>
      <c r="I15" s="151" t="s">
        <v>740</v>
      </c>
      <c r="J15" s="151" t="s">
        <v>744</v>
      </c>
      <c r="K15" s="151" t="s">
        <v>748</v>
      </c>
      <c r="L15" s="388">
        <v>0.26</v>
      </c>
      <c r="M15" s="176">
        <v>75</v>
      </c>
      <c r="N15" s="393">
        <v>0.21</v>
      </c>
      <c r="O15" s="151"/>
      <c r="P15" s="151"/>
      <c r="Q15" s="151"/>
      <c r="R15" s="151"/>
      <c r="S15" s="151"/>
      <c r="T15" s="151"/>
      <c r="U15" s="151"/>
      <c r="V15" s="151"/>
      <c r="W15" s="151"/>
      <c r="X15" s="151"/>
      <c r="Y15" s="151"/>
      <c r="Z15" s="151"/>
      <c r="AA15" s="151"/>
      <c r="AB15" s="151"/>
      <c r="AC15" s="151"/>
      <c r="AD15" s="151"/>
      <c r="AE15" s="151"/>
      <c r="AF15" s="151"/>
      <c r="AG15" s="151"/>
      <c r="AH15" s="151"/>
      <c r="AI15" s="151"/>
      <c r="AJ15" s="151"/>
      <c r="AK15" s="151"/>
      <c r="AL15" s="151"/>
      <c r="AM15" s="151"/>
      <c r="AN15" s="151"/>
      <c r="AO15" s="151"/>
      <c r="AP15" s="151"/>
      <c r="AQ15" s="151"/>
      <c r="AR15" s="151"/>
      <c r="AS15" s="151"/>
      <c r="AT15" s="151"/>
      <c r="AU15" s="151"/>
      <c r="AV15" s="151"/>
      <c r="AW15" s="151"/>
      <c r="AX15" s="151"/>
      <c r="AY15" s="151"/>
      <c r="AZ15" s="151"/>
      <c r="BA15" s="151"/>
      <c r="BB15" s="151"/>
      <c r="BC15" s="151"/>
      <c r="BD15" s="151"/>
      <c r="BE15" s="151"/>
      <c r="BF15" s="151"/>
      <c r="BG15" s="151"/>
      <c r="BH15" s="151"/>
      <c r="BI15" s="151"/>
      <c r="BJ15" s="151"/>
      <c r="BK15" s="151"/>
      <c r="BL15" s="151"/>
      <c r="BM15" s="151"/>
      <c r="BN15" s="151"/>
      <c r="BO15" s="151"/>
      <c r="BP15" s="151"/>
      <c r="BQ15" s="151"/>
      <c r="BR15" s="151"/>
      <c r="BS15" s="151"/>
      <c r="BT15" s="151"/>
      <c r="BU15" s="151"/>
      <c r="BV15" s="151"/>
      <c r="BW15" s="151"/>
      <c r="BX15" s="151"/>
      <c r="BY15" s="151"/>
      <c r="BZ15" s="151"/>
      <c r="CA15" s="151"/>
      <c r="CB15" s="151"/>
      <c r="CC15" s="151"/>
      <c r="CD15" s="151"/>
      <c r="CE15" s="151"/>
      <c r="CF15" s="151"/>
      <c r="CG15" s="151"/>
      <c r="CH15" s="151"/>
      <c r="CI15" s="151"/>
      <c r="CJ15" s="151"/>
      <c r="CK15" s="151"/>
      <c r="CL15" s="151"/>
      <c r="CM15" s="151"/>
      <c r="CN15" s="151"/>
      <c r="CO15" s="151"/>
      <c r="CP15" s="151"/>
      <c r="CQ15" s="151"/>
      <c r="CR15" s="151"/>
      <c r="CS15" s="151"/>
    </row>
    <row r="16" spans="1:97" s="266" customFormat="1" x14ac:dyDescent="0.25">
      <c r="A16" s="148">
        <v>10</v>
      </c>
      <c r="B16" s="151">
        <v>1</v>
      </c>
      <c r="C16" s="148" t="s">
        <v>469</v>
      </c>
      <c r="D16" s="151" t="s">
        <v>220</v>
      </c>
      <c r="E16" s="148" t="s">
        <v>156</v>
      </c>
      <c r="F16" s="148" t="s">
        <v>156</v>
      </c>
      <c r="G16" s="148" t="e">
        <f t="shared" si="1"/>
        <v>#VALUE!</v>
      </c>
      <c r="H16" s="151" t="s">
        <v>155</v>
      </c>
      <c r="I16" s="151" t="s">
        <v>740</v>
      </c>
      <c r="J16" s="151" t="s">
        <v>744</v>
      </c>
      <c r="K16" s="151" t="s">
        <v>748</v>
      </c>
      <c r="L16" s="388">
        <v>0.3</v>
      </c>
      <c r="M16" s="379">
        <v>46</v>
      </c>
      <c r="N16" s="393">
        <v>0.3</v>
      </c>
      <c r="O16" s="151"/>
      <c r="P16" s="151"/>
      <c r="Q16" s="151"/>
      <c r="R16" s="151"/>
      <c r="S16" s="151"/>
      <c r="T16" s="151"/>
      <c r="U16" s="151"/>
      <c r="V16" s="151"/>
      <c r="W16" s="151"/>
      <c r="X16" s="151"/>
      <c r="Y16" s="151"/>
      <c r="Z16" s="151"/>
      <c r="AA16" s="151"/>
      <c r="AB16" s="151"/>
      <c r="AC16" s="151"/>
      <c r="AD16" s="151"/>
      <c r="AE16" s="151"/>
      <c r="AF16" s="151"/>
      <c r="AG16" s="151"/>
      <c r="AH16" s="151"/>
      <c r="AI16" s="151"/>
      <c r="AJ16" s="151"/>
      <c r="AK16" s="151"/>
      <c r="AL16" s="151"/>
      <c r="AM16" s="151"/>
      <c r="AN16" s="151"/>
      <c r="AO16" s="151"/>
      <c r="AP16" s="151"/>
      <c r="AQ16" s="151"/>
      <c r="AR16" s="151"/>
      <c r="AS16" s="151"/>
      <c r="AT16" s="151"/>
      <c r="AU16" s="151"/>
      <c r="AV16" s="151"/>
      <c r="AW16" s="151"/>
      <c r="AX16" s="151"/>
      <c r="AY16" s="151"/>
      <c r="AZ16" s="151"/>
      <c r="BA16" s="151"/>
      <c r="BB16" s="151"/>
      <c r="BC16" s="151"/>
      <c r="BD16" s="151"/>
      <c r="BE16" s="151"/>
      <c r="BF16" s="151"/>
      <c r="BG16" s="151"/>
      <c r="BH16" s="151"/>
      <c r="BI16" s="151"/>
      <c r="BJ16" s="151"/>
      <c r="BK16" s="151"/>
      <c r="BL16" s="151"/>
      <c r="BM16" s="151"/>
      <c r="BN16" s="151"/>
      <c r="BO16" s="151"/>
      <c r="BP16" s="151"/>
      <c r="BQ16" s="151"/>
      <c r="BR16" s="151"/>
      <c r="BS16" s="151"/>
      <c r="BT16" s="151"/>
      <c r="BU16" s="151"/>
      <c r="BV16" s="151"/>
      <c r="BW16" s="151"/>
      <c r="BX16" s="151"/>
      <c r="BY16" s="151"/>
      <c r="BZ16" s="151"/>
      <c r="CA16" s="151"/>
      <c r="CB16" s="151"/>
      <c r="CC16" s="151"/>
      <c r="CD16" s="151"/>
      <c r="CE16" s="151"/>
      <c r="CF16" s="151"/>
      <c r="CG16" s="151"/>
      <c r="CH16" s="151"/>
      <c r="CI16" s="151"/>
      <c r="CJ16" s="151"/>
      <c r="CK16" s="151"/>
      <c r="CL16" s="151"/>
      <c r="CM16" s="151"/>
      <c r="CN16" s="151"/>
      <c r="CO16" s="151"/>
      <c r="CP16" s="151"/>
      <c r="CQ16" s="151"/>
      <c r="CR16" s="151"/>
      <c r="CS16" s="151"/>
    </row>
    <row r="17" spans="1:97" ht="15.6" customHeight="1" x14ac:dyDescent="0.25">
      <c r="A17" s="398" t="s">
        <v>491</v>
      </c>
      <c r="B17" s="266">
        <v>1</v>
      </c>
      <c r="C17" s="398" t="s">
        <v>425</v>
      </c>
      <c r="D17" s="266" t="s">
        <v>220</v>
      </c>
      <c r="E17" s="398">
        <v>20</v>
      </c>
      <c r="F17" s="398">
        <v>5</v>
      </c>
      <c r="G17" s="148">
        <f t="shared" si="1"/>
        <v>19.634954084937501</v>
      </c>
      <c r="H17" s="266" t="s">
        <v>155</v>
      </c>
      <c r="I17" s="151" t="s">
        <v>740</v>
      </c>
      <c r="J17" s="151" t="s">
        <v>744</v>
      </c>
      <c r="K17" s="151" t="s">
        <v>748</v>
      </c>
      <c r="L17" s="388">
        <v>0.23</v>
      </c>
      <c r="M17" s="176">
        <v>100</v>
      </c>
      <c r="N17" s="393">
        <v>0.2</v>
      </c>
      <c r="O17" s="203"/>
      <c r="P17" s="203"/>
      <c r="Q17" s="203"/>
      <c r="R17" s="203"/>
      <c r="S17" s="203"/>
      <c r="T17" s="203"/>
      <c r="U17" s="203"/>
      <c r="V17" s="203"/>
      <c r="W17" s="203"/>
      <c r="X17" s="203"/>
      <c r="Y17" s="203"/>
      <c r="Z17" s="203"/>
      <c r="AA17" s="203"/>
      <c r="AB17" s="203"/>
      <c r="AC17" s="203"/>
      <c r="AD17" s="203"/>
      <c r="AE17" s="203"/>
      <c r="AF17" s="203"/>
      <c r="AG17" s="203"/>
      <c r="AH17" s="203"/>
      <c r="AI17" s="203"/>
      <c r="AJ17" s="203"/>
      <c r="AK17" s="203"/>
      <c r="AL17" s="203"/>
      <c r="AM17" s="203"/>
      <c r="AN17" s="203"/>
      <c r="AO17" s="203"/>
      <c r="AP17" s="203"/>
      <c r="AQ17" s="203"/>
      <c r="AR17" s="203"/>
      <c r="AS17" s="203"/>
      <c r="AT17" s="203"/>
      <c r="AU17" s="203"/>
      <c r="AV17" s="203"/>
      <c r="AW17" s="203"/>
      <c r="AX17" s="203"/>
      <c r="AY17" s="203"/>
      <c r="AZ17" s="203"/>
      <c r="BA17" s="203"/>
      <c r="BB17" s="203"/>
      <c r="BC17" s="203"/>
      <c r="BD17" s="203"/>
      <c r="BE17" s="203"/>
      <c r="BF17" s="203"/>
      <c r="BG17" s="203"/>
      <c r="BH17" s="203"/>
      <c r="BI17" s="203"/>
      <c r="BJ17" s="203"/>
      <c r="BK17" s="203"/>
      <c r="BL17" s="203"/>
      <c r="BM17" s="203"/>
      <c r="BN17" s="203"/>
      <c r="BO17" s="203"/>
      <c r="BP17" s="203"/>
      <c r="BQ17" s="203"/>
      <c r="BR17" s="203"/>
      <c r="BS17" s="203"/>
      <c r="BT17" s="203"/>
      <c r="BU17" s="203"/>
      <c r="BV17" s="203"/>
      <c r="BW17" s="203"/>
      <c r="BX17" s="203"/>
      <c r="BY17" s="203"/>
      <c r="BZ17" s="203"/>
      <c r="CA17" s="203"/>
      <c r="CB17" s="203"/>
      <c r="CC17" s="203"/>
      <c r="CD17" s="203"/>
      <c r="CE17" s="203"/>
      <c r="CF17" s="203"/>
      <c r="CG17" s="203"/>
      <c r="CH17" s="203"/>
      <c r="CI17" s="203"/>
      <c r="CJ17" s="203"/>
      <c r="CK17" s="203"/>
      <c r="CL17" s="203"/>
      <c r="CM17" s="203"/>
      <c r="CN17" s="203"/>
      <c r="CO17" s="203"/>
      <c r="CP17" s="203"/>
      <c r="CQ17" s="203"/>
      <c r="CR17" s="203"/>
      <c r="CS17" s="203"/>
    </row>
    <row r="18" spans="1:97" x14ac:dyDescent="0.25">
      <c r="A18" s="398" t="s">
        <v>498</v>
      </c>
      <c r="B18" s="266">
        <v>1</v>
      </c>
      <c r="C18" s="398" t="s">
        <v>499</v>
      </c>
      <c r="D18" s="266" t="s">
        <v>500</v>
      </c>
      <c r="E18" s="398">
        <v>20</v>
      </c>
      <c r="F18" s="398">
        <v>8</v>
      </c>
      <c r="G18" s="148">
        <f t="shared" si="1"/>
        <v>50.265482457440001</v>
      </c>
      <c r="H18" s="266" t="s">
        <v>155</v>
      </c>
      <c r="I18" s="151" t="s">
        <v>740</v>
      </c>
      <c r="J18" s="151" t="s">
        <v>744</v>
      </c>
      <c r="K18" s="151" t="s">
        <v>748</v>
      </c>
      <c r="L18" s="388">
        <v>0.21</v>
      </c>
      <c r="M18" s="176">
        <v>40</v>
      </c>
      <c r="N18" s="393">
        <v>0.2</v>
      </c>
      <c r="O18" s="203"/>
      <c r="P18" s="203"/>
      <c r="Q18" s="203"/>
      <c r="R18" s="203"/>
      <c r="S18" s="203"/>
      <c r="T18" s="203"/>
      <c r="U18" s="203"/>
      <c r="V18" s="203"/>
      <c r="W18" s="203"/>
      <c r="X18" s="203"/>
      <c r="Y18" s="203"/>
      <c r="Z18" s="203"/>
      <c r="AA18" s="203"/>
      <c r="AB18" s="203"/>
      <c r="AC18" s="203"/>
      <c r="AD18" s="203"/>
      <c r="AE18" s="203"/>
      <c r="AF18" s="203"/>
      <c r="AG18" s="203"/>
      <c r="AH18" s="203"/>
      <c r="AI18" s="203"/>
      <c r="AJ18" s="203"/>
      <c r="AK18" s="203"/>
      <c r="AL18" s="203"/>
      <c r="AM18" s="203"/>
      <c r="AN18" s="203"/>
      <c r="AO18" s="203"/>
      <c r="AP18" s="203"/>
      <c r="AQ18" s="203"/>
      <c r="AR18" s="203"/>
      <c r="AS18" s="203"/>
      <c r="AT18" s="203"/>
      <c r="AU18" s="203"/>
      <c r="AV18" s="203"/>
      <c r="AW18" s="203"/>
      <c r="AX18" s="203"/>
      <c r="AY18" s="203"/>
      <c r="AZ18" s="203"/>
      <c r="BA18" s="203"/>
      <c r="BB18" s="203"/>
      <c r="BC18" s="203"/>
      <c r="BD18" s="203"/>
      <c r="BE18" s="203"/>
      <c r="BF18" s="203"/>
      <c r="BG18" s="203"/>
      <c r="BH18" s="203"/>
      <c r="BI18" s="203"/>
      <c r="BJ18" s="203"/>
      <c r="BK18" s="203"/>
      <c r="BL18" s="203"/>
      <c r="BM18" s="203"/>
      <c r="BN18" s="203"/>
      <c r="BO18" s="203"/>
      <c r="BP18" s="203"/>
      <c r="BQ18" s="203"/>
      <c r="BR18" s="203"/>
      <c r="BS18" s="203"/>
      <c r="BT18" s="203"/>
      <c r="BU18" s="203"/>
      <c r="BV18" s="203"/>
      <c r="BW18" s="203"/>
      <c r="BX18" s="203"/>
      <c r="BY18" s="203"/>
      <c r="BZ18" s="203"/>
      <c r="CA18" s="203"/>
      <c r="CB18" s="203"/>
      <c r="CC18" s="203"/>
      <c r="CD18" s="203"/>
      <c r="CE18" s="203"/>
      <c r="CF18" s="203"/>
      <c r="CG18" s="203"/>
      <c r="CH18" s="203"/>
      <c r="CI18" s="203"/>
      <c r="CJ18" s="203"/>
      <c r="CK18" s="203"/>
      <c r="CL18" s="203"/>
      <c r="CM18" s="203"/>
      <c r="CN18" s="203"/>
      <c r="CO18" s="203"/>
      <c r="CP18" s="203"/>
      <c r="CQ18" s="203"/>
      <c r="CR18" s="203"/>
      <c r="CS18" s="203"/>
    </row>
    <row r="19" spans="1:97" s="372" customFormat="1" ht="15.75" thickBot="1" x14ac:dyDescent="0.3">
      <c r="A19" s="401">
        <v>15</v>
      </c>
      <c r="B19" s="368">
        <v>2</v>
      </c>
      <c r="C19" s="401" t="s">
        <v>427</v>
      </c>
      <c r="D19" s="368" t="s">
        <v>279</v>
      </c>
      <c r="E19" s="401">
        <v>12</v>
      </c>
      <c r="F19" s="401">
        <v>5.65</v>
      </c>
      <c r="G19" s="401">
        <f t="shared" si="1"/>
        <v>25.071872871056698</v>
      </c>
      <c r="H19" s="368" t="s">
        <v>155</v>
      </c>
      <c r="I19" s="369" t="s">
        <v>740</v>
      </c>
      <c r="J19" s="369" t="s">
        <v>744</v>
      </c>
      <c r="K19" s="369" t="s">
        <v>748</v>
      </c>
      <c r="L19" s="390">
        <v>0.25</v>
      </c>
      <c r="M19" s="381">
        <v>157</v>
      </c>
      <c r="N19" s="396">
        <v>0.39</v>
      </c>
      <c r="O19" s="368"/>
      <c r="P19" s="368"/>
      <c r="Q19" s="368"/>
      <c r="R19" s="368"/>
      <c r="S19" s="368"/>
      <c r="T19" s="368"/>
      <c r="U19" s="368"/>
      <c r="V19" s="368"/>
      <c r="W19" s="368"/>
      <c r="X19" s="368"/>
      <c r="Y19" s="368"/>
      <c r="Z19" s="368"/>
      <c r="AA19" s="368"/>
      <c r="AB19" s="368"/>
      <c r="AC19" s="368"/>
      <c r="AD19" s="368"/>
      <c r="AE19" s="368"/>
      <c r="AF19" s="368"/>
      <c r="AG19" s="368"/>
      <c r="AH19" s="368"/>
      <c r="AI19" s="368"/>
      <c r="AJ19" s="368"/>
      <c r="AK19" s="368"/>
      <c r="AL19" s="368"/>
      <c r="AM19" s="368"/>
      <c r="AN19" s="368"/>
      <c r="AO19" s="368"/>
      <c r="AP19" s="368"/>
      <c r="AQ19" s="368"/>
      <c r="AR19" s="368"/>
      <c r="AS19" s="368"/>
      <c r="AT19" s="368"/>
      <c r="AU19" s="368"/>
      <c r="AV19" s="368"/>
      <c r="AW19" s="368"/>
      <c r="AX19" s="368"/>
      <c r="AY19" s="368"/>
      <c r="AZ19" s="368"/>
      <c r="BA19" s="368"/>
      <c r="BB19" s="368"/>
      <c r="BC19" s="368"/>
      <c r="BD19" s="368"/>
      <c r="BE19" s="368"/>
      <c r="BF19" s="368"/>
      <c r="BG19" s="368"/>
      <c r="BH19" s="368"/>
      <c r="BI19" s="368"/>
      <c r="BJ19" s="368"/>
      <c r="BK19" s="368"/>
      <c r="BL19" s="368"/>
      <c r="BM19" s="368"/>
      <c r="BN19" s="368"/>
      <c r="BO19" s="368"/>
      <c r="BP19" s="368"/>
      <c r="BQ19" s="368"/>
      <c r="BR19" s="368"/>
      <c r="BS19" s="368"/>
      <c r="BT19" s="368"/>
      <c r="BU19" s="368"/>
      <c r="BV19" s="368"/>
      <c r="BW19" s="368"/>
      <c r="BX19" s="368"/>
      <c r="BY19" s="368"/>
      <c r="BZ19" s="368"/>
      <c r="CA19" s="368"/>
      <c r="CB19" s="368"/>
      <c r="CC19" s="368"/>
      <c r="CD19" s="368"/>
      <c r="CE19" s="368"/>
      <c r="CF19" s="368"/>
      <c r="CG19" s="368"/>
      <c r="CH19" s="368"/>
      <c r="CI19" s="368"/>
      <c r="CJ19" s="368"/>
      <c r="CK19" s="368"/>
      <c r="CL19" s="368"/>
      <c r="CM19" s="368"/>
      <c r="CN19" s="368"/>
      <c r="CO19" s="368"/>
      <c r="CP19" s="368"/>
      <c r="CQ19" s="368"/>
      <c r="CR19" s="368"/>
      <c r="CS19" s="368"/>
    </row>
    <row r="20" spans="1:97" s="266" customFormat="1" x14ac:dyDescent="0.25">
      <c r="A20" s="148">
        <v>28</v>
      </c>
      <c r="B20" s="151">
        <v>1</v>
      </c>
      <c r="C20" s="148" t="s">
        <v>374</v>
      </c>
      <c r="D20" s="151" t="s">
        <v>279</v>
      </c>
      <c r="E20" s="148">
        <v>12.5</v>
      </c>
      <c r="F20" s="148">
        <v>6.5</v>
      </c>
      <c r="G20" s="148">
        <f t="shared" si="1"/>
        <v>33.183072403544372</v>
      </c>
      <c r="H20" s="151" t="s">
        <v>155</v>
      </c>
      <c r="I20" s="151" t="s">
        <v>739</v>
      </c>
      <c r="J20" s="151" t="s">
        <v>744</v>
      </c>
      <c r="K20" s="151" t="s">
        <v>749</v>
      </c>
      <c r="L20" s="388">
        <v>0.4</v>
      </c>
      <c r="M20" s="155">
        <v>60</v>
      </c>
      <c r="N20" s="393">
        <v>0.2</v>
      </c>
      <c r="O20" s="151"/>
      <c r="P20" s="151"/>
      <c r="Q20" s="151"/>
      <c r="R20" s="151"/>
      <c r="S20" s="151"/>
      <c r="T20" s="151"/>
      <c r="U20" s="151"/>
      <c r="V20" s="151"/>
      <c r="W20" s="151"/>
      <c r="X20" s="151"/>
      <c r="Y20" s="151"/>
      <c r="Z20" s="151"/>
      <c r="AA20" s="151"/>
      <c r="AB20" s="151"/>
      <c r="AC20" s="151"/>
      <c r="AD20" s="151"/>
      <c r="AE20" s="151"/>
      <c r="AF20" s="151"/>
      <c r="AG20" s="151"/>
      <c r="AH20" s="151"/>
      <c r="AI20" s="151"/>
      <c r="AJ20" s="151"/>
      <c r="AK20" s="151"/>
      <c r="AL20" s="151"/>
      <c r="AM20" s="151"/>
      <c r="AN20" s="151"/>
      <c r="AO20" s="151"/>
      <c r="AP20" s="151"/>
      <c r="AQ20" s="151"/>
      <c r="AR20" s="151"/>
      <c r="AS20" s="151"/>
      <c r="AT20" s="151"/>
      <c r="AU20" s="151"/>
      <c r="AV20" s="151"/>
      <c r="AW20" s="151"/>
      <c r="AX20" s="151"/>
      <c r="AY20" s="151"/>
      <c r="AZ20" s="151"/>
      <c r="BA20" s="151"/>
      <c r="BB20" s="151"/>
      <c r="BC20" s="151"/>
      <c r="BD20" s="151"/>
      <c r="BE20" s="151"/>
      <c r="BF20" s="151"/>
      <c r="BG20" s="151"/>
      <c r="BH20" s="151"/>
      <c r="BI20" s="151"/>
      <c r="BJ20" s="151"/>
      <c r="BK20" s="151"/>
      <c r="BL20" s="151"/>
      <c r="BM20" s="151"/>
      <c r="BN20" s="151"/>
      <c r="BO20" s="151"/>
      <c r="BP20" s="151"/>
      <c r="BQ20" s="151"/>
      <c r="BR20" s="151"/>
      <c r="BS20" s="151"/>
      <c r="BT20" s="151"/>
      <c r="BU20" s="151"/>
      <c r="BV20" s="151"/>
      <c r="BW20" s="151"/>
      <c r="BX20" s="151"/>
      <c r="BY20" s="151"/>
      <c r="BZ20" s="151"/>
      <c r="CA20" s="151"/>
      <c r="CB20" s="151"/>
      <c r="CC20" s="151"/>
      <c r="CD20" s="151"/>
      <c r="CE20" s="151"/>
      <c r="CF20" s="151"/>
      <c r="CG20" s="151"/>
      <c r="CH20" s="151"/>
      <c r="CI20" s="151"/>
      <c r="CJ20" s="151"/>
      <c r="CK20" s="151"/>
      <c r="CL20" s="151"/>
      <c r="CM20" s="151"/>
      <c r="CN20" s="151"/>
      <c r="CO20" s="151"/>
      <c r="CP20" s="151"/>
      <c r="CQ20" s="151"/>
      <c r="CR20" s="151"/>
      <c r="CS20" s="151"/>
    </row>
    <row r="21" spans="1:97" s="311" customFormat="1" x14ac:dyDescent="0.25">
      <c r="A21" s="148">
        <v>26</v>
      </c>
      <c r="B21" s="151">
        <v>1</v>
      </c>
      <c r="C21" s="148" t="s">
        <v>402</v>
      </c>
      <c r="D21" s="151" t="s">
        <v>279</v>
      </c>
      <c r="E21" s="148">
        <v>6.5</v>
      </c>
      <c r="F21" s="148">
        <v>4.5999999999999996</v>
      </c>
      <c r="G21" s="148">
        <f t="shared" si="1"/>
        <v>16.619025137491096</v>
      </c>
      <c r="H21" s="151" t="s">
        <v>155</v>
      </c>
      <c r="I21" s="151" t="s">
        <v>739</v>
      </c>
      <c r="J21" s="151" t="s">
        <v>744</v>
      </c>
      <c r="K21" s="151" t="s">
        <v>749</v>
      </c>
      <c r="L21" s="388">
        <v>0.32</v>
      </c>
      <c r="M21" s="155">
        <v>240</v>
      </c>
      <c r="N21" s="393">
        <v>0.4</v>
      </c>
      <c r="O21" s="151"/>
      <c r="P21" s="151"/>
      <c r="Q21" s="151"/>
      <c r="R21" s="151"/>
      <c r="S21" s="151"/>
      <c r="T21" s="151"/>
      <c r="U21" s="151"/>
      <c r="V21" s="151"/>
      <c r="W21" s="151"/>
      <c r="X21" s="151"/>
      <c r="Y21" s="151"/>
      <c r="Z21" s="151"/>
      <c r="AA21" s="151"/>
      <c r="AB21" s="151"/>
      <c r="AC21" s="151"/>
      <c r="AD21" s="151"/>
      <c r="AE21" s="151"/>
      <c r="AF21" s="151"/>
      <c r="AG21" s="151"/>
      <c r="AH21" s="151"/>
      <c r="AI21" s="151"/>
      <c r="AJ21" s="151"/>
      <c r="AK21" s="151"/>
      <c r="AL21" s="151"/>
      <c r="AM21" s="151"/>
      <c r="AN21" s="151"/>
      <c r="AO21" s="151"/>
      <c r="AP21" s="151"/>
      <c r="AQ21" s="151"/>
      <c r="AR21" s="151"/>
      <c r="AS21" s="151"/>
      <c r="AT21" s="151"/>
      <c r="AU21" s="151"/>
      <c r="AV21" s="151"/>
      <c r="AW21" s="151"/>
      <c r="AX21" s="151"/>
      <c r="AY21" s="151"/>
      <c r="AZ21" s="151"/>
      <c r="BA21" s="151"/>
      <c r="BB21" s="151"/>
      <c r="BC21" s="151"/>
      <c r="BD21" s="151"/>
      <c r="BE21" s="151"/>
      <c r="BF21" s="151"/>
      <c r="BG21" s="151"/>
      <c r="BH21" s="151"/>
      <c r="BI21" s="151"/>
      <c r="BJ21" s="151"/>
      <c r="BK21" s="151"/>
      <c r="BL21" s="151"/>
      <c r="BM21" s="151"/>
      <c r="BN21" s="151"/>
      <c r="BO21" s="151"/>
      <c r="BP21" s="151"/>
      <c r="BQ21" s="151"/>
      <c r="BR21" s="151"/>
      <c r="BS21" s="151"/>
      <c r="BT21" s="151"/>
      <c r="BU21" s="151"/>
      <c r="BV21" s="151"/>
      <c r="BW21" s="151"/>
      <c r="BX21" s="151"/>
      <c r="BY21" s="151"/>
      <c r="BZ21" s="151"/>
      <c r="CA21" s="151"/>
      <c r="CB21" s="151"/>
      <c r="CC21" s="151"/>
      <c r="CD21" s="151"/>
      <c r="CE21" s="151"/>
      <c r="CF21" s="151"/>
      <c r="CG21" s="151"/>
      <c r="CH21" s="151"/>
      <c r="CI21" s="151"/>
      <c r="CJ21" s="151"/>
      <c r="CK21" s="151"/>
      <c r="CL21" s="151"/>
      <c r="CM21" s="151"/>
      <c r="CN21" s="151"/>
      <c r="CO21" s="151"/>
      <c r="CP21" s="151"/>
      <c r="CQ21" s="151"/>
      <c r="CR21" s="151"/>
      <c r="CS21" s="151"/>
    </row>
    <row r="22" spans="1:97" s="311" customFormat="1" x14ac:dyDescent="0.25">
      <c r="A22" s="148">
        <v>16</v>
      </c>
      <c r="B22" s="151">
        <v>1</v>
      </c>
      <c r="C22" s="148" t="s">
        <v>308</v>
      </c>
      <c r="D22" s="151" t="s">
        <v>279</v>
      </c>
      <c r="E22" s="148" t="s">
        <v>156</v>
      </c>
      <c r="F22" s="148">
        <v>10</v>
      </c>
      <c r="G22" s="148">
        <f t="shared" si="1"/>
        <v>78.539816339750004</v>
      </c>
      <c r="H22" s="151" t="s">
        <v>155</v>
      </c>
      <c r="I22" s="151" t="s">
        <v>739</v>
      </c>
      <c r="J22" s="151" t="s">
        <v>744</v>
      </c>
      <c r="K22" s="151" t="s">
        <v>749</v>
      </c>
      <c r="L22" s="388">
        <v>0.35299999999999998</v>
      </c>
      <c r="M22" s="155">
        <v>45</v>
      </c>
      <c r="N22" s="393">
        <v>0.35</v>
      </c>
      <c r="O22" s="151"/>
      <c r="P22" s="151"/>
      <c r="Q22" s="151"/>
      <c r="R22" s="151"/>
      <c r="S22" s="151"/>
      <c r="T22" s="151"/>
      <c r="U22" s="151"/>
      <c r="V22" s="151"/>
      <c r="W22" s="151"/>
      <c r="X22" s="151"/>
      <c r="Y22" s="151"/>
      <c r="Z22" s="151"/>
      <c r="AA22" s="151"/>
      <c r="AB22" s="151"/>
      <c r="AC22" s="151"/>
      <c r="AD22" s="151"/>
      <c r="AE22" s="151"/>
      <c r="AF22" s="151"/>
      <c r="AG22" s="151"/>
      <c r="AH22" s="151"/>
      <c r="AI22" s="151"/>
      <c r="AJ22" s="151"/>
      <c r="AK22" s="151"/>
      <c r="AL22" s="151"/>
      <c r="AM22" s="151"/>
      <c r="AN22" s="151"/>
      <c r="AO22" s="151"/>
      <c r="AP22" s="151"/>
      <c r="AQ22" s="151"/>
      <c r="AR22" s="151"/>
      <c r="AS22" s="151"/>
      <c r="AT22" s="151"/>
      <c r="AU22" s="151"/>
      <c r="AV22" s="151"/>
      <c r="AW22" s="151"/>
      <c r="AX22" s="151"/>
      <c r="AY22" s="151"/>
      <c r="AZ22" s="151"/>
      <c r="BA22" s="151"/>
      <c r="BB22" s="151"/>
      <c r="BC22" s="151"/>
      <c r="BD22" s="151"/>
      <c r="BE22" s="151"/>
      <c r="BF22" s="151"/>
      <c r="BG22" s="151"/>
      <c r="BH22" s="151"/>
      <c r="BI22" s="151"/>
      <c r="BJ22" s="151"/>
      <c r="BK22" s="151"/>
      <c r="BL22" s="151"/>
      <c r="BM22" s="151"/>
      <c r="BN22" s="151"/>
      <c r="BO22" s="151"/>
      <c r="BP22" s="151"/>
      <c r="BQ22" s="151"/>
      <c r="BR22" s="151"/>
      <c r="BS22" s="151"/>
      <c r="BT22" s="151"/>
      <c r="BU22" s="151"/>
      <c r="BV22" s="151"/>
      <c r="BW22" s="151"/>
      <c r="BX22" s="151"/>
      <c r="BY22" s="151"/>
      <c r="BZ22" s="151"/>
      <c r="CA22" s="151"/>
      <c r="CB22" s="151"/>
      <c r="CC22" s="151"/>
      <c r="CD22" s="151"/>
      <c r="CE22" s="151"/>
      <c r="CF22" s="151"/>
      <c r="CG22" s="151"/>
      <c r="CH22" s="151"/>
      <c r="CI22" s="151"/>
      <c r="CJ22" s="151"/>
      <c r="CK22" s="151"/>
      <c r="CL22" s="151"/>
      <c r="CM22" s="151"/>
      <c r="CN22" s="151"/>
      <c r="CO22" s="151"/>
      <c r="CP22" s="151"/>
      <c r="CQ22" s="151"/>
      <c r="CR22" s="151"/>
      <c r="CS22" s="151"/>
    </row>
    <row r="23" spans="1:97" s="203" customFormat="1" x14ac:dyDescent="0.25">
      <c r="A23" s="148">
        <v>31</v>
      </c>
      <c r="B23" s="151">
        <v>1</v>
      </c>
      <c r="C23" s="148" t="s">
        <v>337</v>
      </c>
      <c r="D23" s="151" t="s">
        <v>279</v>
      </c>
      <c r="E23" s="148">
        <v>10</v>
      </c>
      <c r="F23" s="148">
        <v>4.5</v>
      </c>
      <c r="G23" s="148">
        <f t="shared" si="1"/>
        <v>15.904312808799375</v>
      </c>
      <c r="H23" s="151" t="s">
        <v>155</v>
      </c>
      <c r="I23" s="151" t="s">
        <v>739</v>
      </c>
      <c r="J23" s="151" t="s">
        <v>744</v>
      </c>
      <c r="K23" s="151" t="s">
        <v>749</v>
      </c>
      <c r="L23" s="388">
        <v>0.05</v>
      </c>
      <c r="M23" s="155">
        <v>31</v>
      </c>
      <c r="N23" s="393">
        <v>0.05</v>
      </c>
      <c r="O23" s="151"/>
      <c r="P23" s="151"/>
      <c r="Q23" s="151"/>
      <c r="R23" s="151"/>
      <c r="S23" s="151"/>
      <c r="T23" s="151"/>
      <c r="U23" s="151"/>
      <c r="V23" s="151"/>
      <c r="W23" s="151"/>
      <c r="X23" s="151"/>
      <c r="Y23" s="151"/>
      <c r="Z23" s="151"/>
      <c r="AA23" s="151"/>
      <c r="AB23" s="151"/>
      <c r="AC23" s="151"/>
      <c r="AD23" s="151"/>
      <c r="AE23" s="151"/>
      <c r="AF23" s="151"/>
      <c r="AG23" s="151"/>
      <c r="AH23" s="151"/>
      <c r="AI23" s="151"/>
      <c r="AJ23" s="151"/>
      <c r="AK23" s="151"/>
      <c r="AL23" s="151"/>
      <c r="AM23" s="151"/>
      <c r="AN23" s="151"/>
      <c r="AO23" s="151"/>
      <c r="AP23" s="151"/>
      <c r="AQ23" s="151"/>
      <c r="AR23" s="151"/>
      <c r="AS23" s="151"/>
      <c r="AT23" s="151"/>
      <c r="AU23" s="151"/>
      <c r="AV23" s="151"/>
      <c r="AW23" s="151"/>
      <c r="AX23" s="151"/>
      <c r="AY23" s="151"/>
      <c r="AZ23" s="151"/>
      <c r="BA23" s="151"/>
      <c r="BB23" s="151"/>
      <c r="BC23" s="151"/>
      <c r="BD23" s="151"/>
      <c r="BE23" s="151"/>
      <c r="BF23" s="151"/>
      <c r="BG23" s="151"/>
      <c r="BH23" s="151"/>
      <c r="BI23" s="151"/>
      <c r="BJ23" s="151"/>
      <c r="BK23" s="151"/>
      <c r="BL23" s="151"/>
      <c r="BM23" s="151"/>
      <c r="BN23" s="151"/>
      <c r="BO23" s="151"/>
      <c r="BP23" s="151"/>
      <c r="BQ23" s="151"/>
      <c r="BR23" s="151"/>
      <c r="BS23" s="151"/>
      <c r="BT23" s="151"/>
      <c r="BU23" s="151"/>
      <c r="BV23" s="151"/>
      <c r="BW23" s="151"/>
      <c r="BX23" s="151"/>
      <c r="BY23" s="151"/>
      <c r="BZ23" s="151"/>
      <c r="CA23" s="151"/>
      <c r="CB23" s="151"/>
      <c r="CC23" s="151"/>
      <c r="CD23" s="151"/>
      <c r="CE23" s="151"/>
      <c r="CF23" s="151"/>
      <c r="CG23" s="151"/>
      <c r="CH23" s="151"/>
      <c r="CI23" s="151"/>
      <c r="CJ23" s="151"/>
      <c r="CK23" s="151"/>
      <c r="CL23" s="151"/>
      <c r="CM23" s="151"/>
      <c r="CN23" s="151"/>
      <c r="CO23" s="151"/>
      <c r="CP23" s="151"/>
      <c r="CQ23" s="151"/>
      <c r="CR23" s="151"/>
      <c r="CS23" s="151"/>
    </row>
    <row r="24" spans="1:97" s="372" customFormat="1" ht="15.75" thickBot="1" x14ac:dyDescent="0.3">
      <c r="A24" s="400" t="s">
        <v>424</v>
      </c>
      <c r="B24" s="369">
        <v>2</v>
      </c>
      <c r="C24" s="400" t="s">
        <v>425</v>
      </c>
      <c r="D24" s="369" t="s">
        <v>220</v>
      </c>
      <c r="E24" s="400">
        <v>13</v>
      </c>
      <c r="F24" s="400">
        <v>4.5999999999999996</v>
      </c>
      <c r="G24" s="401">
        <f t="shared" si="1"/>
        <v>16.619025137491096</v>
      </c>
      <c r="H24" s="369" t="s">
        <v>155</v>
      </c>
      <c r="I24" s="369" t="s">
        <v>739</v>
      </c>
      <c r="J24" s="369" t="s">
        <v>744</v>
      </c>
      <c r="K24" s="369" t="s">
        <v>749</v>
      </c>
      <c r="L24" s="390">
        <v>0.28000000000000003</v>
      </c>
      <c r="M24" s="381">
        <v>150</v>
      </c>
      <c r="N24" s="396">
        <v>0.22</v>
      </c>
    </row>
    <row r="25" spans="1:97" ht="19.5" customHeight="1" x14ac:dyDescent="0.25">
      <c r="A25" s="148" t="s">
        <v>679</v>
      </c>
      <c r="B25" s="151">
        <v>1</v>
      </c>
      <c r="C25" s="398" t="s">
        <v>680</v>
      </c>
      <c r="D25" s="266" t="s">
        <v>495</v>
      </c>
      <c r="E25" s="148">
        <v>12</v>
      </c>
      <c r="F25" s="148">
        <v>3</v>
      </c>
      <c r="G25" s="148">
        <f>((F25/2)^2)*3.14159265359</f>
        <v>7.0685834705774999</v>
      </c>
      <c r="H25" s="151" t="s">
        <v>676</v>
      </c>
      <c r="I25" s="151" t="s">
        <v>736</v>
      </c>
      <c r="J25" s="151" t="s">
        <v>743</v>
      </c>
      <c r="K25" s="151" t="s">
        <v>748</v>
      </c>
      <c r="L25" s="388">
        <v>0.18</v>
      </c>
      <c r="M25" s="155">
        <v>280</v>
      </c>
      <c r="N25" s="393">
        <v>0.2</v>
      </c>
    </row>
    <row r="26" spans="1:97" x14ac:dyDescent="0.25">
      <c r="A26" s="148" t="s">
        <v>677</v>
      </c>
      <c r="B26" s="151">
        <v>1</v>
      </c>
      <c r="C26" s="398" t="s">
        <v>678</v>
      </c>
      <c r="D26" s="266" t="s">
        <v>220</v>
      </c>
      <c r="E26" s="148">
        <v>15</v>
      </c>
      <c r="F26" s="148">
        <v>5</v>
      </c>
      <c r="G26" s="148">
        <f>((F26/2)^2)*3.14159265359</f>
        <v>19.634954084937501</v>
      </c>
      <c r="H26" s="151" t="s">
        <v>676</v>
      </c>
      <c r="I26" s="151" t="s">
        <v>736</v>
      </c>
      <c r="J26" s="151" t="s">
        <v>743</v>
      </c>
      <c r="K26" s="151" t="s">
        <v>748</v>
      </c>
      <c r="L26" s="388">
        <v>0.23</v>
      </c>
      <c r="M26" s="155">
        <v>100</v>
      </c>
      <c r="N26" s="393">
        <v>0.2</v>
      </c>
      <c r="O26" s="266"/>
      <c r="P26" s="266"/>
      <c r="Q26" s="266"/>
      <c r="R26" s="266"/>
      <c r="S26" s="266"/>
      <c r="T26" s="266"/>
      <c r="U26" s="266"/>
      <c r="V26" s="266"/>
      <c r="W26" s="266"/>
      <c r="X26" s="266"/>
      <c r="Y26" s="266"/>
      <c r="Z26" s="266"/>
      <c r="AA26" s="266"/>
      <c r="AB26" s="266"/>
      <c r="AC26" s="266"/>
      <c r="AD26" s="266"/>
      <c r="AE26" s="266"/>
      <c r="AF26" s="266"/>
      <c r="AG26" s="266"/>
      <c r="AH26" s="266"/>
      <c r="AI26" s="266"/>
      <c r="AJ26" s="266"/>
      <c r="AK26" s="266"/>
      <c r="AL26" s="266"/>
      <c r="AM26" s="266"/>
      <c r="AN26" s="266"/>
      <c r="AO26" s="266"/>
      <c r="AP26" s="266"/>
      <c r="AQ26" s="266"/>
      <c r="AR26" s="266"/>
      <c r="AS26" s="266"/>
      <c r="AT26" s="266"/>
      <c r="AU26" s="266"/>
      <c r="AV26" s="266"/>
      <c r="AW26" s="266"/>
      <c r="AX26" s="266"/>
      <c r="AY26" s="266"/>
      <c r="AZ26" s="266"/>
      <c r="BA26" s="266"/>
      <c r="BB26" s="266"/>
      <c r="BC26" s="266"/>
      <c r="BD26" s="266"/>
      <c r="BE26" s="266"/>
      <c r="BF26" s="266"/>
      <c r="BG26" s="266"/>
      <c r="BH26" s="266"/>
      <c r="BI26" s="266"/>
      <c r="BJ26" s="266"/>
      <c r="BK26" s="266"/>
      <c r="BL26" s="266"/>
      <c r="BM26" s="266"/>
      <c r="BN26" s="266"/>
      <c r="BO26" s="266"/>
      <c r="BP26" s="266"/>
      <c r="BQ26" s="266"/>
      <c r="BR26" s="266"/>
      <c r="BS26" s="266"/>
      <c r="BT26" s="266"/>
      <c r="BU26" s="266"/>
      <c r="BV26" s="266"/>
      <c r="BW26" s="266"/>
      <c r="BX26" s="266"/>
      <c r="BY26" s="266"/>
      <c r="BZ26" s="266"/>
      <c r="CA26" s="266"/>
      <c r="CB26" s="266"/>
      <c r="CC26" s="266"/>
      <c r="CD26" s="266"/>
      <c r="CE26" s="266"/>
      <c r="CF26" s="266"/>
      <c r="CG26" s="266"/>
      <c r="CH26" s="266"/>
      <c r="CI26" s="266"/>
      <c r="CJ26" s="266"/>
      <c r="CK26" s="266"/>
      <c r="CL26" s="266"/>
      <c r="CM26" s="266"/>
      <c r="CN26" s="266"/>
      <c r="CO26" s="266"/>
      <c r="CP26" s="266"/>
      <c r="CQ26" s="266"/>
      <c r="CR26" s="266"/>
      <c r="CS26" s="266"/>
    </row>
    <row r="27" spans="1:97" s="372" customFormat="1" ht="15.75" thickBot="1" x14ac:dyDescent="0.3">
      <c r="A27" s="401">
        <v>19</v>
      </c>
      <c r="B27" s="368">
        <v>2</v>
      </c>
      <c r="C27" s="401" t="s">
        <v>242</v>
      </c>
      <c r="D27" s="368" t="s">
        <v>220</v>
      </c>
      <c r="E27" s="401"/>
      <c r="F27" s="401"/>
      <c r="G27" s="401">
        <f>((F27/2)^2)*3.14159265359</f>
        <v>0</v>
      </c>
      <c r="H27" s="368" t="s">
        <v>676</v>
      </c>
      <c r="I27" s="368" t="s">
        <v>736</v>
      </c>
      <c r="J27" s="368" t="s">
        <v>743</v>
      </c>
      <c r="K27" s="372" t="s">
        <v>748</v>
      </c>
      <c r="L27" s="390">
        <v>0.62</v>
      </c>
      <c r="M27" s="381">
        <v>166</v>
      </c>
      <c r="N27" s="396">
        <v>0.62</v>
      </c>
    </row>
    <row r="28" spans="1:97" x14ac:dyDescent="0.25">
      <c r="A28" s="148">
        <v>15</v>
      </c>
      <c r="B28" s="151">
        <v>1</v>
      </c>
      <c r="C28" s="148" t="s">
        <v>427</v>
      </c>
      <c r="D28" s="151" t="s">
        <v>279</v>
      </c>
      <c r="E28" s="148">
        <v>12</v>
      </c>
      <c r="F28" s="148">
        <v>5.65</v>
      </c>
      <c r="G28" s="148">
        <f>((F28/2)^2)*3.14159265359</f>
        <v>25.071872871056698</v>
      </c>
      <c r="H28" s="151" t="s">
        <v>676</v>
      </c>
      <c r="I28" s="151" t="s">
        <v>740</v>
      </c>
      <c r="J28" s="151" t="s">
        <v>744</v>
      </c>
      <c r="K28" s="151" t="s">
        <v>748</v>
      </c>
      <c r="L28" s="388">
        <v>0.25</v>
      </c>
      <c r="M28" s="155">
        <v>157</v>
      </c>
      <c r="N28" s="393">
        <v>0.39</v>
      </c>
    </row>
    <row r="29" spans="1:97" x14ac:dyDescent="0.25">
      <c r="A29" s="148" t="s">
        <v>682</v>
      </c>
      <c r="B29" s="151">
        <v>1</v>
      </c>
      <c r="C29" s="398" t="s">
        <v>683</v>
      </c>
      <c r="D29" s="266" t="s">
        <v>500</v>
      </c>
      <c r="E29" s="398">
        <v>20</v>
      </c>
      <c r="F29" s="398">
        <v>5</v>
      </c>
      <c r="G29" s="148">
        <f t="shared" ref="G29:G35" si="2">((F29/2)^2)*3.14159265359</f>
        <v>19.634954084937501</v>
      </c>
      <c r="H29" s="266" t="s">
        <v>676</v>
      </c>
      <c r="I29" s="151" t="s">
        <v>740</v>
      </c>
      <c r="J29" s="151" t="s">
        <v>744</v>
      </c>
      <c r="K29" s="151" t="s">
        <v>748</v>
      </c>
      <c r="L29" s="388">
        <v>0.17</v>
      </c>
      <c r="M29" s="176">
        <v>85</v>
      </c>
      <c r="N29" s="393">
        <v>0.17</v>
      </c>
      <c r="O29" s="203"/>
      <c r="P29" s="203"/>
      <c r="Q29" s="203"/>
      <c r="R29" s="203"/>
      <c r="S29" s="203"/>
      <c r="T29" s="203"/>
      <c r="U29" s="203"/>
      <c r="V29" s="203"/>
      <c r="W29" s="203"/>
      <c r="X29" s="203"/>
      <c r="Y29" s="203"/>
      <c r="Z29" s="203"/>
      <c r="AA29" s="203"/>
      <c r="AB29" s="203"/>
      <c r="AC29" s="203"/>
      <c r="AD29" s="203"/>
      <c r="AE29" s="203"/>
      <c r="AF29" s="203"/>
      <c r="AG29" s="203"/>
      <c r="AH29" s="203"/>
      <c r="AI29" s="203"/>
      <c r="AJ29" s="203"/>
      <c r="AK29" s="203"/>
      <c r="AL29" s="203"/>
      <c r="AM29" s="203"/>
      <c r="AN29" s="203"/>
      <c r="AO29" s="203"/>
      <c r="AP29" s="203"/>
      <c r="AQ29" s="203"/>
      <c r="AR29" s="203"/>
      <c r="AS29" s="203"/>
      <c r="AT29" s="203"/>
      <c r="AU29" s="203"/>
      <c r="AV29" s="203"/>
      <c r="AW29" s="203"/>
      <c r="AX29" s="203"/>
      <c r="AY29" s="203"/>
      <c r="AZ29" s="203"/>
      <c r="BA29" s="203"/>
      <c r="BB29" s="203"/>
      <c r="BC29" s="203"/>
      <c r="BD29" s="203"/>
      <c r="BE29" s="203"/>
      <c r="BF29" s="203"/>
      <c r="BG29" s="203"/>
      <c r="BH29" s="203"/>
      <c r="BI29" s="203"/>
      <c r="BJ29" s="203"/>
      <c r="BK29" s="203"/>
      <c r="BL29" s="203"/>
      <c r="BM29" s="203"/>
      <c r="BN29" s="203"/>
      <c r="BO29" s="203"/>
      <c r="BP29" s="203"/>
      <c r="BQ29" s="203"/>
      <c r="BR29" s="203"/>
      <c r="BS29" s="203"/>
      <c r="BT29" s="203"/>
      <c r="BU29" s="203"/>
      <c r="BV29" s="203"/>
      <c r="BW29" s="203"/>
      <c r="BX29" s="203"/>
      <c r="BY29" s="203"/>
      <c r="BZ29" s="203"/>
      <c r="CA29" s="203"/>
      <c r="CB29" s="203"/>
      <c r="CC29" s="203"/>
      <c r="CD29" s="203"/>
      <c r="CE29" s="203"/>
      <c r="CF29" s="203"/>
      <c r="CG29" s="203"/>
      <c r="CH29" s="203"/>
      <c r="CI29" s="203"/>
      <c r="CJ29" s="203"/>
      <c r="CK29" s="203"/>
      <c r="CL29" s="203"/>
      <c r="CM29" s="203"/>
      <c r="CN29" s="203"/>
      <c r="CO29" s="203"/>
      <c r="CP29" s="203"/>
      <c r="CQ29" s="203"/>
      <c r="CR29" s="203"/>
      <c r="CS29" s="203"/>
    </row>
    <row r="30" spans="1:97" x14ac:dyDescent="0.25">
      <c r="A30" s="148">
        <v>30</v>
      </c>
      <c r="B30" s="151">
        <v>1</v>
      </c>
      <c r="C30" s="148" t="s">
        <v>455</v>
      </c>
      <c r="D30" s="151" t="s">
        <v>279</v>
      </c>
      <c r="E30" s="148">
        <v>18</v>
      </c>
      <c r="F30" s="148">
        <v>4.5</v>
      </c>
      <c r="G30" s="148">
        <f t="shared" si="2"/>
        <v>15.904312808799375</v>
      </c>
      <c r="H30" s="151" t="s">
        <v>676</v>
      </c>
      <c r="I30" s="151" t="s">
        <v>740</v>
      </c>
      <c r="J30" s="151" t="s">
        <v>744</v>
      </c>
      <c r="K30" s="151" t="s">
        <v>748</v>
      </c>
      <c r="L30" s="388">
        <v>0.11</v>
      </c>
      <c r="M30" s="155">
        <v>69</v>
      </c>
      <c r="N30" s="393">
        <v>0.11</v>
      </c>
    </row>
    <row r="31" spans="1:97" s="372" customFormat="1" ht="15.75" thickBot="1" x14ac:dyDescent="0.3">
      <c r="A31" s="401" t="s">
        <v>684</v>
      </c>
      <c r="B31" s="368">
        <v>2</v>
      </c>
      <c r="C31" s="400" t="s">
        <v>494</v>
      </c>
      <c r="D31" s="369" t="s">
        <v>495</v>
      </c>
      <c r="E31" s="400">
        <v>17</v>
      </c>
      <c r="F31" s="400">
        <v>5</v>
      </c>
      <c r="G31" s="401">
        <f t="shared" si="2"/>
        <v>19.634954084937501</v>
      </c>
      <c r="H31" s="369" t="s">
        <v>676</v>
      </c>
      <c r="I31" s="369" t="s">
        <v>740</v>
      </c>
      <c r="J31" s="369" t="s">
        <v>744</v>
      </c>
      <c r="K31" s="369" t="s">
        <v>748</v>
      </c>
      <c r="L31" s="390">
        <v>0.2</v>
      </c>
      <c r="M31" s="382">
        <v>65</v>
      </c>
      <c r="N31" s="396">
        <v>0.13</v>
      </c>
    </row>
    <row r="32" spans="1:97" s="203" customFormat="1" x14ac:dyDescent="0.25">
      <c r="A32" s="148" t="s">
        <v>685</v>
      </c>
      <c r="B32" s="151">
        <v>1</v>
      </c>
      <c r="C32" s="398" t="s">
        <v>671</v>
      </c>
      <c r="D32" s="266" t="s">
        <v>279</v>
      </c>
      <c r="E32" s="398">
        <v>20</v>
      </c>
      <c r="F32" s="398">
        <v>8</v>
      </c>
      <c r="G32" s="148">
        <f t="shared" si="2"/>
        <v>50.265482457440001</v>
      </c>
      <c r="H32" s="266" t="s">
        <v>676</v>
      </c>
      <c r="I32" s="151" t="s">
        <v>739</v>
      </c>
      <c r="J32" s="151" t="s">
        <v>744</v>
      </c>
      <c r="K32" s="151" t="s">
        <v>749</v>
      </c>
      <c r="L32" s="388">
        <v>0.35</v>
      </c>
      <c r="M32" s="155">
        <v>70</v>
      </c>
      <c r="N32" s="393">
        <v>0.35</v>
      </c>
      <c r="O32" s="151"/>
      <c r="P32" s="151"/>
      <c r="Q32" s="151"/>
      <c r="R32" s="151"/>
      <c r="S32" s="151"/>
      <c r="T32" s="151"/>
      <c r="U32" s="151"/>
      <c r="V32" s="151"/>
      <c r="W32" s="151"/>
      <c r="X32" s="151"/>
      <c r="Y32" s="151"/>
      <c r="Z32" s="151"/>
      <c r="AA32" s="151"/>
      <c r="AB32" s="151"/>
      <c r="AC32" s="151"/>
      <c r="AD32" s="151"/>
      <c r="AE32" s="151"/>
      <c r="AF32" s="151"/>
      <c r="AG32" s="151"/>
      <c r="AH32" s="151"/>
      <c r="AI32" s="151"/>
      <c r="AJ32" s="151"/>
      <c r="AK32" s="151"/>
      <c r="AL32" s="151"/>
      <c r="AM32" s="151"/>
      <c r="AN32" s="151"/>
      <c r="AO32" s="151"/>
      <c r="AP32" s="151"/>
      <c r="AQ32" s="151"/>
      <c r="AR32" s="151"/>
      <c r="AS32" s="151"/>
      <c r="AT32" s="151"/>
      <c r="AU32" s="151"/>
      <c r="AV32" s="151"/>
      <c r="AW32" s="151"/>
      <c r="AX32" s="151"/>
      <c r="AY32" s="151"/>
      <c r="AZ32" s="151"/>
      <c r="BA32" s="151"/>
      <c r="BB32" s="151"/>
      <c r="BC32" s="151"/>
      <c r="BD32" s="151"/>
      <c r="BE32" s="151"/>
      <c r="BF32" s="151"/>
      <c r="BG32" s="151"/>
      <c r="BH32" s="151"/>
      <c r="BI32" s="151"/>
      <c r="BJ32" s="151"/>
      <c r="BK32" s="151"/>
      <c r="BL32" s="151"/>
      <c r="BM32" s="151"/>
      <c r="BN32" s="151"/>
      <c r="BO32" s="151"/>
      <c r="BP32" s="151"/>
      <c r="BQ32" s="151"/>
      <c r="BR32" s="151"/>
      <c r="BS32" s="151"/>
      <c r="BT32" s="151"/>
      <c r="BU32" s="151"/>
      <c r="BV32" s="151"/>
      <c r="BW32" s="151"/>
      <c r="BX32" s="151"/>
      <c r="BY32" s="151"/>
      <c r="BZ32" s="151"/>
      <c r="CA32" s="151"/>
      <c r="CB32" s="151"/>
      <c r="CC32" s="151"/>
      <c r="CD32" s="151"/>
      <c r="CE32" s="151"/>
      <c r="CF32" s="151"/>
      <c r="CG32" s="151"/>
      <c r="CH32" s="151"/>
      <c r="CI32" s="151"/>
      <c r="CJ32" s="151"/>
      <c r="CK32" s="151"/>
      <c r="CL32" s="151"/>
      <c r="CM32" s="151"/>
      <c r="CN32" s="151"/>
      <c r="CO32" s="151"/>
      <c r="CP32" s="151"/>
      <c r="CQ32" s="151"/>
      <c r="CR32" s="151"/>
      <c r="CS32" s="151"/>
    </row>
    <row r="33" spans="1:97" x14ac:dyDescent="0.25">
      <c r="A33" s="148" t="s">
        <v>703</v>
      </c>
      <c r="B33" s="151">
        <v>1</v>
      </c>
      <c r="C33" s="398" t="s">
        <v>704</v>
      </c>
      <c r="D33" s="266" t="s">
        <v>500</v>
      </c>
      <c r="E33" s="398">
        <v>20</v>
      </c>
      <c r="F33" s="398">
        <v>6</v>
      </c>
      <c r="G33" s="148">
        <f t="shared" si="2"/>
        <v>28.27433388231</v>
      </c>
      <c r="H33" s="266" t="s">
        <v>676</v>
      </c>
      <c r="I33" s="151" t="s">
        <v>739</v>
      </c>
      <c r="J33" s="151" t="s">
        <v>744</v>
      </c>
      <c r="K33" s="151" t="s">
        <v>749</v>
      </c>
      <c r="L33" s="388">
        <v>0.23</v>
      </c>
      <c r="M33" s="176">
        <v>100</v>
      </c>
      <c r="N33" s="393">
        <v>0.28000000000000003</v>
      </c>
      <c r="O33" s="203"/>
      <c r="P33" s="203"/>
      <c r="Q33" s="203"/>
      <c r="R33" s="203"/>
      <c r="S33" s="203"/>
      <c r="T33" s="203"/>
      <c r="U33" s="203"/>
      <c r="V33" s="203"/>
      <c r="W33" s="203"/>
      <c r="X33" s="203"/>
      <c r="Y33" s="203"/>
      <c r="Z33" s="203"/>
      <c r="AA33" s="203"/>
      <c r="AB33" s="203"/>
      <c r="AC33" s="203"/>
      <c r="AD33" s="203"/>
      <c r="AE33" s="203"/>
      <c r="AF33" s="203"/>
      <c r="AG33" s="203"/>
      <c r="AH33" s="203"/>
      <c r="AI33" s="203"/>
      <c r="AJ33" s="203"/>
      <c r="AK33" s="203"/>
      <c r="AL33" s="203"/>
      <c r="AM33" s="203"/>
      <c r="AN33" s="203"/>
      <c r="AO33" s="203"/>
      <c r="AP33" s="203"/>
      <c r="AQ33" s="203"/>
      <c r="AR33" s="203"/>
      <c r="AS33" s="203"/>
      <c r="AT33" s="203"/>
      <c r="AU33" s="203"/>
      <c r="AV33" s="203"/>
      <c r="AW33" s="203"/>
      <c r="AX33" s="203"/>
      <c r="AY33" s="203"/>
      <c r="AZ33" s="203"/>
      <c r="BA33" s="203"/>
      <c r="BB33" s="203"/>
      <c r="BC33" s="203"/>
      <c r="BD33" s="203"/>
      <c r="BE33" s="203"/>
      <c r="BF33" s="203"/>
      <c r="BG33" s="203"/>
      <c r="BH33" s="203"/>
      <c r="BI33" s="203"/>
      <c r="BJ33" s="203"/>
      <c r="BK33" s="203"/>
      <c r="BL33" s="203"/>
      <c r="BM33" s="203"/>
      <c r="BN33" s="203"/>
      <c r="BO33" s="203"/>
      <c r="BP33" s="203"/>
      <c r="BQ33" s="203"/>
      <c r="BR33" s="203"/>
      <c r="BS33" s="203"/>
      <c r="BT33" s="203"/>
      <c r="BU33" s="203"/>
      <c r="BV33" s="203"/>
      <c r="BW33" s="203"/>
      <c r="BX33" s="203"/>
      <c r="BY33" s="203"/>
      <c r="BZ33" s="203"/>
      <c r="CA33" s="203"/>
      <c r="CB33" s="203"/>
      <c r="CC33" s="203"/>
      <c r="CD33" s="203"/>
      <c r="CE33" s="203"/>
      <c r="CF33" s="203"/>
      <c r="CG33" s="203"/>
      <c r="CH33" s="203"/>
      <c r="CI33" s="203"/>
      <c r="CJ33" s="203"/>
      <c r="CK33" s="203"/>
      <c r="CL33" s="203"/>
      <c r="CM33" s="203"/>
      <c r="CN33" s="203"/>
      <c r="CO33" s="203"/>
      <c r="CP33" s="203"/>
      <c r="CQ33" s="203"/>
      <c r="CR33" s="203"/>
      <c r="CS33" s="203"/>
    </row>
    <row r="34" spans="1:97" x14ac:dyDescent="0.25">
      <c r="A34" s="148">
        <v>20</v>
      </c>
      <c r="B34" s="151">
        <v>1</v>
      </c>
      <c r="C34" s="148" t="s">
        <v>686</v>
      </c>
      <c r="D34" s="151" t="s">
        <v>500</v>
      </c>
      <c r="E34" s="148">
        <v>30.5</v>
      </c>
      <c r="F34" s="148">
        <v>3.8</v>
      </c>
      <c r="G34" s="148">
        <f t="shared" si="2"/>
        <v>11.341149479459899</v>
      </c>
      <c r="H34" s="151" t="s">
        <v>676</v>
      </c>
      <c r="I34" s="151" t="s">
        <v>739</v>
      </c>
      <c r="J34" s="151" t="s">
        <v>744</v>
      </c>
      <c r="K34" s="151" t="s">
        <v>749</v>
      </c>
      <c r="L34" s="388">
        <v>0.23</v>
      </c>
      <c r="M34" s="155">
        <v>200</v>
      </c>
      <c r="N34" s="393">
        <v>0.23</v>
      </c>
    </row>
    <row r="35" spans="1:97" s="372" customFormat="1" ht="15.75" thickBot="1" x14ac:dyDescent="0.3">
      <c r="A35" s="401">
        <v>26</v>
      </c>
      <c r="B35" s="368">
        <v>2</v>
      </c>
      <c r="C35" s="401" t="s">
        <v>402</v>
      </c>
      <c r="D35" s="368" t="s">
        <v>279</v>
      </c>
      <c r="E35" s="401">
        <v>10.3</v>
      </c>
      <c r="F35" s="401">
        <v>5</v>
      </c>
      <c r="G35" s="401">
        <f t="shared" si="2"/>
        <v>19.634954084937501</v>
      </c>
      <c r="H35" s="368" t="s">
        <v>676</v>
      </c>
      <c r="I35" s="369" t="s">
        <v>739</v>
      </c>
      <c r="J35" s="369" t="s">
        <v>744</v>
      </c>
      <c r="K35" s="369" t="s">
        <v>749</v>
      </c>
      <c r="L35" s="390">
        <v>0.32</v>
      </c>
      <c r="M35" s="381">
        <v>203</v>
      </c>
      <c r="N35" s="396">
        <v>0.4</v>
      </c>
    </row>
    <row r="36" spans="1:97" ht="21.95" customHeight="1" x14ac:dyDescent="0.25">
      <c r="A36" s="148">
        <v>18</v>
      </c>
      <c r="B36" s="151">
        <v>1</v>
      </c>
      <c r="C36" s="148" t="s">
        <v>588</v>
      </c>
      <c r="D36" s="151" t="s">
        <v>189</v>
      </c>
      <c r="E36" s="148">
        <v>7</v>
      </c>
      <c r="F36" s="148" t="s">
        <v>156</v>
      </c>
      <c r="G36" s="148">
        <v>30</v>
      </c>
      <c r="H36" s="151" t="s">
        <v>555</v>
      </c>
      <c r="I36" s="151" t="s">
        <v>735</v>
      </c>
      <c r="J36" s="151" t="s">
        <v>742</v>
      </c>
      <c r="K36" s="151" t="s">
        <v>748</v>
      </c>
      <c r="L36" s="388">
        <v>0.11</v>
      </c>
      <c r="M36" s="155">
        <v>23</v>
      </c>
      <c r="N36" s="393">
        <v>7.0000000000000007E-2</v>
      </c>
      <c r="O36" s="203"/>
      <c r="P36" s="203"/>
      <c r="Q36" s="203"/>
      <c r="R36" s="203"/>
      <c r="S36" s="203"/>
      <c r="T36" s="203"/>
      <c r="U36" s="203"/>
      <c r="V36" s="203"/>
      <c r="W36" s="203"/>
      <c r="X36" s="203"/>
      <c r="Y36" s="203"/>
      <c r="Z36" s="203"/>
      <c r="AA36" s="203"/>
      <c r="AB36" s="203"/>
      <c r="AC36" s="203"/>
      <c r="AD36" s="203"/>
      <c r="AE36" s="203"/>
      <c r="AF36" s="203"/>
      <c r="AG36" s="203"/>
      <c r="AH36" s="203"/>
      <c r="AI36" s="203"/>
      <c r="AJ36" s="203"/>
      <c r="AK36" s="203"/>
      <c r="AL36" s="203"/>
      <c r="AM36" s="203"/>
      <c r="AN36" s="203"/>
      <c r="AO36" s="203"/>
      <c r="AP36" s="203"/>
      <c r="AQ36" s="203"/>
      <c r="AR36" s="203"/>
      <c r="AS36" s="203"/>
      <c r="AT36" s="203"/>
      <c r="AU36" s="203"/>
      <c r="AV36" s="203"/>
      <c r="AW36" s="203"/>
      <c r="AX36" s="203"/>
      <c r="AY36" s="203"/>
      <c r="AZ36" s="203"/>
      <c r="BA36" s="203"/>
      <c r="BB36" s="203"/>
      <c r="BC36" s="203"/>
      <c r="BD36" s="203"/>
      <c r="BE36" s="203"/>
      <c r="BF36" s="203"/>
      <c r="BG36" s="203"/>
      <c r="BH36" s="203"/>
      <c r="BI36" s="203"/>
      <c r="BJ36" s="203"/>
      <c r="BK36" s="203"/>
      <c r="BL36" s="203"/>
      <c r="BM36" s="203"/>
      <c r="BN36" s="203"/>
      <c r="BO36" s="203"/>
      <c r="BP36" s="203"/>
      <c r="BQ36" s="203"/>
      <c r="BR36" s="203"/>
      <c r="BS36" s="203"/>
      <c r="BT36" s="203"/>
      <c r="BU36" s="203"/>
      <c r="BV36" s="203"/>
      <c r="BW36" s="203"/>
      <c r="BX36" s="203"/>
      <c r="BY36" s="203"/>
      <c r="BZ36" s="203"/>
      <c r="CA36" s="203"/>
      <c r="CB36" s="203"/>
      <c r="CC36" s="203"/>
      <c r="CD36" s="203"/>
      <c r="CE36" s="203"/>
      <c r="CF36" s="203"/>
      <c r="CG36" s="203"/>
      <c r="CH36" s="203"/>
      <c r="CI36" s="203"/>
      <c r="CJ36" s="203"/>
      <c r="CK36" s="203"/>
      <c r="CL36" s="203"/>
      <c r="CM36" s="203"/>
      <c r="CN36" s="203"/>
      <c r="CO36" s="203"/>
      <c r="CP36" s="203"/>
      <c r="CQ36" s="203"/>
      <c r="CR36" s="203"/>
      <c r="CS36" s="203"/>
    </row>
    <row r="37" spans="1:97" x14ac:dyDescent="0.25">
      <c r="A37" s="148">
        <v>24</v>
      </c>
      <c r="B37" s="151">
        <v>1</v>
      </c>
      <c r="C37" s="148" t="s">
        <v>185</v>
      </c>
      <c r="D37" s="151" t="s">
        <v>189</v>
      </c>
      <c r="E37" s="148">
        <v>5</v>
      </c>
      <c r="F37" s="148">
        <v>3.75</v>
      </c>
      <c r="G37" s="148">
        <f>((F37/2)^2)*3.14159265359</f>
        <v>11.044661672777345</v>
      </c>
      <c r="H37" s="151" t="s">
        <v>555</v>
      </c>
      <c r="I37" s="151" t="s">
        <v>735</v>
      </c>
      <c r="J37" s="151" t="s">
        <v>742</v>
      </c>
      <c r="K37" s="151" t="s">
        <v>748</v>
      </c>
      <c r="L37" s="388">
        <v>0.1</v>
      </c>
      <c r="M37" s="155">
        <v>40</v>
      </c>
      <c r="N37" s="393">
        <v>0.04</v>
      </c>
      <c r="O37" s="203"/>
      <c r="P37" s="203"/>
      <c r="Q37" s="203"/>
      <c r="R37" s="203"/>
      <c r="S37" s="203"/>
      <c r="T37" s="203"/>
      <c r="U37" s="203"/>
      <c r="V37" s="203"/>
      <c r="W37" s="203"/>
      <c r="X37" s="203"/>
      <c r="Y37" s="203"/>
      <c r="Z37" s="203"/>
      <c r="AA37" s="203"/>
      <c r="AB37" s="203"/>
      <c r="AC37" s="203"/>
      <c r="AD37" s="203"/>
      <c r="AE37" s="203"/>
      <c r="AF37" s="203"/>
      <c r="AG37" s="203"/>
      <c r="AH37" s="203"/>
      <c r="AI37" s="203"/>
      <c r="AJ37" s="203"/>
      <c r="AK37" s="203"/>
      <c r="AL37" s="203"/>
      <c r="AM37" s="203"/>
      <c r="AN37" s="203"/>
      <c r="AO37" s="203"/>
      <c r="AP37" s="203"/>
      <c r="AQ37" s="203"/>
      <c r="AR37" s="203"/>
      <c r="AS37" s="203"/>
      <c r="AT37" s="203"/>
      <c r="AU37" s="203"/>
      <c r="AV37" s="203"/>
      <c r="AW37" s="203"/>
      <c r="AX37" s="203"/>
      <c r="AY37" s="203"/>
      <c r="AZ37" s="203"/>
      <c r="BA37" s="203"/>
      <c r="BB37" s="203"/>
      <c r="BC37" s="203"/>
      <c r="BD37" s="203"/>
      <c r="BE37" s="203"/>
      <c r="BF37" s="203"/>
      <c r="BG37" s="203"/>
      <c r="BH37" s="203"/>
      <c r="BI37" s="203"/>
      <c r="BJ37" s="203"/>
      <c r="BK37" s="203"/>
      <c r="BL37" s="203"/>
      <c r="BM37" s="203"/>
      <c r="BN37" s="203"/>
      <c r="BO37" s="203"/>
      <c r="BP37" s="203"/>
      <c r="BQ37" s="203"/>
      <c r="BR37" s="203"/>
      <c r="BS37" s="203"/>
      <c r="BT37" s="203"/>
      <c r="BU37" s="203"/>
      <c r="BV37" s="203"/>
      <c r="BW37" s="203"/>
      <c r="BX37" s="203"/>
      <c r="BY37" s="203"/>
      <c r="BZ37" s="203"/>
      <c r="CA37" s="203"/>
      <c r="CB37" s="203"/>
      <c r="CC37" s="203"/>
      <c r="CD37" s="203"/>
      <c r="CE37" s="203"/>
      <c r="CF37" s="203"/>
      <c r="CG37" s="203"/>
      <c r="CH37" s="203"/>
      <c r="CI37" s="203"/>
      <c r="CJ37" s="203"/>
      <c r="CK37" s="203"/>
      <c r="CL37" s="203"/>
      <c r="CM37" s="203"/>
      <c r="CN37" s="203"/>
      <c r="CO37" s="203"/>
      <c r="CP37" s="203"/>
      <c r="CQ37" s="203"/>
      <c r="CR37" s="203"/>
      <c r="CS37" s="203"/>
    </row>
    <row r="38" spans="1:97" s="203" customFormat="1" x14ac:dyDescent="0.25">
      <c r="A38" s="148">
        <v>25</v>
      </c>
      <c r="B38" s="151">
        <v>1</v>
      </c>
      <c r="C38" s="148" t="s">
        <v>185</v>
      </c>
      <c r="D38" s="151" t="s">
        <v>189</v>
      </c>
      <c r="E38" s="148">
        <v>23</v>
      </c>
      <c r="F38" s="148">
        <v>11.5</v>
      </c>
      <c r="G38" s="148">
        <f>((F38/2)^2)*3.14159265359</f>
        <v>103.86890710931938</v>
      </c>
      <c r="H38" s="151" t="s">
        <v>555</v>
      </c>
      <c r="I38" s="151" t="s">
        <v>735</v>
      </c>
      <c r="J38" s="151" t="s">
        <v>742</v>
      </c>
      <c r="K38" s="151" t="s">
        <v>748</v>
      </c>
      <c r="L38" s="388">
        <v>7.0000000000000007E-2</v>
      </c>
      <c r="M38" s="155">
        <v>13</v>
      </c>
      <c r="N38" s="393">
        <v>0.14000000000000001</v>
      </c>
      <c r="O38" s="151"/>
      <c r="P38" s="151"/>
      <c r="Q38" s="151"/>
      <c r="R38" s="151"/>
      <c r="S38" s="151"/>
      <c r="T38" s="151"/>
      <c r="U38" s="151"/>
      <c r="V38" s="151"/>
      <c r="W38" s="151"/>
      <c r="X38" s="151"/>
      <c r="Y38" s="151"/>
      <c r="Z38" s="151"/>
      <c r="AA38" s="151"/>
      <c r="AB38" s="151"/>
      <c r="AC38" s="151"/>
      <c r="AD38" s="151"/>
      <c r="AE38" s="151"/>
      <c r="AF38" s="151"/>
      <c r="AG38" s="151"/>
      <c r="AH38" s="151"/>
      <c r="AI38" s="151"/>
      <c r="AJ38" s="151"/>
      <c r="AK38" s="151"/>
      <c r="AL38" s="151"/>
      <c r="AM38" s="151"/>
      <c r="AN38" s="151"/>
      <c r="AO38" s="151"/>
      <c r="AP38" s="151"/>
      <c r="AQ38" s="151"/>
      <c r="AR38" s="151"/>
      <c r="AS38" s="151"/>
      <c r="AT38" s="151"/>
      <c r="AU38" s="151"/>
      <c r="AV38" s="151"/>
      <c r="AW38" s="151"/>
      <c r="AX38" s="151"/>
      <c r="AY38" s="151"/>
      <c r="AZ38" s="151"/>
      <c r="BA38" s="151"/>
      <c r="BB38" s="151"/>
      <c r="BC38" s="151"/>
      <c r="BD38" s="151"/>
      <c r="BE38" s="151"/>
      <c r="BF38" s="151"/>
      <c r="BG38" s="151"/>
      <c r="BH38" s="151"/>
      <c r="BI38" s="151"/>
      <c r="BJ38" s="151"/>
      <c r="BK38" s="151"/>
      <c r="BL38" s="151"/>
      <c r="BM38" s="151"/>
      <c r="BN38" s="151"/>
      <c r="BO38" s="151"/>
      <c r="BP38" s="151"/>
      <c r="BQ38" s="151"/>
      <c r="BR38" s="151"/>
      <c r="BS38" s="151"/>
      <c r="BT38" s="151"/>
      <c r="BU38" s="151"/>
      <c r="BV38" s="151"/>
      <c r="BW38" s="151"/>
      <c r="BX38" s="151"/>
      <c r="BY38" s="151"/>
      <c r="BZ38" s="151"/>
      <c r="CA38" s="151"/>
      <c r="CB38" s="151"/>
      <c r="CC38" s="151"/>
      <c r="CD38" s="151"/>
      <c r="CE38" s="151"/>
      <c r="CF38" s="151"/>
      <c r="CG38" s="151"/>
      <c r="CH38" s="151"/>
      <c r="CI38" s="151"/>
      <c r="CJ38" s="151"/>
      <c r="CK38" s="151"/>
      <c r="CL38" s="151"/>
      <c r="CM38" s="151"/>
      <c r="CN38" s="151"/>
      <c r="CO38" s="151"/>
      <c r="CP38" s="151"/>
      <c r="CQ38" s="151"/>
      <c r="CR38" s="151"/>
      <c r="CS38" s="151"/>
    </row>
    <row r="39" spans="1:97" s="368" customFormat="1" ht="23.45" customHeight="1" thickBot="1" x14ac:dyDescent="0.3">
      <c r="A39" s="399" t="s">
        <v>603</v>
      </c>
      <c r="B39" s="372">
        <v>1</v>
      </c>
      <c r="C39" s="377" t="s">
        <v>425</v>
      </c>
      <c r="D39" s="376" t="s">
        <v>220</v>
      </c>
      <c r="E39" s="399">
        <v>23</v>
      </c>
      <c r="F39" s="399">
        <v>5</v>
      </c>
      <c r="G39" s="399">
        <f>((F39/2)^2)*3.14159265359</f>
        <v>19.634954084937501</v>
      </c>
      <c r="H39" s="372" t="s">
        <v>555</v>
      </c>
      <c r="I39" s="372" t="s">
        <v>735</v>
      </c>
      <c r="J39" s="372" t="s">
        <v>742</v>
      </c>
      <c r="K39" s="372" t="s">
        <v>748</v>
      </c>
      <c r="L39" s="389">
        <v>0.1</v>
      </c>
      <c r="M39" s="380">
        <v>70</v>
      </c>
      <c r="N39" s="395">
        <v>0.14000000000000001</v>
      </c>
      <c r="O39" s="376"/>
      <c r="P39" s="376"/>
      <c r="Q39" s="376"/>
      <c r="R39" s="376"/>
      <c r="S39" s="376"/>
      <c r="T39" s="376"/>
      <c r="U39" s="376"/>
      <c r="V39" s="376"/>
      <c r="W39" s="376"/>
      <c r="X39" s="376"/>
      <c r="Y39" s="376"/>
      <c r="Z39" s="376"/>
      <c r="AA39" s="376"/>
      <c r="AB39" s="376"/>
      <c r="AC39" s="376"/>
      <c r="AD39" s="376"/>
      <c r="AE39" s="376"/>
      <c r="AF39" s="376"/>
      <c r="AG39" s="376"/>
      <c r="AH39" s="376"/>
      <c r="AI39" s="376"/>
      <c r="AJ39" s="376"/>
      <c r="AK39" s="376"/>
      <c r="AL39" s="376"/>
      <c r="AM39" s="376"/>
      <c r="AN39" s="376"/>
      <c r="AO39" s="376"/>
      <c r="AP39" s="376"/>
      <c r="AQ39" s="376"/>
      <c r="AR39" s="376"/>
      <c r="AS39" s="376"/>
      <c r="AT39" s="376"/>
      <c r="AU39" s="376"/>
      <c r="AV39" s="376"/>
      <c r="AW39" s="376"/>
      <c r="AX39" s="376"/>
      <c r="AY39" s="376"/>
      <c r="AZ39" s="376"/>
      <c r="BA39" s="376"/>
      <c r="BB39" s="376"/>
      <c r="BC39" s="376"/>
      <c r="BD39" s="376"/>
      <c r="BE39" s="376"/>
      <c r="BF39" s="376"/>
      <c r="BG39" s="376"/>
      <c r="BH39" s="376"/>
      <c r="BI39" s="376"/>
      <c r="BJ39" s="376"/>
      <c r="BK39" s="376"/>
      <c r="BL39" s="376"/>
      <c r="BM39" s="376"/>
      <c r="BN39" s="376"/>
      <c r="BO39" s="376"/>
      <c r="BP39" s="376"/>
      <c r="BQ39" s="376"/>
      <c r="BR39" s="376"/>
      <c r="BS39" s="376"/>
      <c r="BT39" s="376"/>
      <c r="BU39" s="376"/>
      <c r="BV39" s="376"/>
      <c r="BW39" s="376"/>
      <c r="BX39" s="376"/>
      <c r="BY39" s="376"/>
      <c r="BZ39" s="376"/>
      <c r="CA39" s="376"/>
      <c r="CB39" s="376"/>
      <c r="CC39" s="376"/>
      <c r="CD39" s="376"/>
      <c r="CE39" s="376"/>
      <c r="CF39" s="376"/>
      <c r="CG39" s="376"/>
      <c r="CH39" s="376"/>
      <c r="CI39" s="376"/>
      <c r="CJ39" s="376"/>
      <c r="CK39" s="376"/>
      <c r="CL39" s="376"/>
      <c r="CM39" s="376"/>
      <c r="CN39" s="376"/>
      <c r="CO39" s="376"/>
      <c r="CP39" s="376"/>
      <c r="CQ39" s="376"/>
      <c r="CR39" s="376"/>
      <c r="CS39" s="376"/>
    </row>
    <row r="40" spans="1:97" s="203" customFormat="1" x14ac:dyDescent="0.25">
      <c r="A40" s="148">
        <v>12</v>
      </c>
      <c r="B40" s="151">
        <v>1</v>
      </c>
      <c r="C40" s="148" t="s">
        <v>605</v>
      </c>
      <c r="D40" s="151" t="s">
        <v>189</v>
      </c>
      <c r="E40" s="148" t="s">
        <v>156</v>
      </c>
      <c r="F40" s="148" t="s">
        <v>156</v>
      </c>
      <c r="G40" s="148" t="e">
        <f>((F40/2)^2)*3.14159265359</f>
        <v>#VALUE!</v>
      </c>
      <c r="H40" s="151" t="s">
        <v>555</v>
      </c>
      <c r="I40" s="151" t="s">
        <v>736</v>
      </c>
      <c r="J40" s="151" t="s">
        <v>743</v>
      </c>
      <c r="K40" s="151" t="s">
        <v>748</v>
      </c>
      <c r="L40" s="388">
        <v>0.1</v>
      </c>
      <c r="M40" s="155">
        <v>10</v>
      </c>
      <c r="N40" s="393">
        <v>7.0000000000000007E-2</v>
      </c>
      <c r="O40" s="151"/>
      <c r="P40" s="151"/>
      <c r="Q40" s="151"/>
      <c r="R40" s="151"/>
      <c r="S40" s="151"/>
      <c r="T40" s="151"/>
      <c r="U40" s="151"/>
      <c r="V40" s="151"/>
      <c r="W40" s="151"/>
      <c r="X40" s="151"/>
      <c r="Y40" s="151"/>
      <c r="Z40" s="151"/>
      <c r="AA40" s="151"/>
      <c r="AB40" s="151"/>
      <c r="AC40" s="151"/>
      <c r="AD40" s="151"/>
      <c r="AE40" s="151"/>
      <c r="AF40" s="151"/>
      <c r="AG40" s="151"/>
      <c r="AH40" s="151"/>
      <c r="AI40" s="151"/>
      <c r="AJ40" s="151"/>
      <c r="AK40" s="151"/>
      <c r="AL40" s="151"/>
      <c r="AM40" s="151"/>
      <c r="AN40" s="151"/>
      <c r="AO40" s="151"/>
      <c r="AP40" s="151"/>
      <c r="AQ40" s="151"/>
      <c r="AR40" s="151"/>
      <c r="AS40" s="151"/>
      <c r="AT40" s="151"/>
      <c r="AU40" s="151"/>
      <c r="AV40" s="151"/>
      <c r="AW40" s="151"/>
      <c r="AX40" s="151"/>
      <c r="AY40" s="151"/>
      <c r="AZ40" s="151"/>
      <c r="BA40" s="151"/>
      <c r="BB40" s="151"/>
      <c r="BC40" s="151"/>
      <c r="BD40" s="151"/>
      <c r="BE40" s="151"/>
      <c r="BF40" s="151"/>
      <c r="BG40" s="151"/>
      <c r="BH40" s="151"/>
      <c r="BI40" s="151"/>
      <c r="BJ40" s="151"/>
      <c r="BK40" s="151"/>
      <c r="BL40" s="151"/>
      <c r="BM40" s="151"/>
      <c r="BN40" s="151"/>
      <c r="BO40" s="151"/>
      <c r="BP40" s="151"/>
      <c r="BQ40" s="151"/>
      <c r="BR40" s="151"/>
      <c r="BS40" s="151"/>
      <c r="BT40" s="151"/>
      <c r="BU40" s="151"/>
      <c r="BV40" s="151"/>
      <c r="BW40" s="151"/>
      <c r="BX40" s="151"/>
      <c r="BY40" s="151"/>
      <c r="BZ40" s="151"/>
      <c r="CA40" s="151"/>
      <c r="CB40" s="151"/>
      <c r="CC40" s="151"/>
      <c r="CD40" s="151"/>
      <c r="CE40" s="151"/>
      <c r="CF40" s="151"/>
      <c r="CG40" s="151"/>
      <c r="CH40" s="151"/>
      <c r="CI40" s="151"/>
      <c r="CJ40" s="151"/>
      <c r="CK40" s="151"/>
      <c r="CL40" s="151"/>
      <c r="CM40" s="151"/>
      <c r="CN40" s="151"/>
      <c r="CO40" s="151"/>
      <c r="CP40" s="151"/>
      <c r="CQ40" s="151"/>
      <c r="CR40" s="151"/>
      <c r="CS40" s="151"/>
    </row>
    <row r="41" spans="1:97" x14ac:dyDescent="0.25">
      <c r="A41" s="148">
        <v>13</v>
      </c>
      <c r="B41" s="151">
        <v>1</v>
      </c>
      <c r="C41" s="148" t="s">
        <v>622</v>
      </c>
      <c r="D41" s="151" t="s">
        <v>220</v>
      </c>
      <c r="E41" s="148" t="s">
        <v>156</v>
      </c>
      <c r="F41" s="148" t="s">
        <v>156</v>
      </c>
      <c r="G41" s="148" t="e">
        <f>#REF!</f>
        <v>#REF!</v>
      </c>
      <c r="H41" s="151" t="s">
        <v>555</v>
      </c>
      <c r="I41" s="151" t="s">
        <v>736</v>
      </c>
      <c r="J41" s="151" t="s">
        <v>743</v>
      </c>
      <c r="K41" s="151" t="s">
        <v>748</v>
      </c>
      <c r="L41" s="388">
        <v>0.8</v>
      </c>
      <c r="M41" s="155">
        <v>121</v>
      </c>
      <c r="N41" s="393">
        <v>0.8</v>
      </c>
      <c r="O41" s="203"/>
      <c r="P41" s="203"/>
      <c r="Q41" s="203"/>
      <c r="R41" s="203"/>
      <c r="S41" s="203"/>
      <c r="T41" s="203"/>
      <c r="U41" s="203"/>
      <c r="V41" s="203"/>
      <c r="W41" s="203"/>
      <c r="X41" s="203"/>
      <c r="Y41" s="203"/>
      <c r="Z41" s="203"/>
      <c r="AA41" s="203"/>
      <c r="AB41" s="203"/>
      <c r="AC41" s="203"/>
      <c r="AD41" s="203"/>
      <c r="AE41" s="203"/>
      <c r="AF41" s="203"/>
      <c r="AG41" s="203"/>
      <c r="AH41" s="203"/>
      <c r="AI41" s="203"/>
      <c r="AJ41" s="203"/>
      <c r="AK41" s="203"/>
      <c r="AL41" s="203"/>
      <c r="AM41" s="203"/>
      <c r="AN41" s="203"/>
      <c r="AO41" s="203"/>
      <c r="AP41" s="203"/>
      <c r="AQ41" s="203"/>
      <c r="AR41" s="203"/>
      <c r="AS41" s="203"/>
      <c r="AT41" s="203"/>
      <c r="AU41" s="203"/>
      <c r="AV41" s="203"/>
      <c r="AW41" s="203"/>
      <c r="AX41" s="203"/>
      <c r="AY41" s="203"/>
      <c r="AZ41" s="203"/>
      <c r="BA41" s="203"/>
      <c r="BB41" s="203"/>
      <c r="BC41" s="203"/>
      <c r="BD41" s="203"/>
      <c r="BE41" s="203"/>
      <c r="BF41" s="203"/>
      <c r="BG41" s="203"/>
      <c r="BH41" s="203"/>
      <c r="BI41" s="203"/>
      <c r="BJ41" s="203"/>
      <c r="BK41" s="203"/>
      <c r="BL41" s="203"/>
      <c r="BM41" s="203"/>
      <c r="BN41" s="203"/>
      <c r="BO41" s="203"/>
      <c r="BP41" s="203"/>
      <c r="BQ41" s="203"/>
      <c r="BR41" s="203"/>
      <c r="BS41" s="203"/>
      <c r="BT41" s="203"/>
      <c r="BU41" s="203"/>
      <c r="BV41" s="203"/>
      <c r="BW41" s="203"/>
      <c r="BX41" s="203"/>
      <c r="BY41" s="203"/>
      <c r="BZ41" s="203"/>
      <c r="CA41" s="203"/>
      <c r="CB41" s="203"/>
      <c r="CC41" s="203"/>
      <c r="CD41" s="203"/>
      <c r="CE41" s="203"/>
      <c r="CF41" s="203"/>
      <c r="CG41" s="203"/>
      <c r="CH41" s="203"/>
      <c r="CI41" s="203"/>
      <c r="CJ41" s="203"/>
      <c r="CK41" s="203"/>
      <c r="CL41" s="203"/>
      <c r="CM41" s="203"/>
      <c r="CN41" s="203"/>
      <c r="CO41" s="203"/>
      <c r="CP41" s="203"/>
      <c r="CQ41" s="203"/>
      <c r="CR41" s="203"/>
      <c r="CS41" s="203"/>
    </row>
    <row r="42" spans="1:97" s="294" customFormat="1" x14ac:dyDescent="0.25">
      <c r="A42" s="375">
        <v>14</v>
      </c>
      <c r="B42" s="294">
        <v>1</v>
      </c>
      <c r="C42" s="375" t="s">
        <v>119</v>
      </c>
      <c r="D42" s="294" t="s">
        <v>495</v>
      </c>
      <c r="E42" s="375">
        <v>18</v>
      </c>
      <c r="F42" s="375">
        <v>2.2999999999999998</v>
      </c>
      <c r="G42" s="375">
        <v>4.5</v>
      </c>
      <c r="H42" s="294" t="s">
        <v>555</v>
      </c>
      <c r="I42" s="294" t="s">
        <v>736</v>
      </c>
      <c r="J42" s="294" t="s">
        <v>743</v>
      </c>
      <c r="K42" s="294" t="s">
        <v>748</v>
      </c>
      <c r="L42" s="388">
        <v>0.32</v>
      </c>
      <c r="M42" s="383">
        <v>711</v>
      </c>
      <c r="N42" s="393">
        <v>0.32</v>
      </c>
    </row>
    <row r="43" spans="1:97" s="294" customFormat="1" x14ac:dyDescent="0.25">
      <c r="A43" s="375">
        <v>8</v>
      </c>
      <c r="B43" s="294">
        <v>1</v>
      </c>
      <c r="C43" s="375" t="s">
        <v>159</v>
      </c>
      <c r="D43" s="294" t="s">
        <v>495</v>
      </c>
      <c r="E43" s="375">
        <v>20</v>
      </c>
      <c r="F43" s="375">
        <v>7.6</v>
      </c>
      <c r="G43" s="375">
        <f t="shared" ref="G43:G56" si="3">((F43/2)^2)*3.14159265359</f>
        <v>45.364597917839596</v>
      </c>
      <c r="H43" s="294" t="s">
        <v>555</v>
      </c>
      <c r="I43" s="294" t="s">
        <v>736</v>
      </c>
      <c r="J43" s="294" t="s">
        <v>743</v>
      </c>
      <c r="K43" s="294" t="s">
        <v>748</v>
      </c>
      <c r="L43" s="388">
        <v>0.42</v>
      </c>
      <c r="M43" s="176">
        <v>88</v>
      </c>
      <c r="N43" s="394">
        <v>0.4</v>
      </c>
    </row>
    <row r="44" spans="1:97" x14ac:dyDescent="0.25">
      <c r="A44" s="196">
        <v>23</v>
      </c>
      <c r="B44" s="203">
        <v>2</v>
      </c>
      <c r="C44" s="196" t="s">
        <v>185</v>
      </c>
      <c r="D44" s="203" t="s">
        <v>189</v>
      </c>
      <c r="E44" s="196">
        <v>23</v>
      </c>
      <c r="F44" s="196">
        <v>6.9</v>
      </c>
      <c r="G44" s="196">
        <f t="shared" si="3"/>
        <v>37.39280655935498</v>
      </c>
      <c r="H44" s="203" t="s">
        <v>555</v>
      </c>
      <c r="I44" s="203" t="s">
        <v>736</v>
      </c>
      <c r="J44" s="203" t="s">
        <v>743</v>
      </c>
      <c r="K44" s="151" t="s">
        <v>748</v>
      </c>
      <c r="L44" s="391">
        <v>0.13</v>
      </c>
      <c r="M44" s="202" t="s">
        <v>156</v>
      </c>
      <c r="N44" s="394">
        <v>0.04</v>
      </c>
    </row>
    <row r="45" spans="1:97" x14ac:dyDescent="0.25">
      <c r="A45" s="196">
        <v>21</v>
      </c>
      <c r="B45" s="203">
        <v>2</v>
      </c>
      <c r="C45" s="196" t="s">
        <v>216</v>
      </c>
      <c r="D45" s="203" t="s">
        <v>220</v>
      </c>
      <c r="E45" s="196" t="s">
        <v>156</v>
      </c>
      <c r="F45" s="196">
        <v>15</v>
      </c>
      <c r="G45" s="196">
        <f t="shared" si="3"/>
        <v>176.71458676443751</v>
      </c>
      <c r="H45" s="203" t="s">
        <v>555</v>
      </c>
      <c r="I45" s="203" t="s">
        <v>736</v>
      </c>
      <c r="J45" s="203" t="s">
        <v>743</v>
      </c>
      <c r="K45" s="151" t="s">
        <v>748</v>
      </c>
      <c r="L45" s="391">
        <v>0.75</v>
      </c>
      <c r="M45" s="384">
        <v>42</v>
      </c>
      <c r="N45" s="397">
        <v>0.75</v>
      </c>
    </row>
    <row r="46" spans="1:97" s="372" customFormat="1" ht="15.75" thickBot="1" x14ac:dyDescent="0.3">
      <c r="A46" s="401">
        <v>19</v>
      </c>
      <c r="B46" s="368">
        <v>2</v>
      </c>
      <c r="C46" s="401" t="s">
        <v>242</v>
      </c>
      <c r="D46" s="368" t="s">
        <v>220</v>
      </c>
      <c r="E46" s="401"/>
      <c r="F46" s="401"/>
      <c r="G46" s="401">
        <f t="shared" si="3"/>
        <v>0</v>
      </c>
      <c r="H46" s="368" t="s">
        <v>555</v>
      </c>
      <c r="I46" s="368" t="s">
        <v>736</v>
      </c>
      <c r="J46" s="368" t="s">
        <v>743</v>
      </c>
      <c r="K46" s="372" t="s">
        <v>748</v>
      </c>
      <c r="L46" s="390">
        <v>0.62</v>
      </c>
      <c r="M46" s="381">
        <v>166</v>
      </c>
      <c r="N46" s="396">
        <v>0.62</v>
      </c>
    </row>
    <row r="47" spans="1:97" ht="18" customHeight="1" x14ac:dyDescent="0.25">
      <c r="A47" s="148" t="s">
        <v>655</v>
      </c>
      <c r="B47" s="151">
        <v>1</v>
      </c>
      <c r="C47" s="398" t="s">
        <v>656</v>
      </c>
      <c r="D47" s="266" t="s">
        <v>495</v>
      </c>
      <c r="E47" s="148">
        <v>22</v>
      </c>
      <c r="F47" s="148">
        <v>12</v>
      </c>
      <c r="G47" s="148">
        <f t="shared" si="3"/>
        <v>113.09733552924</v>
      </c>
      <c r="H47" s="151" t="s">
        <v>555</v>
      </c>
      <c r="I47" s="151" t="s">
        <v>737</v>
      </c>
      <c r="J47" s="151" t="s">
        <v>743</v>
      </c>
      <c r="K47" s="151" t="s">
        <v>749</v>
      </c>
      <c r="L47" s="388">
        <v>0.2</v>
      </c>
      <c r="M47" s="155">
        <v>15</v>
      </c>
      <c r="N47" s="393">
        <v>0.17</v>
      </c>
    </row>
    <row r="48" spans="1:97" s="203" customFormat="1" x14ac:dyDescent="0.25">
      <c r="A48" s="148" t="s">
        <v>653</v>
      </c>
      <c r="B48" s="151">
        <v>1</v>
      </c>
      <c r="C48" s="398" t="s">
        <v>425</v>
      </c>
      <c r="D48" s="266" t="s">
        <v>220</v>
      </c>
      <c r="E48" s="148">
        <v>22</v>
      </c>
      <c r="F48" s="148">
        <v>10</v>
      </c>
      <c r="G48" s="148">
        <f t="shared" si="3"/>
        <v>78.539816339750004</v>
      </c>
      <c r="H48" s="151" t="s">
        <v>555</v>
      </c>
      <c r="I48" s="151" t="s">
        <v>737</v>
      </c>
      <c r="J48" s="151" t="s">
        <v>743</v>
      </c>
      <c r="K48" s="151" t="s">
        <v>749</v>
      </c>
      <c r="L48" s="388">
        <v>0.21</v>
      </c>
      <c r="M48" s="155">
        <v>20</v>
      </c>
      <c r="N48" s="393">
        <v>0.16</v>
      </c>
      <c r="O48" s="151"/>
      <c r="P48" s="151"/>
      <c r="Q48" s="151"/>
      <c r="R48" s="151"/>
      <c r="S48" s="151"/>
      <c r="T48" s="151"/>
      <c r="U48" s="151"/>
      <c r="V48" s="151"/>
      <c r="W48" s="151"/>
      <c r="X48" s="151"/>
      <c r="Y48" s="151"/>
      <c r="Z48" s="151"/>
      <c r="AA48" s="151"/>
      <c r="AB48" s="151"/>
      <c r="AC48" s="151"/>
      <c r="AD48" s="151"/>
      <c r="AE48" s="151"/>
      <c r="AF48" s="151"/>
      <c r="AG48" s="151"/>
      <c r="AH48" s="151"/>
      <c r="AI48" s="151"/>
      <c r="AJ48" s="151"/>
      <c r="AK48" s="151"/>
      <c r="AL48" s="151"/>
      <c r="AM48" s="151"/>
      <c r="AN48" s="151"/>
      <c r="AO48" s="151"/>
      <c r="AP48" s="151"/>
      <c r="AQ48" s="151"/>
      <c r="AR48" s="151"/>
      <c r="AS48" s="151"/>
      <c r="AT48" s="151"/>
      <c r="AU48" s="151"/>
      <c r="AV48" s="151"/>
      <c r="AW48" s="151"/>
      <c r="AX48" s="151"/>
      <c r="AY48" s="151"/>
      <c r="AZ48" s="151"/>
      <c r="BA48" s="151"/>
      <c r="BB48" s="151"/>
      <c r="BC48" s="151"/>
      <c r="BD48" s="151"/>
      <c r="BE48" s="151"/>
      <c r="BF48" s="151"/>
      <c r="BG48" s="151"/>
      <c r="BH48" s="151"/>
      <c r="BI48" s="151"/>
      <c r="BJ48" s="151"/>
      <c r="BK48" s="151"/>
      <c r="BL48" s="151"/>
      <c r="BM48" s="151"/>
      <c r="BN48" s="151"/>
      <c r="BO48" s="151"/>
      <c r="BP48" s="151"/>
      <c r="BQ48" s="151"/>
      <c r="BR48" s="151"/>
      <c r="BS48" s="151"/>
      <c r="BT48" s="151"/>
      <c r="BU48" s="151"/>
      <c r="BV48" s="151"/>
      <c r="BW48" s="151"/>
      <c r="BX48" s="151"/>
      <c r="BY48" s="151"/>
      <c r="BZ48" s="151"/>
      <c r="CA48" s="151"/>
      <c r="CB48" s="151"/>
      <c r="CC48" s="151"/>
      <c r="CD48" s="151"/>
      <c r="CE48" s="151"/>
      <c r="CF48" s="151"/>
      <c r="CG48" s="151"/>
      <c r="CH48" s="151"/>
      <c r="CI48" s="151"/>
      <c r="CJ48" s="151"/>
      <c r="CK48" s="151"/>
      <c r="CL48" s="151"/>
      <c r="CM48" s="151"/>
      <c r="CN48" s="151"/>
      <c r="CO48" s="151"/>
      <c r="CP48" s="151"/>
      <c r="CQ48" s="151"/>
      <c r="CR48" s="151"/>
      <c r="CS48" s="151"/>
    </row>
    <row r="49" spans="1:97" s="372" customFormat="1" ht="15.75" thickBot="1" x14ac:dyDescent="0.3">
      <c r="A49" s="399">
        <v>6</v>
      </c>
      <c r="B49" s="372">
        <v>1</v>
      </c>
      <c r="C49" s="399" t="s">
        <v>637</v>
      </c>
      <c r="D49" s="372" t="s">
        <v>220</v>
      </c>
      <c r="E49" s="399" t="s">
        <v>156</v>
      </c>
      <c r="F49" s="399" t="s">
        <v>156</v>
      </c>
      <c r="G49" s="399" t="e">
        <f t="shared" si="3"/>
        <v>#VALUE!</v>
      </c>
      <c r="H49" s="372" t="s">
        <v>555</v>
      </c>
      <c r="I49" s="372" t="s">
        <v>737</v>
      </c>
      <c r="J49" s="372" t="s">
        <v>743</v>
      </c>
      <c r="K49" s="372" t="s">
        <v>749</v>
      </c>
      <c r="L49" s="389">
        <v>0.5</v>
      </c>
      <c r="M49" s="385">
        <v>37</v>
      </c>
      <c r="N49" s="395">
        <v>0.5</v>
      </c>
    </row>
    <row r="50" spans="1:97" ht="17.45" customHeight="1" x14ac:dyDescent="0.25">
      <c r="A50" s="148">
        <v>9</v>
      </c>
      <c r="B50" s="151">
        <v>1</v>
      </c>
      <c r="C50" s="148" t="s">
        <v>658</v>
      </c>
      <c r="D50" s="151" t="s">
        <v>279</v>
      </c>
      <c r="E50" s="148" t="s">
        <v>156</v>
      </c>
      <c r="F50" s="148">
        <v>9.5</v>
      </c>
      <c r="G50" s="148">
        <f t="shared" si="3"/>
        <v>70.882184246624377</v>
      </c>
      <c r="H50" s="151" t="s">
        <v>555</v>
      </c>
      <c r="I50" s="151" t="s">
        <v>738</v>
      </c>
      <c r="J50" s="151" t="s">
        <v>744</v>
      </c>
      <c r="K50" s="151" t="s">
        <v>748</v>
      </c>
      <c r="L50" s="388">
        <v>0.5</v>
      </c>
      <c r="M50" s="155">
        <v>71</v>
      </c>
      <c r="N50" s="393">
        <v>0.5</v>
      </c>
      <c r="O50" s="266"/>
      <c r="P50" s="266"/>
      <c r="Q50" s="266"/>
      <c r="R50" s="266"/>
      <c r="S50" s="266"/>
      <c r="T50" s="266"/>
      <c r="U50" s="266"/>
      <c r="V50" s="266"/>
      <c r="W50" s="266"/>
      <c r="X50" s="266"/>
      <c r="Y50" s="266"/>
      <c r="Z50" s="266"/>
      <c r="AA50" s="266"/>
      <c r="AB50" s="266"/>
      <c r="AC50" s="266"/>
      <c r="AD50" s="266"/>
      <c r="AE50" s="266"/>
      <c r="AF50" s="266"/>
      <c r="AG50" s="266"/>
      <c r="AH50" s="266"/>
      <c r="AI50" s="266"/>
      <c r="AJ50" s="266"/>
      <c r="AK50" s="266"/>
      <c r="AL50" s="266"/>
      <c r="AM50" s="266"/>
      <c r="AN50" s="266"/>
      <c r="AO50" s="266"/>
      <c r="AP50" s="266"/>
      <c r="AQ50" s="266"/>
      <c r="AR50" s="266"/>
      <c r="AS50" s="266"/>
      <c r="AT50" s="266"/>
      <c r="AU50" s="266"/>
      <c r="AV50" s="266"/>
      <c r="AW50" s="266"/>
      <c r="AX50" s="266"/>
      <c r="AY50" s="266"/>
      <c r="AZ50" s="266"/>
      <c r="BA50" s="266"/>
      <c r="BB50" s="266"/>
      <c r="BC50" s="266"/>
      <c r="BD50" s="266"/>
      <c r="BE50" s="266"/>
      <c r="BF50" s="266"/>
      <c r="BG50" s="266"/>
      <c r="BH50" s="266"/>
      <c r="BI50" s="266"/>
      <c r="BJ50" s="266"/>
      <c r="BK50" s="266"/>
      <c r="BL50" s="266"/>
      <c r="BM50" s="266"/>
      <c r="BN50" s="266"/>
      <c r="BO50" s="266"/>
      <c r="BP50" s="266"/>
      <c r="BQ50" s="266"/>
      <c r="BR50" s="266"/>
      <c r="BS50" s="266"/>
      <c r="BT50" s="266"/>
      <c r="BU50" s="266"/>
      <c r="BV50" s="266"/>
      <c r="BW50" s="266"/>
      <c r="BX50" s="266"/>
      <c r="BY50" s="266"/>
      <c r="BZ50" s="266"/>
      <c r="CA50" s="266"/>
      <c r="CB50" s="266"/>
      <c r="CC50" s="266"/>
      <c r="CD50" s="266"/>
      <c r="CE50" s="266"/>
      <c r="CF50" s="266"/>
      <c r="CG50" s="266"/>
      <c r="CH50" s="266"/>
      <c r="CI50" s="266"/>
      <c r="CJ50" s="266"/>
      <c r="CK50" s="266"/>
      <c r="CL50" s="266"/>
      <c r="CM50" s="266"/>
      <c r="CN50" s="266"/>
      <c r="CO50" s="266"/>
      <c r="CP50" s="266"/>
      <c r="CQ50" s="266"/>
      <c r="CR50" s="266"/>
      <c r="CS50" s="266"/>
    </row>
    <row r="51" spans="1:97" x14ac:dyDescent="0.25">
      <c r="A51" s="148" t="s">
        <v>670</v>
      </c>
      <c r="B51" s="151">
        <v>1</v>
      </c>
      <c r="C51" s="398" t="s">
        <v>671</v>
      </c>
      <c r="D51" s="151" t="s">
        <v>279</v>
      </c>
      <c r="E51" s="398">
        <v>20</v>
      </c>
      <c r="F51" s="398">
        <v>9</v>
      </c>
      <c r="G51" s="148">
        <f t="shared" si="3"/>
        <v>63.6172512351975</v>
      </c>
      <c r="H51" s="266" t="s">
        <v>555</v>
      </c>
      <c r="I51" s="151" t="s">
        <v>738</v>
      </c>
      <c r="J51" s="151" t="s">
        <v>744</v>
      </c>
      <c r="K51" s="151" t="s">
        <v>748</v>
      </c>
      <c r="L51" s="388">
        <v>0.5</v>
      </c>
      <c r="M51" s="155">
        <v>75</v>
      </c>
      <c r="N51" s="393">
        <v>0.48</v>
      </c>
      <c r="O51" s="203"/>
      <c r="P51" s="203"/>
      <c r="Q51" s="203"/>
      <c r="R51" s="203"/>
      <c r="S51" s="203"/>
      <c r="T51" s="203"/>
      <c r="U51" s="203"/>
      <c r="V51" s="203"/>
      <c r="W51" s="203"/>
      <c r="X51" s="203"/>
      <c r="Y51" s="203"/>
      <c r="Z51" s="203"/>
      <c r="AA51" s="203"/>
      <c r="AB51" s="203"/>
      <c r="AC51" s="203"/>
      <c r="AD51" s="203"/>
      <c r="AE51" s="203"/>
      <c r="AF51" s="203"/>
      <c r="AG51" s="203"/>
      <c r="AH51" s="203"/>
      <c r="AI51" s="203"/>
      <c r="AJ51" s="203"/>
      <c r="AK51" s="203"/>
      <c r="AL51" s="203"/>
      <c r="AM51" s="203"/>
      <c r="AN51" s="203"/>
      <c r="AO51" s="203"/>
      <c r="AP51" s="203"/>
      <c r="AQ51" s="203"/>
      <c r="AR51" s="203"/>
      <c r="AS51" s="203"/>
      <c r="AT51" s="203"/>
      <c r="AU51" s="203"/>
      <c r="AV51" s="203"/>
      <c r="AW51" s="203"/>
      <c r="AX51" s="203"/>
      <c r="AY51" s="203"/>
      <c r="AZ51" s="203"/>
      <c r="BA51" s="203"/>
      <c r="BB51" s="203"/>
      <c r="BC51" s="203"/>
      <c r="BD51" s="203"/>
      <c r="BE51" s="203"/>
      <c r="BF51" s="203"/>
      <c r="BG51" s="203"/>
      <c r="BH51" s="203"/>
      <c r="BI51" s="203"/>
      <c r="BJ51" s="203"/>
      <c r="BK51" s="203"/>
      <c r="BL51" s="203"/>
      <c r="BM51" s="203"/>
      <c r="BN51" s="203"/>
      <c r="BO51" s="203"/>
      <c r="BP51" s="203"/>
      <c r="BQ51" s="203"/>
      <c r="BR51" s="203"/>
      <c r="BS51" s="203"/>
      <c r="BT51" s="203"/>
      <c r="BU51" s="203"/>
      <c r="BV51" s="203"/>
      <c r="BW51" s="203"/>
      <c r="BX51" s="203"/>
      <c r="BY51" s="203"/>
      <c r="BZ51" s="203"/>
      <c r="CA51" s="203"/>
      <c r="CB51" s="203"/>
      <c r="CC51" s="203"/>
      <c r="CD51" s="203"/>
      <c r="CE51" s="203"/>
      <c r="CF51" s="203"/>
      <c r="CG51" s="203"/>
      <c r="CH51" s="203"/>
      <c r="CI51" s="203"/>
      <c r="CJ51" s="203"/>
      <c r="CK51" s="203"/>
      <c r="CL51" s="203"/>
      <c r="CM51" s="203"/>
      <c r="CN51" s="203"/>
      <c r="CO51" s="203"/>
      <c r="CP51" s="203"/>
      <c r="CQ51" s="203"/>
      <c r="CR51" s="203"/>
      <c r="CS51" s="203"/>
    </row>
    <row r="52" spans="1:97" s="372" customFormat="1" ht="15.75" thickBot="1" x14ac:dyDescent="0.3">
      <c r="A52" s="399" t="s">
        <v>673</v>
      </c>
      <c r="B52" s="372">
        <v>1</v>
      </c>
      <c r="C52" s="377" t="s">
        <v>425</v>
      </c>
      <c r="D52" s="376" t="s">
        <v>220</v>
      </c>
      <c r="E52" s="377">
        <v>22</v>
      </c>
      <c r="F52" s="377">
        <v>4</v>
      </c>
      <c r="G52" s="399">
        <f t="shared" si="3"/>
        <v>12.56637061436</v>
      </c>
      <c r="H52" s="376" t="s">
        <v>555</v>
      </c>
      <c r="I52" s="372" t="s">
        <v>738</v>
      </c>
      <c r="J52" s="372" t="s">
        <v>744</v>
      </c>
      <c r="K52" s="372" t="s">
        <v>748</v>
      </c>
      <c r="L52" s="389">
        <v>0.3</v>
      </c>
      <c r="M52" s="380">
        <v>220</v>
      </c>
      <c r="N52" s="395">
        <v>0.28000000000000003</v>
      </c>
    </row>
    <row r="53" spans="1:97" s="203" customFormat="1" x14ac:dyDescent="0.25">
      <c r="A53" s="148">
        <v>28</v>
      </c>
      <c r="B53" s="151">
        <v>1</v>
      </c>
      <c r="C53" s="148" t="s">
        <v>374</v>
      </c>
      <c r="D53" s="151" t="s">
        <v>279</v>
      </c>
      <c r="E53" s="148">
        <v>12.5</v>
      </c>
      <c r="F53" s="148">
        <v>6.5</v>
      </c>
      <c r="G53" s="148">
        <f t="shared" si="3"/>
        <v>33.183072403544372</v>
      </c>
      <c r="H53" s="151" t="s">
        <v>555</v>
      </c>
      <c r="I53" s="151" t="s">
        <v>739</v>
      </c>
      <c r="J53" s="151" t="s">
        <v>744</v>
      </c>
      <c r="K53" s="151" t="s">
        <v>749</v>
      </c>
      <c r="L53" s="388">
        <v>0.35</v>
      </c>
      <c r="M53" s="155">
        <v>54</v>
      </c>
      <c r="N53" s="393">
        <v>0.18</v>
      </c>
      <c r="O53" s="151"/>
      <c r="P53" s="151"/>
      <c r="Q53" s="151"/>
      <c r="R53" s="151"/>
      <c r="S53" s="151"/>
      <c r="T53" s="151"/>
      <c r="U53" s="151"/>
      <c r="V53" s="151"/>
      <c r="W53" s="151"/>
      <c r="X53" s="151"/>
      <c r="Y53" s="151"/>
      <c r="Z53" s="151"/>
      <c r="AA53" s="151"/>
      <c r="AB53" s="151"/>
      <c r="AC53" s="151"/>
      <c r="AD53" s="151"/>
      <c r="AE53" s="151"/>
      <c r="AF53" s="151"/>
      <c r="AG53" s="151"/>
      <c r="AH53" s="151"/>
      <c r="AI53" s="151"/>
      <c r="AJ53" s="151"/>
      <c r="AK53" s="151"/>
      <c r="AL53" s="151"/>
      <c r="AM53" s="151"/>
      <c r="AN53" s="151"/>
      <c r="AO53" s="151"/>
      <c r="AP53" s="151"/>
      <c r="AQ53" s="151"/>
      <c r="AR53" s="151"/>
      <c r="AS53" s="151"/>
      <c r="AT53" s="151"/>
      <c r="AU53" s="151"/>
      <c r="AV53" s="151"/>
      <c r="AW53" s="151"/>
      <c r="AX53" s="151"/>
      <c r="AY53" s="151"/>
      <c r="AZ53" s="151"/>
      <c r="BA53" s="151"/>
      <c r="BB53" s="151"/>
      <c r="BC53" s="151"/>
      <c r="BD53" s="151"/>
      <c r="BE53" s="151"/>
      <c r="BF53" s="151"/>
      <c r="BG53" s="151"/>
      <c r="BH53" s="151"/>
      <c r="BI53" s="151"/>
      <c r="BJ53" s="151"/>
      <c r="BK53" s="151"/>
      <c r="BL53" s="151"/>
      <c r="BM53" s="151"/>
      <c r="BN53" s="151"/>
      <c r="BO53" s="151"/>
      <c r="BP53" s="151"/>
      <c r="BQ53" s="151"/>
      <c r="BR53" s="151"/>
      <c r="BS53" s="151"/>
      <c r="BT53" s="151"/>
      <c r="BU53" s="151"/>
      <c r="BV53" s="151"/>
      <c r="BW53" s="151"/>
      <c r="BX53" s="151"/>
      <c r="BY53" s="151"/>
      <c r="BZ53" s="151"/>
      <c r="CA53" s="151"/>
      <c r="CB53" s="151"/>
      <c r="CC53" s="151"/>
      <c r="CD53" s="151"/>
      <c r="CE53" s="151"/>
      <c r="CF53" s="151"/>
      <c r="CG53" s="151"/>
      <c r="CH53" s="151"/>
      <c r="CI53" s="151"/>
      <c r="CJ53" s="151"/>
      <c r="CK53" s="151"/>
      <c r="CL53" s="151"/>
      <c r="CM53" s="151"/>
      <c r="CN53" s="151"/>
      <c r="CO53" s="151"/>
      <c r="CP53" s="151"/>
      <c r="CQ53" s="151"/>
      <c r="CR53" s="151"/>
      <c r="CS53" s="151"/>
    </row>
    <row r="54" spans="1:97" ht="18.600000000000001" customHeight="1" x14ac:dyDescent="0.25">
      <c r="A54" s="148" t="s">
        <v>675</v>
      </c>
      <c r="B54" s="151">
        <v>1</v>
      </c>
      <c r="C54" s="398" t="s">
        <v>305</v>
      </c>
      <c r="D54" s="266" t="s">
        <v>220</v>
      </c>
      <c r="E54" s="398">
        <v>18</v>
      </c>
      <c r="F54" s="398">
        <v>6</v>
      </c>
      <c r="G54" s="148">
        <f t="shared" si="3"/>
        <v>28.27433388231</v>
      </c>
      <c r="H54" s="266" t="s">
        <v>555</v>
      </c>
      <c r="I54" s="151" t="s">
        <v>739</v>
      </c>
      <c r="J54" s="151" t="s">
        <v>744</v>
      </c>
      <c r="K54" s="151" t="s">
        <v>749</v>
      </c>
      <c r="L54" s="388">
        <v>0.32</v>
      </c>
      <c r="M54" s="155">
        <v>80</v>
      </c>
      <c r="N54" s="393">
        <v>0.23</v>
      </c>
    </row>
    <row r="55" spans="1:97" x14ac:dyDescent="0.25">
      <c r="A55" s="196">
        <v>16</v>
      </c>
      <c r="B55" s="203">
        <v>2</v>
      </c>
      <c r="C55" s="196" t="s">
        <v>308</v>
      </c>
      <c r="D55" s="203" t="s">
        <v>279</v>
      </c>
      <c r="E55" s="196" t="s">
        <v>156</v>
      </c>
      <c r="F55" s="196">
        <v>10</v>
      </c>
      <c r="G55" s="196">
        <f t="shared" si="3"/>
        <v>78.539816339750004</v>
      </c>
      <c r="H55" s="203" t="s">
        <v>555</v>
      </c>
      <c r="I55" s="311" t="s">
        <v>739</v>
      </c>
      <c r="J55" s="311" t="s">
        <v>744</v>
      </c>
      <c r="K55" s="311" t="s">
        <v>749</v>
      </c>
      <c r="L55" s="391">
        <v>0.35</v>
      </c>
      <c r="M55" s="202">
        <v>45</v>
      </c>
      <c r="N55" s="397">
        <v>0.35</v>
      </c>
    </row>
    <row r="56" spans="1:97" x14ac:dyDescent="0.25">
      <c r="A56" s="196">
        <v>31</v>
      </c>
      <c r="B56" s="203">
        <v>2</v>
      </c>
      <c r="C56" s="196" t="s">
        <v>337</v>
      </c>
      <c r="D56" s="203" t="s">
        <v>279</v>
      </c>
      <c r="E56" s="196">
        <v>10.1</v>
      </c>
      <c r="F56" s="196">
        <v>3</v>
      </c>
      <c r="G56" s="196">
        <f t="shared" si="3"/>
        <v>7.0685834705774999</v>
      </c>
      <c r="H56" s="203" t="s">
        <v>555</v>
      </c>
      <c r="I56" s="311" t="s">
        <v>739</v>
      </c>
      <c r="J56" s="311" t="s">
        <v>744</v>
      </c>
      <c r="K56" s="311" t="s">
        <v>749</v>
      </c>
      <c r="L56" s="391">
        <v>0.05</v>
      </c>
      <c r="M56" s="202">
        <v>70</v>
      </c>
      <c r="N56" s="397">
        <v>0.05</v>
      </c>
    </row>
    <row r="57" spans="1:97" x14ac:dyDescent="0.25">
      <c r="C57" s="177"/>
      <c r="M57" s="386"/>
    </row>
  </sheetData>
  <conditionalFormatting sqref="L1:L1048576 N1:N1048576">
    <cfRule type="cellIs" dxfId="6" priority="1" operator="greaterThan">
      <formula>1</formula>
    </cfRule>
  </conditionalFormatting>
  <pageMargins left="0.7" right="0.7" top="0.75" bottom="0.75" header="0.3" footer="0.3"/>
  <pageSetup orientation="portrait" horizontalDpi="4294967293" verticalDpi="0"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0825DC-B561-43D1-9000-61168B36E73C}">
  <dimension ref="A1:CU57"/>
  <sheetViews>
    <sheetView zoomScale="80" zoomScaleNormal="80" workbookViewId="0">
      <pane xSplit="6" ySplit="1" topLeftCell="G2" activePane="bottomRight" state="frozen"/>
      <selection pane="topRight" activeCell="J1" sqref="J1"/>
      <selection pane="bottomLeft" activeCell="A2" sqref="A2"/>
      <selection pane="bottomRight" activeCell="E1" sqref="E1:E1048576"/>
    </sheetView>
  </sheetViews>
  <sheetFormatPr defaultRowHeight="15" x14ac:dyDescent="0.25"/>
  <cols>
    <col min="1" max="2" width="5" style="151" customWidth="1"/>
    <col min="3" max="3" width="10.5703125" style="151" customWidth="1"/>
    <col min="4" max="4" width="5.7109375" style="151" customWidth="1"/>
    <col min="5" max="5" width="27" style="151" customWidth="1"/>
    <col min="6" max="6" width="8.7109375" style="151" customWidth="1"/>
    <col min="7" max="7" width="12.140625" style="151" customWidth="1"/>
    <col min="8" max="8" width="11.5703125" style="151" customWidth="1"/>
    <col min="9" max="9" width="14.7109375" style="151" customWidth="1"/>
    <col min="10" max="13" width="7.140625" style="151" customWidth="1"/>
    <col min="14" max="14" width="11.140625" style="71" customWidth="1"/>
    <col min="15" max="15" width="15.28515625" style="151" customWidth="1"/>
    <col min="16" max="16" width="9.140625" style="40"/>
    <col min="17" max="16384" width="9.140625" style="151"/>
  </cols>
  <sheetData>
    <row r="1" spans="1:99" ht="18.75" x14ac:dyDescent="0.3">
      <c r="A1" s="151" t="s">
        <v>0</v>
      </c>
      <c r="B1" s="151" t="s">
        <v>730</v>
      </c>
      <c r="C1" s="151" t="s">
        <v>1</v>
      </c>
      <c r="D1" s="151" t="s">
        <v>6</v>
      </c>
      <c r="E1" s="151" t="s">
        <v>7</v>
      </c>
      <c r="F1" s="151" t="s">
        <v>8</v>
      </c>
      <c r="G1" s="151" t="s">
        <v>85</v>
      </c>
      <c r="H1" s="151" t="s">
        <v>88</v>
      </c>
      <c r="I1" s="151" t="s">
        <v>90</v>
      </c>
      <c r="J1" s="151" t="s">
        <v>91</v>
      </c>
      <c r="K1" s="151" t="s">
        <v>723</v>
      </c>
      <c r="L1" s="151" t="s">
        <v>741</v>
      </c>
      <c r="M1" s="151" t="s">
        <v>754</v>
      </c>
      <c r="N1" s="364" t="s">
        <v>732</v>
      </c>
      <c r="O1" s="151" t="s">
        <v>733</v>
      </c>
      <c r="P1" s="365" t="s">
        <v>734</v>
      </c>
    </row>
    <row r="2" spans="1:99" s="203" customFormat="1" x14ac:dyDescent="0.25">
      <c r="A2" s="151">
        <v>14</v>
      </c>
      <c r="B2" s="151">
        <v>1</v>
      </c>
      <c r="C2" s="151" t="s">
        <v>119</v>
      </c>
      <c r="D2" s="151" t="s">
        <v>495</v>
      </c>
      <c r="E2" s="151" t="s">
        <v>124</v>
      </c>
      <c r="F2" s="151" t="s">
        <v>125</v>
      </c>
      <c r="G2" s="151">
        <v>18</v>
      </c>
      <c r="H2" s="151">
        <v>2.25</v>
      </c>
      <c r="I2" s="151">
        <v>4.2</v>
      </c>
      <c r="J2" s="151" t="s">
        <v>155</v>
      </c>
      <c r="K2" s="151" t="s">
        <v>736</v>
      </c>
      <c r="L2" s="151" t="s">
        <v>743</v>
      </c>
      <c r="M2" s="151" t="s">
        <v>748</v>
      </c>
      <c r="N2" s="71">
        <v>0.25</v>
      </c>
      <c r="O2" s="151">
        <v>772</v>
      </c>
      <c r="P2" s="40">
        <v>0.32</v>
      </c>
      <c r="Q2" s="151"/>
      <c r="R2" s="151"/>
      <c r="S2" s="151"/>
      <c r="T2" s="151"/>
      <c r="U2" s="151"/>
      <c r="V2" s="151"/>
      <c r="W2" s="151"/>
      <c r="X2" s="151"/>
      <c r="Y2" s="151"/>
      <c r="Z2" s="151"/>
      <c r="AA2" s="151"/>
      <c r="AB2" s="151"/>
      <c r="AC2" s="151"/>
      <c r="AD2" s="151"/>
      <c r="AE2" s="151"/>
      <c r="AF2" s="151"/>
      <c r="AG2" s="151"/>
      <c r="AH2" s="151"/>
      <c r="AI2" s="151"/>
      <c r="AJ2" s="151"/>
      <c r="AK2" s="151"/>
      <c r="AL2" s="151"/>
      <c r="AM2" s="151"/>
      <c r="AN2" s="151"/>
      <c r="AO2" s="151"/>
      <c r="AP2" s="151"/>
      <c r="AQ2" s="151"/>
      <c r="AR2" s="151"/>
      <c r="AS2" s="151"/>
      <c r="AT2" s="151"/>
      <c r="AU2" s="151"/>
      <c r="AV2" s="151"/>
      <c r="AW2" s="151"/>
      <c r="AX2" s="151"/>
      <c r="AY2" s="151"/>
      <c r="AZ2" s="151"/>
      <c r="BA2" s="151"/>
      <c r="BB2" s="151"/>
      <c r="BC2" s="151"/>
      <c r="BD2" s="151"/>
      <c r="BE2" s="151"/>
      <c r="BF2" s="151"/>
      <c r="BG2" s="151"/>
      <c r="BH2" s="151"/>
      <c r="BI2" s="151"/>
      <c r="BJ2" s="151"/>
      <c r="BK2" s="151"/>
      <c r="BL2" s="151"/>
      <c r="BM2" s="151"/>
      <c r="BN2" s="151"/>
      <c r="BO2" s="151"/>
      <c r="BP2" s="151"/>
      <c r="BQ2" s="151"/>
      <c r="BR2" s="151"/>
      <c r="BS2" s="151"/>
      <c r="BT2" s="151"/>
      <c r="BU2" s="151"/>
      <c r="BV2" s="151"/>
      <c r="BW2" s="151"/>
      <c r="BX2" s="151"/>
      <c r="BY2" s="151"/>
      <c r="BZ2" s="151"/>
      <c r="CA2" s="151"/>
      <c r="CB2" s="151"/>
      <c r="CC2" s="151"/>
      <c r="CD2" s="151"/>
      <c r="CE2" s="151"/>
      <c r="CF2" s="151"/>
      <c r="CG2" s="151"/>
      <c r="CH2" s="151"/>
      <c r="CI2" s="151"/>
      <c r="CJ2" s="151"/>
      <c r="CK2" s="151"/>
      <c r="CL2" s="151"/>
      <c r="CM2" s="151"/>
      <c r="CN2" s="151"/>
      <c r="CO2" s="151"/>
      <c r="CP2" s="151"/>
      <c r="CQ2" s="151"/>
      <c r="CR2" s="151"/>
      <c r="CS2" s="151"/>
      <c r="CT2" s="151"/>
      <c r="CU2" s="151"/>
    </row>
    <row r="3" spans="1:99" s="203" customFormat="1" x14ac:dyDescent="0.25">
      <c r="A3" s="151">
        <v>8</v>
      </c>
      <c r="B3" s="151">
        <v>1</v>
      </c>
      <c r="C3" s="151" t="s">
        <v>159</v>
      </c>
      <c r="D3" s="151" t="s">
        <v>495</v>
      </c>
      <c r="E3" s="151" t="s">
        <v>124</v>
      </c>
      <c r="F3" s="151" t="s">
        <v>163</v>
      </c>
      <c r="G3" s="151">
        <v>20</v>
      </c>
      <c r="H3" s="151">
        <v>7.6</v>
      </c>
      <c r="I3" s="151">
        <f t="shared" ref="I3:I8" si="0">((H3/2)^2)*3.14159265359</f>
        <v>45.364597917839596</v>
      </c>
      <c r="J3" s="151" t="s">
        <v>155</v>
      </c>
      <c r="K3" s="151" t="s">
        <v>736</v>
      </c>
      <c r="L3" s="151" t="s">
        <v>743</v>
      </c>
      <c r="M3" s="151" t="s">
        <v>748</v>
      </c>
      <c r="N3" s="71">
        <v>0.4</v>
      </c>
      <c r="O3" s="266">
        <v>88</v>
      </c>
      <c r="P3" s="32">
        <v>0.4</v>
      </c>
      <c r="Q3" s="151"/>
      <c r="R3" s="151"/>
      <c r="S3" s="151"/>
      <c r="T3" s="151"/>
      <c r="U3" s="151"/>
      <c r="V3" s="151"/>
      <c r="W3" s="151"/>
      <c r="X3" s="151"/>
      <c r="Y3" s="151"/>
      <c r="Z3" s="151"/>
      <c r="AA3" s="151"/>
      <c r="AB3" s="151"/>
      <c r="AC3" s="151"/>
      <c r="AD3" s="151"/>
      <c r="AE3" s="151"/>
      <c r="AF3" s="151"/>
      <c r="AG3" s="151"/>
      <c r="AH3" s="151"/>
      <c r="AI3" s="151"/>
      <c r="AJ3" s="151"/>
      <c r="AK3" s="151"/>
      <c r="AL3" s="151"/>
      <c r="AM3" s="151"/>
      <c r="AN3" s="151"/>
      <c r="AO3" s="151"/>
      <c r="AP3" s="151"/>
      <c r="AQ3" s="151"/>
      <c r="AR3" s="151"/>
      <c r="AS3" s="151"/>
      <c r="AT3" s="151"/>
      <c r="AU3" s="151"/>
      <c r="AV3" s="151"/>
      <c r="AW3" s="151"/>
      <c r="AX3" s="151"/>
      <c r="AY3" s="151"/>
      <c r="AZ3" s="151"/>
      <c r="BA3" s="151"/>
      <c r="BB3" s="151"/>
      <c r="BC3" s="151"/>
      <c r="BD3" s="151"/>
      <c r="BE3" s="151"/>
      <c r="BF3" s="151"/>
      <c r="BG3" s="151"/>
      <c r="BH3" s="151"/>
      <c r="BI3" s="151"/>
      <c r="BJ3" s="151"/>
      <c r="BK3" s="151"/>
      <c r="BL3" s="151"/>
      <c r="BM3" s="151"/>
      <c r="BN3" s="151"/>
      <c r="BO3" s="151"/>
      <c r="BP3" s="151"/>
      <c r="BQ3" s="151"/>
      <c r="BR3" s="151"/>
      <c r="BS3" s="151"/>
      <c r="BT3" s="151"/>
      <c r="BU3" s="151"/>
      <c r="BV3" s="151"/>
      <c r="BW3" s="151"/>
      <c r="BX3" s="151"/>
      <c r="BY3" s="151"/>
      <c r="BZ3" s="151"/>
      <c r="CA3" s="151"/>
      <c r="CB3" s="151"/>
      <c r="CC3" s="151"/>
      <c r="CD3" s="151"/>
      <c r="CE3" s="151"/>
      <c r="CF3" s="151"/>
      <c r="CG3" s="151"/>
      <c r="CH3" s="151"/>
      <c r="CI3" s="151"/>
      <c r="CJ3" s="151"/>
      <c r="CK3" s="151"/>
      <c r="CL3" s="151"/>
      <c r="CM3" s="151"/>
      <c r="CN3" s="151"/>
      <c r="CO3" s="151"/>
      <c r="CP3" s="151"/>
      <c r="CQ3" s="151"/>
      <c r="CR3" s="151"/>
      <c r="CS3" s="151"/>
      <c r="CT3" s="151"/>
      <c r="CU3" s="151"/>
    </row>
    <row r="4" spans="1:99" x14ac:dyDescent="0.25">
      <c r="A4" s="151">
        <v>23</v>
      </c>
      <c r="B4" s="151">
        <v>1</v>
      </c>
      <c r="C4" s="151" t="s">
        <v>185</v>
      </c>
      <c r="D4" s="151" t="s">
        <v>189</v>
      </c>
      <c r="E4" s="151" t="s">
        <v>124</v>
      </c>
      <c r="F4" s="151" t="s">
        <v>190</v>
      </c>
      <c r="G4" s="151">
        <v>23</v>
      </c>
      <c r="H4" s="151">
        <v>6.9</v>
      </c>
      <c r="I4" s="151">
        <f t="shared" si="0"/>
        <v>37.39280655935498</v>
      </c>
      <c r="J4" s="151" t="s">
        <v>155</v>
      </c>
      <c r="K4" s="151" t="s">
        <v>736</v>
      </c>
      <c r="L4" s="151" t="s">
        <v>743</v>
      </c>
      <c r="M4" s="151" t="s">
        <v>748</v>
      </c>
      <c r="N4" s="71">
        <v>0.13</v>
      </c>
      <c r="O4" s="266" t="s">
        <v>156</v>
      </c>
      <c r="P4" s="32">
        <v>0.04</v>
      </c>
      <c r="Q4" s="203"/>
      <c r="R4" s="203"/>
      <c r="S4" s="203"/>
      <c r="T4" s="203"/>
      <c r="U4" s="203"/>
      <c r="V4" s="203"/>
      <c r="W4" s="203"/>
      <c r="X4" s="203"/>
      <c r="Y4" s="203"/>
      <c r="Z4" s="203"/>
      <c r="AA4" s="203"/>
      <c r="AB4" s="203"/>
      <c r="AC4" s="203"/>
      <c r="AD4" s="203"/>
      <c r="AE4" s="203"/>
      <c r="AF4" s="203"/>
      <c r="AG4" s="203"/>
      <c r="AH4" s="203"/>
      <c r="AI4" s="203"/>
      <c r="AJ4" s="203"/>
      <c r="AK4" s="203"/>
      <c r="AL4" s="203"/>
      <c r="AM4" s="203"/>
      <c r="AN4" s="203"/>
      <c r="AO4" s="203"/>
      <c r="AP4" s="203"/>
      <c r="AQ4" s="203"/>
      <c r="AR4" s="203"/>
      <c r="AS4" s="203"/>
      <c r="AT4" s="203"/>
      <c r="AU4" s="203"/>
      <c r="AV4" s="203"/>
      <c r="AW4" s="203"/>
      <c r="AX4" s="203"/>
      <c r="AY4" s="203"/>
      <c r="AZ4" s="203"/>
      <c r="BA4" s="203"/>
      <c r="BB4" s="203"/>
      <c r="BC4" s="203"/>
      <c r="BD4" s="203"/>
      <c r="BE4" s="203"/>
      <c r="BF4" s="203"/>
      <c r="BG4" s="203"/>
      <c r="BH4" s="203"/>
      <c r="BI4" s="203"/>
      <c r="BJ4" s="203"/>
      <c r="BK4" s="203"/>
      <c r="BL4" s="203"/>
      <c r="BM4" s="203"/>
      <c r="BN4" s="203"/>
      <c r="BO4" s="203"/>
      <c r="BP4" s="203"/>
      <c r="BQ4" s="203"/>
      <c r="BR4" s="203"/>
      <c r="BS4" s="203"/>
      <c r="BT4" s="203"/>
      <c r="BU4" s="203"/>
      <c r="BV4" s="203"/>
      <c r="BW4" s="203"/>
      <c r="BX4" s="203"/>
      <c r="BY4" s="203"/>
      <c r="BZ4" s="203"/>
      <c r="CA4" s="203"/>
      <c r="CB4" s="203"/>
      <c r="CC4" s="203"/>
      <c r="CD4" s="203"/>
      <c r="CE4" s="203"/>
      <c r="CF4" s="203"/>
      <c r="CG4" s="203"/>
      <c r="CH4" s="203"/>
      <c r="CI4" s="203"/>
      <c r="CJ4" s="203"/>
      <c r="CK4" s="203"/>
      <c r="CL4" s="203"/>
      <c r="CM4" s="203"/>
      <c r="CN4" s="203"/>
      <c r="CO4" s="203"/>
      <c r="CP4" s="203"/>
      <c r="CQ4" s="203"/>
      <c r="CR4" s="203"/>
      <c r="CS4" s="203"/>
      <c r="CT4" s="203"/>
      <c r="CU4" s="203"/>
    </row>
    <row r="5" spans="1:99" s="266" customFormat="1" ht="15.75" customHeight="1" x14ac:dyDescent="0.25">
      <c r="A5" s="266" t="s">
        <v>212</v>
      </c>
      <c r="B5" s="266">
        <v>1</v>
      </c>
      <c r="C5" s="266" t="s">
        <v>213</v>
      </c>
      <c r="D5" s="266" t="s">
        <v>189</v>
      </c>
      <c r="E5" s="266" t="s">
        <v>124</v>
      </c>
      <c r="F5" s="266" t="s">
        <v>215</v>
      </c>
      <c r="G5" s="266">
        <v>20</v>
      </c>
      <c r="H5" s="266">
        <v>5</v>
      </c>
      <c r="I5" s="151">
        <f t="shared" si="0"/>
        <v>19.634954084937501</v>
      </c>
      <c r="J5" s="151" t="s">
        <v>155</v>
      </c>
      <c r="K5" s="151" t="s">
        <v>736</v>
      </c>
      <c r="L5" s="151" t="s">
        <v>743</v>
      </c>
      <c r="M5" s="151" t="s">
        <v>748</v>
      </c>
      <c r="N5" s="71">
        <v>0.1</v>
      </c>
      <c r="O5" s="151">
        <v>60</v>
      </c>
      <c r="P5" s="40">
        <v>0.12</v>
      </c>
      <c r="Q5" s="311"/>
      <c r="R5" s="311"/>
      <c r="S5" s="311"/>
      <c r="T5" s="311"/>
      <c r="U5" s="311"/>
      <c r="V5" s="311"/>
      <c r="W5" s="311"/>
      <c r="X5" s="311"/>
      <c r="Y5" s="311"/>
      <c r="Z5" s="311"/>
      <c r="AA5" s="311"/>
      <c r="AB5" s="311"/>
      <c r="AC5" s="311"/>
      <c r="AD5" s="311"/>
      <c r="AE5" s="311"/>
      <c r="AF5" s="311"/>
      <c r="AG5" s="311"/>
      <c r="AH5" s="311"/>
      <c r="AI5" s="311"/>
      <c r="AJ5" s="311"/>
      <c r="AK5" s="311"/>
      <c r="AL5" s="311"/>
      <c r="AM5" s="311"/>
      <c r="AN5" s="311"/>
      <c r="AO5" s="311"/>
      <c r="AP5" s="311"/>
      <c r="AQ5" s="311"/>
      <c r="AR5" s="311"/>
      <c r="AS5" s="311"/>
      <c r="AT5" s="311"/>
      <c r="AU5" s="311"/>
      <c r="AV5" s="311"/>
      <c r="AW5" s="311"/>
      <c r="AX5" s="311"/>
      <c r="AY5" s="311"/>
      <c r="AZ5" s="311"/>
      <c r="BA5" s="311"/>
      <c r="BB5" s="311"/>
      <c r="BC5" s="311"/>
      <c r="BD5" s="311"/>
      <c r="BE5" s="311"/>
      <c r="BF5" s="311"/>
      <c r="BG5" s="311"/>
      <c r="BH5" s="311"/>
      <c r="BI5" s="311"/>
      <c r="BJ5" s="311"/>
      <c r="BK5" s="311"/>
      <c r="BL5" s="311"/>
      <c r="BM5" s="311"/>
      <c r="BN5" s="311"/>
      <c r="BO5" s="311"/>
      <c r="BP5" s="311"/>
      <c r="BQ5" s="311"/>
      <c r="BR5" s="311"/>
      <c r="BS5" s="311"/>
      <c r="BT5" s="311"/>
      <c r="BU5" s="311"/>
      <c r="BV5" s="311"/>
      <c r="BW5" s="311"/>
      <c r="BX5" s="311"/>
      <c r="BY5" s="311"/>
      <c r="BZ5" s="311"/>
      <c r="CA5" s="311"/>
      <c r="CB5" s="311"/>
      <c r="CC5" s="311"/>
      <c r="CD5" s="311"/>
      <c r="CE5" s="311"/>
      <c r="CF5" s="311"/>
      <c r="CG5" s="311"/>
      <c r="CH5" s="311"/>
      <c r="CI5" s="311"/>
      <c r="CJ5" s="311"/>
      <c r="CK5" s="311"/>
      <c r="CL5" s="311"/>
      <c r="CM5" s="311"/>
      <c r="CN5" s="311"/>
      <c r="CO5" s="311"/>
      <c r="CP5" s="311"/>
      <c r="CQ5" s="311"/>
      <c r="CR5" s="311"/>
      <c r="CS5" s="311"/>
      <c r="CT5" s="311"/>
      <c r="CU5" s="311"/>
    </row>
    <row r="6" spans="1:99" x14ac:dyDescent="0.25">
      <c r="A6" s="151">
        <v>22</v>
      </c>
      <c r="B6" s="151">
        <v>1</v>
      </c>
      <c r="C6" s="151" t="s">
        <v>254</v>
      </c>
      <c r="D6" s="151" t="s">
        <v>220</v>
      </c>
      <c r="E6" s="151" t="s">
        <v>124</v>
      </c>
      <c r="F6" s="151" t="s">
        <v>258</v>
      </c>
      <c r="G6" s="151" t="s">
        <v>156</v>
      </c>
      <c r="H6" s="151">
        <v>11.5</v>
      </c>
      <c r="I6" s="151">
        <f t="shared" si="0"/>
        <v>103.86890710931938</v>
      </c>
      <c r="J6" s="151" t="s">
        <v>155</v>
      </c>
      <c r="K6" s="151" t="s">
        <v>736</v>
      </c>
      <c r="L6" s="151" t="s">
        <v>743</v>
      </c>
      <c r="M6" s="151" t="s">
        <v>748</v>
      </c>
      <c r="N6" s="71">
        <v>0.26</v>
      </c>
      <c r="O6" s="363">
        <v>37</v>
      </c>
      <c r="P6" s="71">
        <v>0.38</v>
      </c>
    </row>
    <row r="7" spans="1:99" x14ac:dyDescent="0.25">
      <c r="A7" s="151">
        <v>21</v>
      </c>
      <c r="B7" s="151">
        <v>1</v>
      </c>
      <c r="C7" s="151" t="s">
        <v>216</v>
      </c>
      <c r="D7" s="151" t="s">
        <v>220</v>
      </c>
      <c r="E7" s="151" t="s">
        <v>124</v>
      </c>
      <c r="F7" s="151" t="s">
        <v>221</v>
      </c>
      <c r="G7" s="151" t="s">
        <v>156</v>
      </c>
      <c r="H7" s="151">
        <v>15</v>
      </c>
      <c r="I7" s="151">
        <f t="shared" si="0"/>
        <v>176.71458676443751</v>
      </c>
      <c r="J7" s="151" t="s">
        <v>155</v>
      </c>
      <c r="K7" s="151" t="s">
        <v>736</v>
      </c>
      <c r="L7" s="151" t="s">
        <v>743</v>
      </c>
      <c r="M7" s="151" t="s">
        <v>748</v>
      </c>
      <c r="N7" s="71">
        <v>0.75</v>
      </c>
      <c r="O7" s="363">
        <v>42</v>
      </c>
      <c r="P7" s="40">
        <v>0.75</v>
      </c>
    </row>
    <row r="8" spans="1:99" s="372" customFormat="1" ht="15.75" thickBot="1" x14ac:dyDescent="0.3">
      <c r="A8" s="372">
        <v>19</v>
      </c>
      <c r="B8" s="372">
        <v>1</v>
      </c>
      <c r="C8" s="372" t="s">
        <v>242</v>
      </c>
      <c r="D8" s="372" t="s">
        <v>220</v>
      </c>
      <c r="E8" s="372" t="s">
        <v>124</v>
      </c>
      <c r="F8" s="372" t="s">
        <v>246</v>
      </c>
      <c r="H8" s="372">
        <v>6.9</v>
      </c>
      <c r="I8" s="372">
        <f t="shared" si="0"/>
        <v>37.39280655935498</v>
      </c>
      <c r="J8" s="372" t="s">
        <v>155</v>
      </c>
      <c r="K8" s="372" t="s">
        <v>736</v>
      </c>
      <c r="L8" s="372" t="s">
        <v>743</v>
      </c>
      <c r="M8" s="372" t="s">
        <v>748</v>
      </c>
      <c r="N8" s="373">
        <v>0.62</v>
      </c>
      <c r="O8" s="372">
        <v>166</v>
      </c>
      <c r="P8" s="374">
        <v>0.62</v>
      </c>
    </row>
    <row r="9" spans="1:99" x14ac:dyDescent="0.25">
      <c r="A9" s="151">
        <v>4</v>
      </c>
      <c r="B9" s="151">
        <v>1</v>
      </c>
      <c r="C9" s="151" t="s">
        <v>290</v>
      </c>
      <c r="D9" s="151" t="s">
        <v>279</v>
      </c>
      <c r="E9" s="151" t="s">
        <v>280</v>
      </c>
      <c r="F9" s="151" t="s">
        <v>294</v>
      </c>
      <c r="G9" s="151">
        <v>23</v>
      </c>
      <c r="H9" s="151">
        <v>11.5</v>
      </c>
      <c r="I9" s="151">
        <f>((H9/2)^2)*3.14159265359</f>
        <v>103.86890710931938</v>
      </c>
      <c r="J9" s="151" t="s">
        <v>155</v>
      </c>
      <c r="K9" s="151" t="s">
        <v>738</v>
      </c>
      <c r="L9" s="151" t="s">
        <v>744</v>
      </c>
      <c r="M9" s="151" t="s">
        <v>748</v>
      </c>
      <c r="N9" s="71">
        <v>1</v>
      </c>
      <c r="O9" s="151">
        <v>96</v>
      </c>
      <c r="P9" s="40">
        <v>1</v>
      </c>
      <c r="Q9" s="311"/>
      <c r="R9" s="311"/>
      <c r="S9" s="311"/>
      <c r="T9" s="311"/>
      <c r="U9" s="311"/>
      <c r="V9" s="311"/>
      <c r="W9" s="311"/>
      <c r="X9" s="311"/>
      <c r="Y9" s="311"/>
      <c r="Z9" s="311"/>
      <c r="AA9" s="311"/>
      <c r="AB9" s="311"/>
      <c r="AC9" s="311"/>
      <c r="AD9" s="311"/>
      <c r="AE9" s="311"/>
      <c r="AF9" s="311"/>
      <c r="AG9" s="311"/>
      <c r="AH9" s="311"/>
      <c r="AI9" s="311"/>
      <c r="AJ9" s="311"/>
      <c r="AK9" s="311"/>
      <c r="AL9" s="311"/>
      <c r="AM9" s="311"/>
      <c r="AN9" s="311"/>
      <c r="AO9" s="311"/>
      <c r="AP9" s="311"/>
      <c r="AQ9" s="311"/>
      <c r="AR9" s="311"/>
      <c r="AS9" s="311"/>
      <c r="AT9" s="311"/>
      <c r="AU9" s="311"/>
      <c r="AV9" s="311"/>
      <c r="AW9" s="311"/>
      <c r="AX9" s="311"/>
      <c r="AY9" s="311"/>
      <c r="AZ9" s="311"/>
      <c r="BA9" s="311"/>
      <c r="BB9" s="311"/>
      <c r="BC9" s="311"/>
      <c r="BD9" s="311"/>
      <c r="BE9" s="311"/>
      <c r="BF9" s="311"/>
      <c r="BG9" s="311"/>
      <c r="BH9" s="311"/>
      <c r="BI9" s="311"/>
      <c r="BJ9" s="311"/>
      <c r="BK9" s="311"/>
      <c r="BL9" s="311"/>
      <c r="BM9" s="311"/>
      <c r="BN9" s="311"/>
      <c r="BO9" s="311"/>
      <c r="BP9" s="311"/>
      <c r="BQ9" s="311"/>
      <c r="BR9" s="311"/>
      <c r="BS9" s="311"/>
      <c r="BT9" s="311"/>
      <c r="BU9" s="311"/>
      <c r="BV9" s="311"/>
      <c r="BW9" s="311"/>
      <c r="BX9" s="311"/>
      <c r="BY9" s="311"/>
      <c r="BZ9" s="311"/>
      <c r="CA9" s="311"/>
      <c r="CB9" s="311"/>
      <c r="CC9" s="311"/>
      <c r="CD9" s="311"/>
      <c r="CE9" s="311"/>
      <c r="CF9" s="311"/>
      <c r="CG9" s="311"/>
      <c r="CH9" s="311"/>
      <c r="CI9" s="311"/>
      <c r="CJ9" s="311"/>
      <c r="CK9" s="311"/>
      <c r="CL9" s="311"/>
      <c r="CM9" s="311"/>
      <c r="CN9" s="311"/>
      <c r="CO9" s="311"/>
      <c r="CP9" s="311"/>
      <c r="CQ9" s="311"/>
      <c r="CR9" s="311"/>
      <c r="CS9" s="311"/>
      <c r="CT9" s="311"/>
      <c r="CU9" s="311"/>
    </row>
    <row r="10" spans="1:99" s="203" customFormat="1" x14ac:dyDescent="0.25">
      <c r="A10" s="151">
        <v>29</v>
      </c>
      <c r="B10" s="151">
        <v>1</v>
      </c>
      <c r="C10" s="151" t="s">
        <v>276</v>
      </c>
      <c r="D10" s="151" t="s">
        <v>279</v>
      </c>
      <c r="E10" s="151" t="s">
        <v>280</v>
      </c>
      <c r="F10" s="151" t="s">
        <v>281</v>
      </c>
      <c r="G10" s="151" t="s">
        <v>156</v>
      </c>
      <c r="H10" s="151">
        <v>9.1999999999999993</v>
      </c>
      <c r="I10" s="151">
        <f>((H10/2)^2)*3.14159265359</f>
        <v>66.476100549964386</v>
      </c>
      <c r="J10" s="151" t="s">
        <v>155</v>
      </c>
      <c r="K10" s="151" t="s">
        <v>738</v>
      </c>
      <c r="L10" s="151" t="s">
        <v>744</v>
      </c>
      <c r="M10" s="151" t="s">
        <v>748</v>
      </c>
      <c r="N10" s="71">
        <v>1</v>
      </c>
      <c r="O10" s="151">
        <v>150</v>
      </c>
      <c r="P10" s="40">
        <v>1</v>
      </c>
      <c r="Q10" s="311"/>
      <c r="R10" s="311"/>
      <c r="S10" s="311"/>
      <c r="T10" s="311"/>
      <c r="U10" s="311"/>
      <c r="V10" s="311"/>
      <c r="W10" s="311"/>
      <c r="X10" s="311"/>
      <c r="Y10" s="311"/>
      <c r="Z10" s="311"/>
      <c r="AA10" s="311"/>
      <c r="AB10" s="311"/>
      <c r="AC10" s="311"/>
      <c r="AD10" s="311"/>
      <c r="AE10" s="311"/>
      <c r="AF10" s="311"/>
      <c r="AG10" s="311"/>
      <c r="AH10" s="311"/>
      <c r="AI10" s="311"/>
      <c r="AJ10" s="311"/>
      <c r="AK10" s="311"/>
      <c r="AL10" s="311"/>
      <c r="AM10" s="311"/>
      <c r="AN10" s="311"/>
      <c r="AO10" s="311"/>
      <c r="AP10" s="311"/>
      <c r="AQ10" s="311"/>
      <c r="AR10" s="311"/>
      <c r="AS10" s="311"/>
      <c r="AT10" s="311"/>
      <c r="AU10" s="311"/>
      <c r="AV10" s="311"/>
      <c r="AW10" s="311"/>
      <c r="AX10" s="311"/>
      <c r="AY10" s="311"/>
      <c r="AZ10" s="311"/>
      <c r="BA10" s="311"/>
      <c r="BB10" s="311"/>
      <c r="BC10" s="311"/>
      <c r="BD10" s="311"/>
      <c r="BE10" s="311"/>
      <c r="BF10" s="311"/>
      <c r="BG10" s="311"/>
      <c r="BH10" s="311"/>
      <c r="BI10" s="311"/>
      <c r="BJ10" s="311"/>
      <c r="BK10" s="311"/>
      <c r="BL10" s="311"/>
      <c r="BM10" s="311"/>
      <c r="BN10" s="311"/>
      <c r="BO10" s="311"/>
      <c r="BP10" s="311"/>
      <c r="BQ10" s="311"/>
      <c r="BR10" s="311"/>
      <c r="BS10" s="311"/>
      <c r="BT10" s="311"/>
      <c r="BU10" s="311"/>
      <c r="BV10" s="311"/>
      <c r="BW10" s="311"/>
      <c r="BX10" s="311"/>
      <c r="BY10" s="311"/>
      <c r="BZ10" s="311"/>
      <c r="CA10" s="311"/>
      <c r="CB10" s="311"/>
      <c r="CC10" s="311"/>
      <c r="CD10" s="311"/>
      <c r="CE10" s="311"/>
      <c r="CF10" s="311"/>
      <c r="CG10" s="311"/>
      <c r="CH10" s="311"/>
      <c r="CI10" s="311"/>
      <c r="CJ10" s="311"/>
      <c r="CK10" s="311"/>
      <c r="CL10" s="311"/>
      <c r="CM10" s="311"/>
      <c r="CN10" s="311"/>
      <c r="CO10" s="311"/>
      <c r="CP10" s="311"/>
      <c r="CQ10" s="311"/>
      <c r="CR10" s="311"/>
      <c r="CS10" s="311"/>
      <c r="CT10" s="311"/>
      <c r="CU10" s="311"/>
    </row>
    <row r="11" spans="1:99" s="369" customFormat="1" ht="15.75" thickBot="1" x14ac:dyDescent="0.3">
      <c r="A11" s="369" t="s">
        <v>304</v>
      </c>
      <c r="B11" s="369">
        <v>2</v>
      </c>
      <c r="C11" s="369" t="s">
        <v>305</v>
      </c>
      <c r="D11" s="369" t="s">
        <v>220</v>
      </c>
      <c r="E11" s="369" t="s">
        <v>280</v>
      </c>
      <c r="F11" s="369" t="s">
        <v>306</v>
      </c>
      <c r="G11" s="369">
        <v>23</v>
      </c>
      <c r="H11" s="369">
        <v>4</v>
      </c>
      <c r="I11" s="368">
        <f>((H11/2)^2)*3.14159265359</f>
        <v>12.56637061436</v>
      </c>
      <c r="J11" s="369" t="s">
        <v>155</v>
      </c>
      <c r="K11" s="369" t="s">
        <v>738</v>
      </c>
      <c r="L11" s="369" t="s">
        <v>744</v>
      </c>
      <c r="M11" s="372" t="s">
        <v>748</v>
      </c>
      <c r="N11" s="370">
        <v>0.3</v>
      </c>
      <c r="O11" s="368">
        <v>225</v>
      </c>
      <c r="P11" s="371">
        <v>0.28000000000000003</v>
      </c>
      <c r="Q11" s="368"/>
      <c r="R11" s="368"/>
      <c r="S11" s="368"/>
      <c r="T11" s="368"/>
      <c r="U11" s="368"/>
      <c r="V11" s="368"/>
      <c r="W11" s="368"/>
      <c r="X11" s="368"/>
      <c r="Y11" s="368"/>
      <c r="Z11" s="368"/>
      <c r="AA11" s="368"/>
      <c r="AB11" s="368"/>
      <c r="AC11" s="368"/>
      <c r="AD11" s="368"/>
      <c r="AE11" s="368"/>
      <c r="AF11" s="368"/>
      <c r="AG11" s="368"/>
      <c r="AH11" s="368"/>
      <c r="AI11" s="368"/>
      <c r="AJ11" s="368"/>
      <c r="AK11" s="368"/>
      <c r="AL11" s="368"/>
      <c r="AM11" s="368"/>
      <c r="AN11" s="368"/>
      <c r="AO11" s="368"/>
      <c r="AP11" s="368"/>
      <c r="AQ11" s="368"/>
      <c r="AR11" s="368"/>
      <c r="AS11" s="368"/>
      <c r="AT11" s="368"/>
      <c r="AU11" s="368"/>
      <c r="AV11" s="368"/>
      <c r="AW11" s="368"/>
      <c r="AX11" s="368"/>
      <c r="AY11" s="368"/>
      <c r="AZ11" s="368"/>
      <c r="BA11" s="368"/>
      <c r="BB11" s="368"/>
      <c r="BC11" s="368"/>
      <c r="BD11" s="368"/>
      <c r="BE11" s="368"/>
      <c r="BF11" s="368"/>
      <c r="BG11" s="368"/>
      <c r="BH11" s="368"/>
      <c r="BI11" s="368"/>
      <c r="BJ11" s="368"/>
      <c r="BK11" s="368"/>
      <c r="BL11" s="368"/>
      <c r="BM11" s="368"/>
      <c r="BN11" s="368"/>
      <c r="BO11" s="368"/>
      <c r="BP11" s="368"/>
      <c r="BQ11" s="368"/>
      <c r="BR11" s="368"/>
      <c r="BS11" s="368"/>
      <c r="BT11" s="368"/>
      <c r="BU11" s="368"/>
      <c r="BV11" s="368"/>
      <c r="BW11" s="368"/>
      <c r="BX11" s="368"/>
      <c r="BY11" s="368"/>
      <c r="BZ11" s="368"/>
      <c r="CA11" s="368"/>
      <c r="CB11" s="368"/>
      <c r="CC11" s="368"/>
      <c r="CD11" s="368"/>
      <c r="CE11" s="368"/>
      <c r="CF11" s="368"/>
      <c r="CG11" s="368"/>
      <c r="CH11" s="368"/>
      <c r="CI11" s="368"/>
      <c r="CJ11" s="368"/>
      <c r="CK11" s="368"/>
      <c r="CL11" s="368"/>
      <c r="CM11" s="368"/>
      <c r="CN11" s="368"/>
      <c r="CO11" s="368"/>
      <c r="CP11" s="368"/>
      <c r="CQ11" s="368"/>
      <c r="CR11" s="368"/>
      <c r="CS11" s="368"/>
      <c r="CT11" s="368"/>
      <c r="CU11" s="368"/>
    </row>
    <row r="12" spans="1:99" x14ac:dyDescent="0.25">
      <c r="A12" s="151">
        <v>27</v>
      </c>
      <c r="B12" s="151">
        <v>1</v>
      </c>
      <c r="C12" s="151" t="s">
        <v>502</v>
      </c>
      <c r="D12" s="151" t="s">
        <v>279</v>
      </c>
      <c r="E12" s="151" t="s">
        <v>431</v>
      </c>
      <c r="F12" s="151" t="s">
        <v>506</v>
      </c>
      <c r="G12" s="151" t="s">
        <v>156</v>
      </c>
      <c r="H12" s="151">
        <v>4.2</v>
      </c>
      <c r="I12" s="151">
        <f t="shared" ref="I12:I24" si="1">((H12/2)^2)*3.14159265359</f>
        <v>13.854423602331901</v>
      </c>
      <c r="J12" s="151" t="s">
        <v>155</v>
      </c>
      <c r="K12" s="151" t="s">
        <v>740</v>
      </c>
      <c r="L12" s="151" t="s">
        <v>744</v>
      </c>
      <c r="M12" s="151" t="s">
        <v>748</v>
      </c>
      <c r="N12" s="71">
        <v>0.23</v>
      </c>
      <c r="O12" s="151">
        <v>50</v>
      </c>
      <c r="P12" s="40">
        <v>7.0000000000000007E-2</v>
      </c>
    </row>
    <row r="13" spans="1:99" x14ac:dyDescent="0.25">
      <c r="A13" s="151">
        <v>5</v>
      </c>
      <c r="B13" s="151">
        <v>1</v>
      </c>
      <c r="C13" s="151" t="s">
        <v>519</v>
      </c>
      <c r="D13" s="151" t="s">
        <v>279</v>
      </c>
      <c r="E13" s="151" t="s">
        <v>431</v>
      </c>
      <c r="F13" s="151" t="s">
        <v>523</v>
      </c>
      <c r="G13" s="151">
        <v>17</v>
      </c>
      <c r="H13" s="151">
        <v>6</v>
      </c>
      <c r="I13" s="151">
        <f t="shared" si="1"/>
        <v>28.27433388231</v>
      </c>
      <c r="J13" s="151" t="s">
        <v>155</v>
      </c>
      <c r="K13" s="151" t="s">
        <v>740</v>
      </c>
      <c r="L13" s="151" t="s">
        <v>744</v>
      </c>
      <c r="M13" s="151" t="s">
        <v>748</v>
      </c>
      <c r="N13" s="71">
        <v>0.3</v>
      </c>
      <c r="O13" s="151">
        <v>70</v>
      </c>
      <c r="P13" s="40">
        <v>0.2</v>
      </c>
    </row>
    <row r="14" spans="1:99" x14ac:dyDescent="0.25">
      <c r="A14" s="151">
        <v>30</v>
      </c>
      <c r="B14" s="151">
        <v>1</v>
      </c>
      <c r="C14" s="363" t="s">
        <v>455</v>
      </c>
      <c r="D14" s="151" t="s">
        <v>279</v>
      </c>
      <c r="E14" s="151" t="s">
        <v>431</v>
      </c>
      <c r="F14" s="151" t="s">
        <v>458</v>
      </c>
      <c r="G14" s="151">
        <v>18</v>
      </c>
      <c r="H14" s="151">
        <v>4.5</v>
      </c>
      <c r="I14" s="151">
        <f t="shared" si="1"/>
        <v>15.904312808799375</v>
      </c>
      <c r="J14" s="151" t="s">
        <v>155</v>
      </c>
      <c r="K14" s="151" t="s">
        <v>740</v>
      </c>
      <c r="L14" s="151" t="s">
        <v>744</v>
      </c>
      <c r="M14" s="151" t="s">
        <v>748</v>
      </c>
      <c r="N14" s="71">
        <v>0.25</v>
      </c>
      <c r="O14" s="363">
        <v>157</v>
      </c>
      <c r="P14" s="40">
        <v>0.25</v>
      </c>
    </row>
    <row r="15" spans="1:99" s="203" customFormat="1" x14ac:dyDescent="0.25">
      <c r="A15" s="266" t="s">
        <v>493</v>
      </c>
      <c r="B15" s="266">
        <v>1</v>
      </c>
      <c r="C15" s="266" t="s">
        <v>494</v>
      </c>
      <c r="D15" s="266" t="s">
        <v>495</v>
      </c>
      <c r="E15" s="266" t="s">
        <v>431</v>
      </c>
      <c r="F15" s="266" t="s">
        <v>496</v>
      </c>
      <c r="G15" s="266">
        <v>17</v>
      </c>
      <c r="H15" s="266">
        <v>6</v>
      </c>
      <c r="I15" s="151">
        <f t="shared" si="1"/>
        <v>28.27433388231</v>
      </c>
      <c r="J15" s="266" t="s">
        <v>155</v>
      </c>
      <c r="K15" s="151" t="s">
        <v>740</v>
      </c>
      <c r="L15" s="151" t="s">
        <v>744</v>
      </c>
      <c r="M15" s="151" t="s">
        <v>748</v>
      </c>
      <c r="N15" s="71">
        <v>0.26</v>
      </c>
      <c r="O15" s="266">
        <v>75</v>
      </c>
      <c r="P15" s="40">
        <v>0.21</v>
      </c>
      <c r="Q15" s="151"/>
      <c r="R15" s="151"/>
      <c r="S15" s="151"/>
      <c r="T15" s="151"/>
      <c r="U15" s="151"/>
      <c r="V15" s="151"/>
      <c r="W15" s="151"/>
      <c r="X15" s="151"/>
      <c r="Y15" s="151"/>
      <c r="Z15" s="151"/>
      <c r="AA15" s="151"/>
      <c r="AB15" s="151"/>
      <c r="AC15" s="151"/>
      <c r="AD15" s="151"/>
      <c r="AE15" s="151"/>
      <c r="AF15" s="151"/>
      <c r="AG15" s="151"/>
      <c r="AH15" s="151"/>
      <c r="AI15" s="151"/>
      <c r="AJ15" s="151"/>
      <c r="AK15" s="151"/>
      <c r="AL15" s="151"/>
      <c r="AM15" s="151"/>
      <c r="AN15" s="151"/>
      <c r="AO15" s="151"/>
      <c r="AP15" s="151"/>
      <c r="AQ15" s="151"/>
      <c r="AR15" s="151"/>
      <c r="AS15" s="151"/>
      <c r="AT15" s="151"/>
      <c r="AU15" s="151"/>
      <c r="AV15" s="151"/>
      <c r="AW15" s="151"/>
      <c r="AX15" s="151"/>
      <c r="AY15" s="151"/>
      <c r="AZ15" s="151"/>
      <c r="BA15" s="151"/>
      <c r="BB15" s="151"/>
      <c r="BC15" s="151"/>
      <c r="BD15" s="151"/>
      <c r="BE15" s="151"/>
      <c r="BF15" s="151"/>
      <c r="BG15" s="151"/>
      <c r="BH15" s="151"/>
      <c r="BI15" s="151"/>
      <c r="BJ15" s="151"/>
      <c r="BK15" s="151"/>
      <c r="BL15" s="151"/>
      <c r="BM15" s="151"/>
      <c r="BN15" s="151"/>
      <c r="BO15" s="151"/>
      <c r="BP15" s="151"/>
      <c r="BQ15" s="151"/>
      <c r="BR15" s="151"/>
      <c r="BS15" s="151"/>
      <c r="BT15" s="151"/>
      <c r="BU15" s="151"/>
      <c r="BV15" s="151"/>
      <c r="BW15" s="151"/>
      <c r="BX15" s="151"/>
      <c r="BY15" s="151"/>
      <c r="BZ15" s="151"/>
      <c r="CA15" s="151"/>
      <c r="CB15" s="151"/>
      <c r="CC15" s="151"/>
      <c r="CD15" s="151"/>
      <c r="CE15" s="151"/>
      <c r="CF15" s="151"/>
      <c r="CG15" s="151"/>
      <c r="CH15" s="151"/>
      <c r="CI15" s="151"/>
      <c r="CJ15" s="151"/>
      <c r="CK15" s="151"/>
      <c r="CL15" s="151"/>
      <c r="CM15" s="151"/>
      <c r="CN15" s="151"/>
      <c r="CO15" s="151"/>
      <c r="CP15" s="151"/>
      <c r="CQ15" s="151"/>
      <c r="CR15" s="151"/>
      <c r="CS15" s="151"/>
      <c r="CT15" s="151"/>
      <c r="CU15" s="151"/>
    </row>
    <row r="16" spans="1:99" s="266" customFormat="1" x14ac:dyDescent="0.25">
      <c r="A16" s="151">
        <v>10</v>
      </c>
      <c r="B16" s="151">
        <v>1</v>
      </c>
      <c r="C16" s="151" t="s">
        <v>469</v>
      </c>
      <c r="D16" s="151" t="s">
        <v>220</v>
      </c>
      <c r="E16" s="151" t="s">
        <v>431</v>
      </c>
      <c r="F16" s="151" t="s">
        <v>473</v>
      </c>
      <c r="G16" s="151" t="s">
        <v>156</v>
      </c>
      <c r="H16" s="151" t="s">
        <v>156</v>
      </c>
      <c r="I16" s="151" t="e">
        <f t="shared" si="1"/>
        <v>#VALUE!</v>
      </c>
      <c r="J16" s="151" t="s">
        <v>155</v>
      </c>
      <c r="K16" s="151" t="s">
        <v>740</v>
      </c>
      <c r="L16" s="151" t="s">
        <v>744</v>
      </c>
      <c r="M16" s="151" t="s">
        <v>748</v>
      </c>
      <c r="N16" s="71">
        <v>0.3</v>
      </c>
      <c r="O16" s="363">
        <v>46</v>
      </c>
      <c r="P16" s="40">
        <v>0.3</v>
      </c>
      <c r="Q16" s="151"/>
      <c r="R16" s="151"/>
      <c r="S16" s="151"/>
      <c r="T16" s="151"/>
      <c r="U16" s="151"/>
      <c r="V16" s="151"/>
      <c r="W16" s="151"/>
      <c r="X16" s="151"/>
      <c r="Y16" s="151"/>
      <c r="Z16" s="151"/>
      <c r="AA16" s="151"/>
      <c r="AB16" s="151"/>
      <c r="AC16" s="151"/>
      <c r="AD16" s="151"/>
      <c r="AE16" s="151"/>
      <c r="AF16" s="151"/>
      <c r="AG16" s="151"/>
      <c r="AH16" s="151"/>
      <c r="AI16" s="151"/>
      <c r="AJ16" s="151"/>
      <c r="AK16" s="151"/>
      <c r="AL16" s="151"/>
      <c r="AM16" s="151"/>
      <c r="AN16" s="151"/>
      <c r="AO16" s="151"/>
      <c r="AP16" s="151"/>
      <c r="AQ16" s="151"/>
      <c r="AR16" s="151"/>
      <c r="AS16" s="151"/>
      <c r="AT16" s="151"/>
      <c r="AU16" s="151"/>
      <c r="AV16" s="151"/>
      <c r="AW16" s="151"/>
      <c r="AX16" s="151"/>
      <c r="AY16" s="151"/>
      <c r="AZ16" s="151"/>
      <c r="BA16" s="151"/>
      <c r="BB16" s="151"/>
      <c r="BC16" s="151"/>
      <c r="BD16" s="151"/>
      <c r="BE16" s="151"/>
      <c r="BF16" s="151"/>
      <c r="BG16" s="151"/>
      <c r="BH16" s="151"/>
      <c r="BI16" s="151"/>
      <c r="BJ16" s="151"/>
      <c r="BK16" s="151"/>
      <c r="BL16" s="151"/>
      <c r="BM16" s="151"/>
      <c r="BN16" s="151"/>
      <c r="BO16" s="151"/>
      <c r="BP16" s="151"/>
      <c r="BQ16" s="151"/>
      <c r="BR16" s="151"/>
      <c r="BS16" s="151"/>
      <c r="BT16" s="151"/>
      <c r="BU16" s="151"/>
      <c r="BV16" s="151"/>
      <c r="BW16" s="151"/>
      <c r="BX16" s="151"/>
      <c r="BY16" s="151"/>
      <c r="BZ16" s="151"/>
      <c r="CA16" s="151"/>
      <c r="CB16" s="151"/>
      <c r="CC16" s="151"/>
      <c r="CD16" s="151"/>
      <c r="CE16" s="151"/>
      <c r="CF16" s="151"/>
      <c r="CG16" s="151"/>
      <c r="CH16" s="151"/>
      <c r="CI16" s="151"/>
      <c r="CJ16" s="151"/>
      <c r="CK16" s="151"/>
      <c r="CL16" s="151"/>
      <c r="CM16" s="151"/>
      <c r="CN16" s="151"/>
      <c r="CO16" s="151"/>
      <c r="CP16" s="151"/>
      <c r="CQ16" s="151"/>
      <c r="CR16" s="151"/>
      <c r="CS16" s="151"/>
      <c r="CT16" s="151"/>
      <c r="CU16" s="151"/>
    </row>
    <row r="17" spans="1:99" ht="15.6" customHeight="1" x14ac:dyDescent="0.25">
      <c r="A17" s="266" t="s">
        <v>491</v>
      </c>
      <c r="B17" s="266">
        <v>1</v>
      </c>
      <c r="C17" s="266" t="s">
        <v>425</v>
      </c>
      <c r="D17" s="266" t="s">
        <v>220</v>
      </c>
      <c r="E17" s="266" t="s">
        <v>431</v>
      </c>
      <c r="F17" s="266" t="s">
        <v>492</v>
      </c>
      <c r="G17" s="266">
        <v>20</v>
      </c>
      <c r="H17" s="266">
        <v>5</v>
      </c>
      <c r="I17" s="151">
        <f t="shared" si="1"/>
        <v>19.634954084937501</v>
      </c>
      <c r="J17" s="266" t="s">
        <v>155</v>
      </c>
      <c r="K17" s="151" t="s">
        <v>740</v>
      </c>
      <c r="L17" s="151" t="s">
        <v>744</v>
      </c>
      <c r="M17" s="151" t="s">
        <v>748</v>
      </c>
      <c r="N17" s="71">
        <v>0.23</v>
      </c>
      <c r="O17" s="266">
        <v>100</v>
      </c>
      <c r="P17" s="40">
        <v>0.2</v>
      </c>
      <c r="Q17" s="203"/>
      <c r="R17" s="203"/>
      <c r="S17" s="203"/>
      <c r="T17" s="203"/>
      <c r="U17" s="203"/>
      <c r="V17" s="203"/>
      <c r="W17" s="203"/>
      <c r="X17" s="203"/>
      <c r="Y17" s="203"/>
      <c r="Z17" s="203"/>
      <c r="AA17" s="203"/>
      <c r="AB17" s="203"/>
      <c r="AC17" s="203"/>
      <c r="AD17" s="203"/>
      <c r="AE17" s="203"/>
      <c r="AF17" s="203"/>
      <c r="AG17" s="203"/>
      <c r="AH17" s="203"/>
      <c r="AI17" s="203"/>
      <c r="AJ17" s="203"/>
      <c r="AK17" s="203"/>
      <c r="AL17" s="203"/>
      <c r="AM17" s="203"/>
      <c r="AN17" s="203"/>
      <c r="AO17" s="203"/>
      <c r="AP17" s="203"/>
      <c r="AQ17" s="203"/>
      <c r="AR17" s="203"/>
      <c r="AS17" s="203"/>
      <c r="AT17" s="203"/>
      <c r="AU17" s="203"/>
      <c r="AV17" s="203"/>
      <c r="AW17" s="203"/>
      <c r="AX17" s="203"/>
      <c r="AY17" s="203"/>
      <c r="AZ17" s="203"/>
      <c r="BA17" s="203"/>
      <c r="BB17" s="203"/>
      <c r="BC17" s="203"/>
      <c r="BD17" s="203"/>
      <c r="BE17" s="203"/>
      <c r="BF17" s="203"/>
      <c r="BG17" s="203"/>
      <c r="BH17" s="203"/>
      <c r="BI17" s="203"/>
      <c r="BJ17" s="203"/>
      <c r="BK17" s="203"/>
      <c r="BL17" s="203"/>
      <c r="BM17" s="203"/>
      <c r="BN17" s="203"/>
      <c r="BO17" s="203"/>
      <c r="BP17" s="203"/>
      <c r="BQ17" s="203"/>
      <c r="BR17" s="203"/>
      <c r="BS17" s="203"/>
      <c r="BT17" s="203"/>
      <c r="BU17" s="203"/>
      <c r="BV17" s="203"/>
      <c r="BW17" s="203"/>
      <c r="BX17" s="203"/>
      <c r="BY17" s="203"/>
      <c r="BZ17" s="203"/>
      <c r="CA17" s="203"/>
      <c r="CB17" s="203"/>
      <c r="CC17" s="203"/>
      <c r="CD17" s="203"/>
      <c r="CE17" s="203"/>
      <c r="CF17" s="203"/>
      <c r="CG17" s="203"/>
      <c r="CH17" s="203"/>
      <c r="CI17" s="203"/>
      <c r="CJ17" s="203"/>
      <c r="CK17" s="203"/>
      <c r="CL17" s="203"/>
      <c r="CM17" s="203"/>
      <c r="CN17" s="203"/>
      <c r="CO17" s="203"/>
      <c r="CP17" s="203"/>
      <c r="CQ17" s="203"/>
      <c r="CR17" s="203"/>
      <c r="CS17" s="203"/>
      <c r="CT17" s="203"/>
      <c r="CU17" s="203"/>
    </row>
    <row r="18" spans="1:99" x14ac:dyDescent="0.25">
      <c r="A18" s="266" t="s">
        <v>498</v>
      </c>
      <c r="B18" s="266">
        <v>1</v>
      </c>
      <c r="C18" s="266" t="s">
        <v>499</v>
      </c>
      <c r="D18" s="266" t="s">
        <v>500</v>
      </c>
      <c r="E18" s="266" t="s">
        <v>431</v>
      </c>
      <c r="F18" s="266" t="s">
        <v>501</v>
      </c>
      <c r="G18" s="266">
        <v>20</v>
      </c>
      <c r="H18" s="266">
        <v>8</v>
      </c>
      <c r="I18" s="151">
        <f t="shared" si="1"/>
        <v>50.265482457440001</v>
      </c>
      <c r="J18" s="266" t="s">
        <v>155</v>
      </c>
      <c r="K18" s="151" t="s">
        <v>740</v>
      </c>
      <c r="L18" s="151" t="s">
        <v>744</v>
      </c>
      <c r="M18" s="151" t="s">
        <v>748</v>
      </c>
      <c r="N18" s="71">
        <v>0.21</v>
      </c>
      <c r="O18" s="266">
        <v>40</v>
      </c>
      <c r="P18" s="40">
        <v>0.2</v>
      </c>
      <c r="Q18" s="203"/>
      <c r="R18" s="203"/>
      <c r="S18" s="203"/>
      <c r="T18" s="203"/>
      <c r="U18" s="203"/>
      <c r="V18" s="203"/>
      <c r="W18" s="203"/>
      <c r="X18" s="203"/>
      <c r="Y18" s="203"/>
      <c r="Z18" s="203"/>
      <c r="AA18" s="203"/>
      <c r="AB18" s="203"/>
      <c r="AC18" s="203"/>
      <c r="AD18" s="203"/>
      <c r="AE18" s="203"/>
      <c r="AF18" s="203"/>
      <c r="AG18" s="203"/>
      <c r="AH18" s="203"/>
      <c r="AI18" s="203"/>
      <c r="AJ18" s="203"/>
      <c r="AK18" s="203"/>
      <c r="AL18" s="203"/>
      <c r="AM18" s="203"/>
      <c r="AN18" s="203"/>
      <c r="AO18" s="203"/>
      <c r="AP18" s="203"/>
      <c r="AQ18" s="203"/>
      <c r="AR18" s="203"/>
      <c r="AS18" s="203"/>
      <c r="AT18" s="203"/>
      <c r="AU18" s="203"/>
      <c r="AV18" s="203"/>
      <c r="AW18" s="203"/>
      <c r="AX18" s="203"/>
      <c r="AY18" s="203"/>
      <c r="AZ18" s="203"/>
      <c r="BA18" s="203"/>
      <c r="BB18" s="203"/>
      <c r="BC18" s="203"/>
      <c r="BD18" s="203"/>
      <c r="BE18" s="203"/>
      <c r="BF18" s="203"/>
      <c r="BG18" s="203"/>
      <c r="BH18" s="203"/>
      <c r="BI18" s="203"/>
      <c r="BJ18" s="203"/>
      <c r="BK18" s="203"/>
      <c r="BL18" s="203"/>
      <c r="BM18" s="203"/>
      <c r="BN18" s="203"/>
      <c r="BO18" s="203"/>
      <c r="BP18" s="203"/>
      <c r="BQ18" s="203"/>
      <c r="BR18" s="203"/>
      <c r="BS18" s="203"/>
      <c r="BT18" s="203"/>
      <c r="BU18" s="203"/>
      <c r="BV18" s="203"/>
      <c r="BW18" s="203"/>
      <c r="BX18" s="203"/>
      <c r="BY18" s="203"/>
      <c r="BZ18" s="203"/>
      <c r="CA18" s="203"/>
      <c r="CB18" s="203"/>
      <c r="CC18" s="203"/>
      <c r="CD18" s="203"/>
      <c r="CE18" s="203"/>
      <c r="CF18" s="203"/>
      <c r="CG18" s="203"/>
      <c r="CH18" s="203"/>
      <c r="CI18" s="203"/>
      <c r="CJ18" s="203"/>
      <c r="CK18" s="203"/>
      <c r="CL18" s="203"/>
      <c r="CM18" s="203"/>
      <c r="CN18" s="203"/>
      <c r="CO18" s="203"/>
      <c r="CP18" s="203"/>
      <c r="CQ18" s="203"/>
      <c r="CR18" s="203"/>
      <c r="CS18" s="203"/>
      <c r="CT18" s="203"/>
      <c r="CU18" s="203"/>
    </row>
    <row r="19" spans="1:99" s="372" customFormat="1" ht="15.75" thickBot="1" x14ac:dyDescent="0.3">
      <c r="A19" s="368">
        <v>15</v>
      </c>
      <c r="B19" s="368">
        <v>2</v>
      </c>
      <c r="C19" s="368" t="s">
        <v>427</v>
      </c>
      <c r="D19" s="368" t="s">
        <v>279</v>
      </c>
      <c r="E19" s="368" t="s">
        <v>431</v>
      </c>
      <c r="F19" s="368" t="s">
        <v>432</v>
      </c>
      <c r="G19" s="368">
        <v>12</v>
      </c>
      <c r="H19" s="368">
        <v>5.65</v>
      </c>
      <c r="I19" s="368">
        <f t="shared" si="1"/>
        <v>25.071872871056698</v>
      </c>
      <c r="J19" s="368" t="s">
        <v>155</v>
      </c>
      <c r="K19" s="369" t="s">
        <v>740</v>
      </c>
      <c r="L19" s="369" t="s">
        <v>744</v>
      </c>
      <c r="M19" s="369" t="s">
        <v>748</v>
      </c>
      <c r="N19" s="370">
        <v>0.25</v>
      </c>
      <c r="O19" s="368">
        <v>157</v>
      </c>
      <c r="P19" s="371">
        <v>0.39</v>
      </c>
      <c r="Q19" s="368"/>
      <c r="R19" s="368"/>
      <c r="S19" s="368"/>
      <c r="T19" s="368"/>
      <c r="U19" s="368"/>
      <c r="V19" s="368"/>
      <c r="W19" s="368"/>
      <c r="X19" s="368"/>
      <c r="Y19" s="368"/>
      <c r="Z19" s="368"/>
      <c r="AA19" s="368"/>
      <c r="AB19" s="368"/>
      <c r="AC19" s="368"/>
      <c r="AD19" s="368"/>
      <c r="AE19" s="368"/>
      <c r="AF19" s="368"/>
      <c r="AG19" s="368"/>
      <c r="AH19" s="368"/>
      <c r="AI19" s="368"/>
      <c r="AJ19" s="368"/>
      <c r="AK19" s="368"/>
      <c r="AL19" s="368"/>
      <c r="AM19" s="368"/>
      <c r="AN19" s="368"/>
      <c r="AO19" s="368"/>
      <c r="AP19" s="368"/>
      <c r="AQ19" s="368"/>
      <c r="AR19" s="368"/>
      <c r="AS19" s="368"/>
      <c r="AT19" s="368"/>
      <c r="AU19" s="368"/>
      <c r="AV19" s="368"/>
      <c r="AW19" s="368"/>
      <c r="AX19" s="368"/>
      <c r="AY19" s="368"/>
      <c r="AZ19" s="368"/>
      <c r="BA19" s="368"/>
      <c r="BB19" s="368"/>
      <c r="BC19" s="368"/>
      <c r="BD19" s="368"/>
      <c r="BE19" s="368"/>
      <c r="BF19" s="368"/>
      <c r="BG19" s="368"/>
      <c r="BH19" s="368"/>
      <c r="BI19" s="368"/>
      <c r="BJ19" s="368"/>
      <c r="BK19" s="368"/>
      <c r="BL19" s="368"/>
      <c r="BM19" s="368"/>
      <c r="BN19" s="368"/>
      <c r="BO19" s="368"/>
      <c r="BP19" s="368"/>
      <c r="BQ19" s="368"/>
      <c r="BR19" s="368"/>
      <c r="BS19" s="368"/>
      <c r="BT19" s="368"/>
      <c r="BU19" s="368"/>
      <c r="BV19" s="368"/>
      <c r="BW19" s="368"/>
      <c r="BX19" s="368"/>
      <c r="BY19" s="368"/>
      <c r="BZ19" s="368"/>
      <c r="CA19" s="368"/>
      <c r="CB19" s="368"/>
      <c r="CC19" s="368"/>
      <c r="CD19" s="368"/>
      <c r="CE19" s="368"/>
      <c r="CF19" s="368"/>
      <c r="CG19" s="368"/>
      <c r="CH19" s="368"/>
      <c r="CI19" s="368"/>
      <c r="CJ19" s="368"/>
      <c r="CK19" s="368"/>
      <c r="CL19" s="368"/>
      <c r="CM19" s="368"/>
      <c r="CN19" s="368"/>
      <c r="CO19" s="368"/>
      <c r="CP19" s="368"/>
      <c r="CQ19" s="368"/>
      <c r="CR19" s="368"/>
      <c r="CS19" s="368"/>
      <c r="CT19" s="368"/>
      <c r="CU19" s="368"/>
    </row>
    <row r="20" spans="1:99" s="266" customFormat="1" x14ac:dyDescent="0.25">
      <c r="A20" s="151">
        <v>28</v>
      </c>
      <c r="B20" s="151">
        <v>1</v>
      </c>
      <c r="C20" s="151" t="s">
        <v>374</v>
      </c>
      <c r="D20" s="151" t="s">
        <v>279</v>
      </c>
      <c r="E20" s="151" t="s">
        <v>312</v>
      </c>
      <c r="F20" s="151" t="s">
        <v>378</v>
      </c>
      <c r="G20" s="151">
        <v>12.5</v>
      </c>
      <c r="H20" s="151">
        <v>6.5</v>
      </c>
      <c r="I20" s="151">
        <f t="shared" si="1"/>
        <v>33.183072403544372</v>
      </c>
      <c r="J20" s="151" t="s">
        <v>155</v>
      </c>
      <c r="K20" s="151" t="s">
        <v>739</v>
      </c>
      <c r="L20" s="151" t="s">
        <v>744</v>
      </c>
      <c r="M20" s="151" t="s">
        <v>749</v>
      </c>
      <c r="N20" s="71">
        <v>0.4</v>
      </c>
      <c r="O20" s="151">
        <v>60</v>
      </c>
      <c r="P20" s="40">
        <v>0.2</v>
      </c>
      <c r="Q20" s="151"/>
      <c r="R20" s="151"/>
      <c r="S20" s="151"/>
      <c r="T20" s="151"/>
      <c r="U20" s="151"/>
      <c r="V20" s="151"/>
      <c r="W20" s="151"/>
      <c r="X20" s="151"/>
      <c r="Y20" s="151"/>
      <c r="Z20" s="151"/>
      <c r="AA20" s="151"/>
      <c r="AB20" s="151"/>
      <c r="AC20" s="151"/>
      <c r="AD20" s="151"/>
      <c r="AE20" s="151"/>
      <c r="AF20" s="151"/>
      <c r="AG20" s="151"/>
      <c r="AH20" s="151"/>
      <c r="AI20" s="151"/>
      <c r="AJ20" s="151"/>
      <c r="AK20" s="151"/>
      <c r="AL20" s="151"/>
      <c r="AM20" s="151"/>
      <c r="AN20" s="151"/>
      <c r="AO20" s="151"/>
      <c r="AP20" s="151"/>
      <c r="AQ20" s="151"/>
      <c r="AR20" s="151"/>
      <c r="AS20" s="151"/>
      <c r="AT20" s="151"/>
      <c r="AU20" s="151"/>
      <c r="AV20" s="151"/>
      <c r="AW20" s="151"/>
      <c r="AX20" s="151"/>
      <c r="AY20" s="151"/>
      <c r="AZ20" s="151"/>
      <c r="BA20" s="151"/>
      <c r="BB20" s="151"/>
      <c r="BC20" s="151"/>
      <c r="BD20" s="151"/>
      <c r="BE20" s="151"/>
      <c r="BF20" s="151"/>
      <c r="BG20" s="151"/>
      <c r="BH20" s="151"/>
      <c r="BI20" s="151"/>
      <c r="BJ20" s="151"/>
      <c r="BK20" s="151"/>
      <c r="BL20" s="151"/>
      <c r="BM20" s="151"/>
      <c r="BN20" s="151"/>
      <c r="BO20" s="151"/>
      <c r="BP20" s="151"/>
      <c r="BQ20" s="151"/>
      <c r="BR20" s="151"/>
      <c r="BS20" s="151"/>
      <c r="BT20" s="151"/>
      <c r="BU20" s="151"/>
      <c r="BV20" s="151"/>
      <c r="BW20" s="151"/>
      <c r="BX20" s="151"/>
      <c r="BY20" s="151"/>
      <c r="BZ20" s="151"/>
      <c r="CA20" s="151"/>
      <c r="CB20" s="151"/>
      <c r="CC20" s="151"/>
      <c r="CD20" s="151"/>
      <c r="CE20" s="151"/>
      <c r="CF20" s="151"/>
      <c r="CG20" s="151"/>
      <c r="CH20" s="151"/>
      <c r="CI20" s="151"/>
      <c r="CJ20" s="151"/>
      <c r="CK20" s="151"/>
      <c r="CL20" s="151"/>
      <c r="CM20" s="151"/>
      <c r="CN20" s="151"/>
      <c r="CO20" s="151"/>
      <c r="CP20" s="151"/>
      <c r="CQ20" s="151"/>
      <c r="CR20" s="151"/>
      <c r="CS20" s="151"/>
      <c r="CT20" s="151"/>
      <c r="CU20" s="151"/>
    </row>
    <row r="21" spans="1:99" s="311" customFormat="1" x14ac:dyDescent="0.25">
      <c r="A21" s="151">
        <v>26</v>
      </c>
      <c r="B21" s="151">
        <v>1</v>
      </c>
      <c r="C21" s="151" t="s">
        <v>402</v>
      </c>
      <c r="D21" s="151" t="s">
        <v>279</v>
      </c>
      <c r="E21" s="151" t="s">
        <v>312</v>
      </c>
      <c r="F21" s="151" t="s">
        <v>315</v>
      </c>
      <c r="G21" s="151">
        <v>6.5</v>
      </c>
      <c r="H21" s="151">
        <v>4.5999999999999996</v>
      </c>
      <c r="I21" s="151">
        <f t="shared" si="1"/>
        <v>16.619025137491096</v>
      </c>
      <c r="J21" s="151" t="s">
        <v>155</v>
      </c>
      <c r="K21" s="151" t="s">
        <v>739</v>
      </c>
      <c r="L21" s="151" t="s">
        <v>744</v>
      </c>
      <c r="M21" s="151" t="s">
        <v>749</v>
      </c>
      <c r="N21" s="71">
        <v>0.32</v>
      </c>
      <c r="O21" s="151">
        <v>240</v>
      </c>
      <c r="P21" s="40">
        <v>0.4</v>
      </c>
      <c r="Q21" s="151"/>
      <c r="R21" s="151"/>
      <c r="S21" s="151"/>
      <c r="T21" s="151"/>
      <c r="U21" s="151"/>
      <c r="V21" s="151"/>
      <c r="W21" s="151"/>
      <c r="X21" s="151"/>
      <c r="Y21" s="151"/>
      <c r="Z21" s="151"/>
      <c r="AA21" s="151"/>
      <c r="AB21" s="151"/>
      <c r="AC21" s="151"/>
      <c r="AD21" s="151"/>
      <c r="AE21" s="151"/>
      <c r="AF21" s="151"/>
      <c r="AG21" s="151"/>
      <c r="AH21" s="151"/>
      <c r="AI21" s="151"/>
      <c r="AJ21" s="151"/>
      <c r="AK21" s="151"/>
      <c r="AL21" s="151"/>
      <c r="AM21" s="151"/>
      <c r="AN21" s="151"/>
      <c r="AO21" s="151"/>
      <c r="AP21" s="151"/>
      <c r="AQ21" s="151"/>
      <c r="AR21" s="151"/>
      <c r="AS21" s="151"/>
      <c r="AT21" s="151"/>
      <c r="AU21" s="151"/>
      <c r="AV21" s="151"/>
      <c r="AW21" s="151"/>
      <c r="AX21" s="151"/>
      <c r="AY21" s="151"/>
      <c r="AZ21" s="151"/>
      <c r="BA21" s="151"/>
      <c r="BB21" s="151"/>
      <c r="BC21" s="151"/>
      <c r="BD21" s="151"/>
      <c r="BE21" s="151"/>
      <c r="BF21" s="151"/>
      <c r="BG21" s="151"/>
      <c r="BH21" s="151"/>
      <c r="BI21" s="151"/>
      <c r="BJ21" s="151"/>
      <c r="BK21" s="151"/>
      <c r="BL21" s="151"/>
      <c r="BM21" s="151"/>
      <c r="BN21" s="151"/>
      <c r="BO21" s="151"/>
      <c r="BP21" s="151"/>
      <c r="BQ21" s="151"/>
      <c r="BR21" s="151"/>
      <c r="BS21" s="151"/>
      <c r="BT21" s="151"/>
      <c r="BU21" s="151"/>
      <c r="BV21" s="151"/>
      <c r="BW21" s="151"/>
      <c r="BX21" s="151"/>
      <c r="BY21" s="151"/>
      <c r="BZ21" s="151"/>
      <c r="CA21" s="151"/>
      <c r="CB21" s="151"/>
      <c r="CC21" s="151"/>
      <c r="CD21" s="151"/>
      <c r="CE21" s="151"/>
      <c r="CF21" s="151"/>
      <c r="CG21" s="151"/>
      <c r="CH21" s="151"/>
      <c r="CI21" s="151"/>
      <c r="CJ21" s="151"/>
      <c r="CK21" s="151"/>
      <c r="CL21" s="151"/>
      <c r="CM21" s="151"/>
      <c r="CN21" s="151"/>
      <c r="CO21" s="151"/>
      <c r="CP21" s="151"/>
      <c r="CQ21" s="151"/>
      <c r="CR21" s="151"/>
      <c r="CS21" s="151"/>
      <c r="CT21" s="151"/>
      <c r="CU21" s="151"/>
    </row>
    <row r="22" spans="1:99" s="311" customFormat="1" x14ac:dyDescent="0.25">
      <c r="A22" s="151">
        <v>16</v>
      </c>
      <c r="B22" s="151">
        <v>1</v>
      </c>
      <c r="C22" s="151" t="s">
        <v>308</v>
      </c>
      <c r="D22" s="151" t="s">
        <v>279</v>
      </c>
      <c r="E22" s="151" t="s">
        <v>312</v>
      </c>
      <c r="F22" s="151" t="s">
        <v>294</v>
      </c>
      <c r="G22" s="151" t="s">
        <v>156</v>
      </c>
      <c r="H22" s="151">
        <v>10</v>
      </c>
      <c r="I22" s="151">
        <f t="shared" si="1"/>
        <v>78.539816339750004</v>
      </c>
      <c r="J22" s="151" t="s">
        <v>155</v>
      </c>
      <c r="K22" s="151" t="s">
        <v>739</v>
      </c>
      <c r="L22" s="151" t="s">
        <v>744</v>
      </c>
      <c r="M22" s="151" t="s">
        <v>749</v>
      </c>
      <c r="N22" s="71">
        <v>0.35299999999999998</v>
      </c>
      <c r="O22" s="151">
        <v>45</v>
      </c>
      <c r="P22" s="40">
        <v>0.35</v>
      </c>
      <c r="Q22" s="151"/>
      <c r="R22" s="151"/>
      <c r="S22" s="151"/>
      <c r="T22" s="151"/>
      <c r="U22" s="151"/>
      <c r="V22" s="151"/>
      <c r="W22" s="151"/>
      <c r="X22" s="151"/>
      <c r="Y22" s="151"/>
      <c r="Z22" s="151"/>
      <c r="AA22" s="151"/>
      <c r="AB22" s="151"/>
      <c r="AC22" s="151"/>
      <c r="AD22" s="151"/>
      <c r="AE22" s="151"/>
      <c r="AF22" s="151"/>
      <c r="AG22" s="151"/>
      <c r="AH22" s="151"/>
      <c r="AI22" s="151"/>
      <c r="AJ22" s="151"/>
      <c r="AK22" s="151"/>
      <c r="AL22" s="151"/>
      <c r="AM22" s="151"/>
      <c r="AN22" s="151"/>
      <c r="AO22" s="151"/>
      <c r="AP22" s="151"/>
      <c r="AQ22" s="151"/>
      <c r="AR22" s="151"/>
      <c r="AS22" s="151"/>
      <c r="AT22" s="151"/>
      <c r="AU22" s="151"/>
      <c r="AV22" s="151"/>
      <c r="AW22" s="151"/>
      <c r="AX22" s="151"/>
      <c r="AY22" s="151"/>
      <c r="AZ22" s="151"/>
      <c r="BA22" s="151"/>
      <c r="BB22" s="151"/>
      <c r="BC22" s="151"/>
      <c r="BD22" s="151"/>
      <c r="BE22" s="151"/>
      <c r="BF22" s="151"/>
      <c r="BG22" s="151"/>
      <c r="BH22" s="151"/>
      <c r="BI22" s="151"/>
      <c r="BJ22" s="151"/>
      <c r="BK22" s="151"/>
      <c r="BL22" s="151"/>
      <c r="BM22" s="151"/>
      <c r="BN22" s="151"/>
      <c r="BO22" s="151"/>
      <c r="BP22" s="151"/>
      <c r="BQ22" s="151"/>
      <c r="BR22" s="151"/>
      <c r="BS22" s="151"/>
      <c r="BT22" s="151"/>
      <c r="BU22" s="151"/>
      <c r="BV22" s="151"/>
      <c r="BW22" s="151"/>
      <c r="BX22" s="151"/>
      <c r="BY22" s="151"/>
      <c r="BZ22" s="151"/>
      <c r="CA22" s="151"/>
      <c r="CB22" s="151"/>
      <c r="CC22" s="151"/>
      <c r="CD22" s="151"/>
      <c r="CE22" s="151"/>
      <c r="CF22" s="151"/>
      <c r="CG22" s="151"/>
      <c r="CH22" s="151"/>
      <c r="CI22" s="151"/>
      <c r="CJ22" s="151"/>
      <c r="CK22" s="151"/>
      <c r="CL22" s="151"/>
      <c r="CM22" s="151"/>
      <c r="CN22" s="151"/>
      <c r="CO22" s="151"/>
      <c r="CP22" s="151"/>
      <c r="CQ22" s="151"/>
      <c r="CR22" s="151"/>
      <c r="CS22" s="151"/>
      <c r="CT22" s="151"/>
      <c r="CU22" s="151"/>
    </row>
    <row r="23" spans="1:99" s="203" customFormat="1" x14ac:dyDescent="0.25">
      <c r="A23" s="151">
        <v>31</v>
      </c>
      <c r="B23" s="151">
        <v>1</v>
      </c>
      <c r="C23" s="151" t="s">
        <v>337</v>
      </c>
      <c r="D23" s="151" t="s">
        <v>279</v>
      </c>
      <c r="E23" s="151" t="s">
        <v>312</v>
      </c>
      <c r="F23" s="151" t="s">
        <v>341</v>
      </c>
      <c r="G23" s="151">
        <v>10</v>
      </c>
      <c r="H23" s="151">
        <v>4.5</v>
      </c>
      <c r="I23" s="151">
        <f t="shared" si="1"/>
        <v>15.904312808799375</v>
      </c>
      <c r="J23" s="151" t="s">
        <v>155</v>
      </c>
      <c r="K23" s="151" t="s">
        <v>739</v>
      </c>
      <c r="L23" s="151" t="s">
        <v>744</v>
      </c>
      <c r="M23" s="151" t="s">
        <v>749</v>
      </c>
      <c r="N23" s="71">
        <v>0.05</v>
      </c>
      <c r="O23" s="151">
        <v>31</v>
      </c>
      <c r="P23" s="40">
        <v>0.05</v>
      </c>
      <c r="Q23" s="151"/>
      <c r="R23" s="151"/>
      <c r="S23" s="151"/>
      <c r="T23" s="151"/>
      <c r="U23" s="151"/>
      <c r="V23" s="151"/>
      <c r="W23" s="151"/>
      <c r="X23" s="151"/>
      <c r="Y23" s="151"/>
      <c r="Z23" s="151"/>
      <c r="AA23" s="151"/>
      <c r="AB23" s="151"/>
      <c r="AC23" s="151"/>
      <c r="AD23" s="151"/>
      <c r="AE23" s="151"/>
      <c r="AF23" s="151"/>
      <c r="AG23" s="151"/>
      <c r="AH23" s="151"/>
      <c r="AI23" s="151"/>
      <c r="AJ23" s="151"/>
      <c r="AK23" s="151"/>
      <c r="AL23" s="151"/>
      <c r="AM23" s="151"/>
      <c r="AN23" s="151"/>
      <c r="AO23" s="151"/>
      <c r="AP23" s="151"/>
      <c r="AQ23" s="151"/>
      <c r="AR23" s="151"/>
      <c r="AS23" s="151"/>
      <c r="AT23" s="151"/>
      <c r="AU23" s="151"/>
      <c r="AV23" s="151"/>
      <c r="AW23" s="151"/>
      <c r="AX23" s="151"/>
      <c r="AY23" s="151"/>
      <c r="AZ23" s="151"/>
      <c r="BA23" s="151"/>
      <c r="BB23" s="151"/>
      <c r="BC23" s="151"/>
      <c r="BD23" s="151"/>
      <c r="BE23" s="151"/>
      <c r="BF23" s="151"/>
      <c r="BG23" s="151"/>
      <c r="BH23" s="151"/>
      <c r="BI23" s="151"/>
      <c r="BJ23" s="151"/>
      <c r="BK23" s="151"/>
      <c r="BL23" s="151"/>
      <c r="BM23" s="151"/>
      <c r="BN23" s="151"/>
      <c r="BO23" s="151"/>
      <c r="BP23" s="151"/>
      <c r="BQ23" s="151"/>
      <c r="BR23" s="151"/>
      <c r="BS23" s="151"/>
      <c r="BT23" s="151"/>
      <c r="BU23" s="151"/>
      <c r="BV23" s="151"/>
      <c r="BW23" s="151"/>
      <c r="BX23" s="151"/>
      <c r="BY23" s="151"/>
      <c r="BZ23" s="151"/>
      <c r="CA23" s="151"/>
      <c r="CB23" s="151"/>
      <c r="CC23" s="151"/>
      <c r="CD23" s="151"/>
      <c r="CE23" s="151"/>
      <c r="CF23" s="151"/>
      <c r="CG23" s="151"/>
      <c r="CH23" s="151"/>
      <c r="CI23" s="151"/>
      <c r="CJ23" s="151"/>
      <c r="CK23" s="151"/>
      <c r="CL23" s="151"/>
      <c r="CM23" s="151"/>
      <c r="CN23" s="151"/>
      <c r="CO23" s="151"/>
      <c r="CP23" s="151"/>
      <c r="CQ23" s="151"/>
      <c r="CR23" s="151"/>
      <c r="CS23" s="151"/>
      <c r="CT23" s="151"/>
      <c r="CU23" s="151"/>
    </row>
    <row r="24" spans="1:99" s="372" customFormat="1" ht="15.75" thickBot="1" x14ac:dyDescent="0.3">
      <c r="A24" s="369" t="s">
        <v>424</v>
      </c>
      <c r="B24" s="369">
        <v>2</v>
      </c>
      <c r="C24" s="369" t="s">
        <v>425</v>
      </c>
      <c r="D24" s="369" t="s">
        <v>220</v>
      </c>
      <c r="E24" s="369" t="s">
        <v>312</v>
      </c>
      <c r="F24" s="369" t="s">
        <v>426</v>
      </c>
      <c r="G24" s="369">
        <v>13</v>
      </c>
      <c r="H24" s="369">
        <v>4.5999999999999996</v>
      </c>
      <c r="I24" s="368">
        <f t="shared" si="1"/>
        <v>16.619025137491096</v>
      </c>
      <c r="J24" s="369" t="s">
        <v>155</v>
      </c>
      <c r="K24" s="369" t="s">
        <v>739</v>
      </c>
      <c r="L24" s="369" t="s">
        <v>744</v>
      </c>
      <c r="M24" s="369" t="s">
        <v>749</v>
      </c>
      <c r="N24" s="370">
        <v>0.28000000000000003</v>
      </c>
      <c r="O24" s="368">
        <v>150</v>
      </c>
      <c r="P24" s="371">
        <v>0.22</v>
      </c>
    </row>
    <row r="25" spans="1:99" ht="19.5" customHeight="1" x14ac:dyDescent="0.25">
      <c r="A25" s="151" t="s">
        <v>679</v>
      </c>
      <c r="B25" s="151">
        <v>1</v>
      </c>
      <c r="C25" s="266" t="s">
        <v>680</v>
      </c>
      <c r="D25" s="266" t="s">
        <v>495</v>
      </c>
      <c r="E25" s="151" t="s">
        <v>124</v>
      </c>
      <c r="F25" s="151" t="s">
        <v>681</v>
      </c>
      <c r="G25" s="151">
        <v>12</v>
      </c>
      <c r="H25" s="151">
        <v>3</v>
      </c>
      <c r="I25" s="151">
        <f>((H25/2)^2)*3.14159265359</f>
        <v>7.0685834705774999</v>
      </c>
      <c r="J25" s="151" t="s">
        <v>676</v>
      </c>
      <c r="K25" s="151" t="s">
        <v>736</v>
      </c>
      <c r="L25" s="151" t="s">
        <v>743</v>
      </c>
      <c r="M25" s="151" t="s">
        <v>748</v>
      </c>
      <c r="N25" s="71">
        <v>0.18</v>
      </c>
      <c r="O25" s="151">
        <v>280</v>
      </c>
      <c r="P25" s="40">
        <v>0.2</v>
      </c>
    </row>
    <row r="26" spans="1:99" x14ac:dyDescent="0.25">
      <c r="A26" s="151" t="s">
        <v>677</v>
      </c>
      <c r="B26" s="151">
        <v>1</v>
      </c>
      <c r="C26" s="266" t="s">
        <v>678</v>
      </c>
      <c r="D26" s="266" t="s">
        <v>220</v>
      </c>
      <c r="E26" s="151" t="s">
        <v>124</v>
      </c>
      <c r="F26" s="151" t="s">
        <v>558</v>
      </c>
      <c r="G26" s="151">
        <v>15</v>
      </c>
      <c r="H26" s="151">
        <v>5</v>
      </c>
      <c r="I26" s="151">
        <f>((H26/2)^2)*3.14159265359</f>
        <v>19.634954084937501</v>
      </c>
      <c r="J26" s="151" t="s">
        <v>676</v>
      </c>
      <c r="K26" s="151" t="s">
        <v>736</v>
      </c>
      <c r="L26" s="151" t="s">
        <v>743</v>
      </c>
      <c r="M26" s="151" t="s">
        <v>748</v>
      </c>
      <c r="N26" s="71">
        <v>0.23</v>
      </c>
      <c r="O26" s="151">
        <v>100</v>
      </c>
      <c r="P26" s="40">
        <v>0.2</v>
      </c>
      <c r="Q26" s="266"/>
      <c r="R26" s="266"/>
      <c r="S26" s="266"/>
      <c r="T26" s="266"/>
      <c r="U26" s="266"/>
      <c r="V26" s="266"/>
      <c r="W26" s="266"/>
      <c r="X26" s="266"/>
      <c r="Y26" s="266"/>
      <c r="Z26" s="266"/>
      <c r="AA26" s="266"/>
      <c r="AB26" s="266"/>
      <c r="AC26" s="266"/>
      <c r="AD26" s="266"/>
      <c r="AE26" s="266"/>
      <c r="AF26" s="266"/>
      <c r="AG26" s="266"/>
      <c r="AH26" s="266"/>
      <c r="AI26" s="266"/>
      <c r="AJ26" s="266"/>
      <c r="AK26" s="266"/>
      <c r="AL26" s="266"/>
      <c r="AM26" s="266"/>
      <c r="AN26" s="266"/>
      <c r="AO26" s="266"/>
      <c r="AP26" s="266"/>
      <c r="AQ26" s="266"/>
      <c r="AR26" s="266"/>
      <c r="AS26" s="266"/>
      <c r="AT26" s="266"/>
      <c r="AU26" s="266"/>
      <c r="AV26" s="266"/>
      <c r="AW26" s="266"/>
      <c r="AX26" s="266"/>
      <c r="AY26" s="266"/>
      <c r="AZ26" s="266"/>
      <c r="BA26" s="266"/>
      <c r="BB26" s="266"/>
      <c r="BC26" s="266"/>
      <c r="BD26" s="266"/>
      <c r="BE26" s="266"/>
      <c r="BF26" s="266"/>
      <c r="BG26" s="266"/>
      <c r="BH26" s="266"/>
      <c r="BI26" s="266"/>
      <c r="BJ26" s="266"/>
      <c r="BK26" s="266"/>
      <c r="BL26" s="266"/>
      <c r="BM26" s="266"/>
      <c r="BN26" s="266"/>
      <c r="BO26" s="266"/>
      <c r="BP26" s="266"/>
      <c r="BQ26" s="266"/>
      <c r="BR26" s="266"/>
      <c r="BS26" s="266"/>
      <c r="BT26" s="266"/>
      <c r="BU26" s="266"/>
      <c r="BV26" s="266"/>
      <c r="BW26" s="266"/>
      <c r="BX26" s="266"/>
      <c r="BY26" s="266"/>
      <c r="BZ26" s="266"/>
      <c r="CA26" s="266"/>
      <c r="CB26" s="266"/>
      <c r="CC26" s="266"/>
      <c r="CD26" s="266"/>
      <c r="CE26" s="266"/>
      <c r="CF26" s="266"/>
      <c r="CG26" s="266"/>
      <c r="CH26" s="266"/>
      <c r="CI26" s="266"/>
      <c r="CJ26" s="266"/>
      <c r="CK26" s="266"/>
      <c r="CL26" s="266"/>
      <c r="CM26" s="266"/>
      <c r="CN26" s="266"/>
      <c r="CO26" s="266"/>
      <c r="CP26" s="266"/>
      <c r="CQ26" s="266"/>
      <c r="CR26" s="266"/>
      <c r="CS26" s="266"/>
      <c r="CT26" s="266"/>
      <c r="CU26" s="266"/>
    </row>
    <row r="27" spans="1:99" s="372" customFormat="1" ht="15.75" thickBot="1" x14ac:dyDescent="0.3">
      <c r="A27" s="368">
        <v>19</v>
      </c>
      <c r="B27" s="368">
        <v>2</v>
      </c>
      <c r="C27" s="368" t="s">
        <v>242</v>
      </c>
      <c r="D27" s="368" t="s">
        <v>220</v>
      </c>
      <c r="E27" s="368" t="s">
        <v>124</v>
      </c>
      <c r="F27" s="368" t="s">
        <v>246</v>
      </c>
      <c r="G27" s="368"/>
      <c r="H27" s="368"/>
      <c r="I27" s="368">
        <f>((H27/2)^2)*3.14159265359</f>
        <v>0</v>
      </c>
      <c r="J27" s="368" t="s">
        <v>676</v>
      </c>
      <c r="K27" s="368" t="s">
        <v>736</v>
      </c>
      <c r="L27" s="368" t="s">
        <v>743</v>
      </c>
      <c r="M27" s="372" t="s">
        <v>748</v>
      </c>
      <c r="N27" s="370">
        <v>0.62</v>
      </c>
      <c r="O27" s="368">
        <v>166</v>
      </c>
      <c r="P27" s="371">
        <v>0.62</v>
      </c>
    </row>
    <row r="28" spans="1:99" x14ac:dyDescent="0.25">
      <c r="A28" s="151">
        <v>15</v>
      </c>
      <c r="B28" s="151">
        <v>1</v>
      </c>
      <c r="C28" s="151" t="s">
        <v>427</v>
      </c>
      <c r="D28" s="151" t="s">
        <v>279</v>
      </c>
      <c r="E28" s="151" t="s">
        <v>431</v>
      </c>
      <c r="F28" s="151" t="s">
        <v>432</v>
      </c>
      <c r="G28" s="151">
        <v>12</v>
      </c>
      <c r="H28" s="151">
        <v>5.65</v>
      </c>
      <c r="I28" s="151">
        <f>((H28/2)^2)*3.14159265359</f>
        <v>25.071872871056698</v>
      </c>
      <c r="J28" s="151" t="s">
        <v>676</v>
      </c>
      <c r="K28" s="151" t="s">
        <v>740</v>
      </c>
      <c r="L28" s="151" t="s">
        <v>744</v>
      </c>
      <c r="M28" s="151" t="s">
        <v>748</v>
      </c>
      <c r="N28" s="71">
        <v>0.25</v>
      </c>
      <c r="O28" s="151">
        <v>157</v>
      </c>
      <c r="P28" s="40">
        <v>0.39</v>
      </c>
    </row>
    <row r="29" spans="1:99" x14ac:dyDescent="0.25">
      <c r="A29" s="151" t="s">
        <v>682</v>
      </c>
      <c r="B29" s="151">
        <v>1</v>
      </c>
      <c r="C29" s="266" t="s">
        <v>683</v>
      </c>
      <c r="D29" s="266" t="s">
        <v>500</v>
      </c>
      <c r="E29" s="151" t="s">
        <v>431</v>
      </c>
      <c r="F29" s="266" t="s">
        <v>501</v>
      </c>
      <c r="G29" s="266">
        <v>20</v>
      </c>
      <c r="H29" s="266">
        <v>5</v>
      </c>
      <c r="I29" s="151">
        <f t="shared" ref="I29:I35" si="2">((H29/2)^2)*3.14159265359</f>
        <v>19.634954084937501</v>
      </c>
      <c r="J29" s="266" t="s">
        <v>676</v>
      </c>
      <c r="K29" s="151" t="s">
        <v>740</v>
      </c>
      <c r="L29" s="151" t="s">
        <v>744</v>
      </c>
      <c r="M29" s="151" t="s">
        <v>748</v>
      </c>
      <c r="N29" s="71">
        <v>0.17</v>
      </c>
      <c r="O29" s="266">
        <v>85</v>
      </c>
      <c r="P29" s="40">
        <v>0.17</v>
      </c>
      <c r="Q29" s="203"/>
      <c r="R29" s="203"/>
      <c r="S29" s="203"/>
      <c r="T29" s="203"/>
      <c r="U29" s="203"/>
      <c r="V29" s="203"/>
      <c r="W29" s="203"/>
      <c r="X29" s="203"/>
      <c r="Y29" s="203"/>
      <c r="Z29" s="203"/>
      <c r="AA29" s="203"/>
      <c r="AB29" s="203"/>
      <c r="AC29" s="203"/>
      <c r="AD29" s="203"/>
      <c r="AE29" s="203"/>
      <c r="AF29" s="203"/>
      <c r="AG29" s="203"/>
      <c r="AH29" s="203"/>
      <c r="AI29" s="203"/>
      <c r="AJ29" s="203"/>
      <c r="AK29" s="203"/>
      <c r="AL29" s="203"/>
      <c r="AM29" s="203"/>
      <c r="AN29" s="203"/>
      <c r="AO29" s="203"/>
      <c r="AP29" s="203"/>
      <c r="AQ29" s="203"/>
      <c r="AR29" s="203"/>
      <c r="AS29" s="203"/>
      <c r="AT29" s="203"/>
      <c r="AU29" s="203"/>
      <c r="AV29" s="203"/>
      <c r="AW29" s="203"/>
      <c r="AX29" s="203"/>
      <c r="AY29" s="203"/>
      <c r="AZ29" s="203"/>
      <c r="BA29" s="203"/>
      <c r="BB29" s="203"/>
      <c r="BC29" s="203"/>
      <c r="BD29" s="203"/>
      <c r="BE29" s="203"/>
      <c r="BF29" s="203"/>
      <c r="BG29" s="203"/>
      <c r="BH29" s="203"/>
      <c r="BI29" s="203"/>
      <c r="BJ29" s="203"/>
      <c r="BK29" s="203"/>
      <c r="BL29" s="203"/>
      <c r="BM29" s="203"/>
      <c r="BN29" s="203"/>
      <c r="BO29" s="203"/>
      <c r="BP29" s="203"/>
      <c r="BQ29" s="203"/>
      <c r="BR29" s="203"/>
      <c r="BS29" s="203"/>
      <c r="BT29" s="203"/>
      <c r="BU29" s="203"/>
      <c r="BV29" s="203"/>
      <c r="BW29" s="203"/>
      <c r="BX29" s="203"/>
      <c r="BY29" s="203"/>
      <c r="BZ29" s="203"/>
      <c r="CA29" s="203"/>
      <c r="CB29" s="203"/>
      <c r="CC29" s="203"/>
      <c r="CD29" s="203"/>
      <c r="CE29" s="203"/>
      <c r="CF29" s="203"/>
      <c r="CG29" s="203"/>
      <c r="CH29" s="203"/>
      <c r="CI29" s="203"/>
      <c r="CJ29" s="203"/>
      <c r="CK29" s="203"/>
      <c r="CL29" s="203"/>
      <c r="CM29" s="203"/>
      <c r="CN29" s="203"/>
      <c r="CO29" s="203"/>
      <c r="CP29" s="203"/>
      <c r="CQ29" s="203"/>
      <c r="CR29" s="203"/>
      <c r="CS29" s="203"/>
      <c r="CT29" s="203"/>
      <c r="CU29" s="203"/>
    </row>
    <row r="30" spans="1:99" x14ac:dyDescent="0.25">
      <c r="A30" s="151">
        <v>30</v>
      </c>
      <c r="B30" s="151" t="s">
        <v>731</v>
      </c>
      <c r="C30" s="151" t="s">
        <v>455</v>
      </c>
      <c r="D30" s="151" t="s">
        <v>279</v>
      </c>
      <c r="E30" s="151" t="s">
        <v>431</v>
      </c>
      <c r="F30" s="151" t="s">
        <v>458</v>
      </c>
      <c r="G30" s="151">
        <v>18</v>
      </c>
      <c r="H30" s="151">
        <v>4.5</v>
      </c>
      <c r="I30" s="151">
        <f t="shared" si="2"/>
        <v>15.904312808799375</v>
      </c>
      <c r="J30" s="151" t="s">
        <v>676</v>
      </c>
      <c r="K30" s="151" t="s">
        <v>740</v>
      </c>
      <c r="L30" s="151" t="s">
        <v>744</v>
      </c>
      <c r="M30" s="151" t="s">
        <v>748</v>
      </c>
      <c r="N30" s="71">
        <v>0.11</v>
      </c>
      <c r="O30" s="151">
        <v>69</v>
      </c>
      <c r="P30" s="40">
        <v>0.11</v>
      </c>
    </row>
    <row r="31" spans="1:99" s="372" customFormat="1" ht="15.75" thickBot="1" x14ac:dyDescent="0.3">
      <c r="A31" s="368" t="s">
        <v>684</v>
      </c>
      <c r="B31" s="368">
        <v>2</v>
      </c>
      <c r="C31" s="369" t="s">
        <v>494</v>
      </c>
      <c r="D31" s="369" t="s">
        <v>495</v>
      </c>
      <c r="E31" s="368" t="s">
        <v>431</v>
      </c>
      <c r="F31" s="369" t="s">
        <v>496</v>
      </c>
      <c r="G31" s="369">
        <v>17</v>
      </c>
      <c r="H31" s="369">
        <v>5</v>
      </c>
      <c r="I31" s="368">
        <f t="shared" si="2"/>
        <v>19.634954084937501</v>
      </c>
      <c r="J31" s="369" t="s">
        <v>676</v>
      </c>
      <c r="K31" s="369" t="s">
        <v>740</v>
      </c>
      <c r="L31" s="369" t="s">
        <v>744</v>
      </c>
      <c r="M31" s="369" t="s">
        <v>748</v>
      </c>
      <c r="N31" s="370">
        <v>0.2</v>
      </c>
      <c r="O31" s="369">
        <v>65</v>
      </c>
      <c r="P31" s="371">
        <v>0.13</v>
      </c>
    </row>
    <row r="32" spans="1:99" s="203" customFormat="1" x14ac:dyDescent="0.25">
      <c r="A32" s="151" t="s">
        <v>685</v>
      </c>
      <c r="B32" s="151">
        <v>1</v>
      </c>
      <c r="C32" s="266" t="s">
        <v>671</v>
      </c>
      <c r="D32" s="266" t="s">
        <v>279</v>
      </c>
      <c r="E32" s="151" t="s">
        <v>312</v>
      </c>
      <c r="F32" s="151" t="s">
        <v>294</v>
      </c>
      <c r="G32" s="266">
        <v>20</v>
      </c>
      <c r="H32" s="266">
        <v>8</v>
      </c>
      <c r="I32" s="151">
        <f t="shared" si="2"/>
        <v>50.265482457440001</v>
      </c>
      <c r="J32" s="266" t="s">
        <v>676</v>
      </c>
      <c r="K32" s="151" t="s">
        <v>739</v>
      </c>
      <c r="L32" s="151" t="s">
        <v>744</v>
      </c>
      <c r="M32" s="151" t="s">
        <v>749</v>
      </c>
      <c r="N32" s="71">
        <v>0.35</v>
      </c>
      <c r="O32" s="151">
        <v>70</v>
      </c>
      <c r="P32" s="40">
        <v>0.35</v>
      </c>
      <c r="Q32" s="151"/>
      <c r="R32" s="151"/>
      <c r="S32" s="151"/>
      <c r="T32" s="151"/>
      <c r="U32" s="151"/>
      <c r="V32" s="151"/>
      <c r="W32" s="151"/>
      <c r="X32" s="151"/>
      <c r="Y32" s="151"/>
      <c r="Z32" s="151"/>
      <c r="AA32" s="151"/>
      <c r="AB32" s="151"/>
      <c r="AC32" s="151"/>
      <c r="AD32" s="151"/>
      <c r="AE32" s="151"/>
      <c r="AF32" s="151"/>
      <c r="AG32" s="151"/>
      <c r="AH32" s="151"/>
      <c r="AI32" s="151"/>
      <c r="AJ32" s="151"/>
      <c r="AK32" s="151"/>
      <c r="AL32" s="151"/>
      <c r="AM32" s="151"/>
      <c r="AN32" s="151"/>
      <c r="AO32" s="151"/>
      <c r="AP32" s="151"/>
      <c r="AQ32" s="151"/>
      <c r="AR32" s="151"/>
      <c r="AS32" s="151"/>
      <c r="AT32" s="151"/>
      <c r="AU32" s="151"/>
      <c r="AV32" s="151"/>
      <c r="AW32" s="151"/>
      <c r="AX32" s="151"/>
      <c r="AY32" s="151"/>
      <c r="AZ32" s="151"/>
      <c r="BA32" s="151"/>
      <c r="BB32" s="151"/>
      <c r="BC32" s="151"/>
      <c r="BD32" s="151"/>
      <c r="BE32" s="151"/>
      <c r="BF32" s="151"/>
      <c r="BG32" s="151"/>
      <c r="BH32" s="151"/>
      <c r="BI32" s="151"/>
      <c r="BJ32" s="151"/>
      <c r="BK32" s="151"/>
      <c r="BL32" s="151"/>
      <c r="BM32" s="151"/>
      <c r="BN32" s="151"/>
      <c r="BO32" s="151"/>
      <c r="BP32" s="151"/>
      <c r="BQ32" s="151"/>
      <c r="BR32" s="151"/>
      <c r="BS32" s="151"/>
      <c r="BT32" s="151"/>
      <c r="BU32" s="151"/>
      <c r="BV32" s="151"/>
      <c r="BW32" s="151"/>
      <c r="BX32" s="151"/>
      <c r="BY32" s="151"/>
      <c r="BZ32" s="151"/>
      <c r="CA32" s="151"/>
      <c r="CB32" s="151"/>
      <c r="CC32" s="151"/>
      <c r="CD32" s="151"/>
      <c r="CE32" s="151"/>
      <c r="CF32" s="151"/>
      <c r="CG32" s="151"/>
      <c r="CH32" s="151"/>
      <c r="CI32" s="151"/>
      <c r="CJ32" s="151"/>
      <c r="CK32" s="151"/>
      <c r="CL32" s="151"/>
      <c r="CM32" s="151"/>
      <c r="CN32" s="151"/>
      <c r="CO32" s="151"/>
      <c r="CP32" s="151"/>
      <c r="CQ32" s="151"/>
      <c r="CR32" s="151"/>
      <c r="CS32" s="151"/>
      <c r="CT32" s="151"/>
      <c r="CU32" s="151"/>
    </row>
    <row r="33" spans="1:99" x14ac:dyDescent="0.25">
      <c r="A33" s="151" t="s">
        <v>703</v>
      </c>
      <c r="B33" s="151">
        <v>1</v>
      </c>
      <c r="C33" s="266" t="s">
        <v>704</v>
      </c>
      <c r="D33" s="266" t="s">
        <v>500</v>
      </c>
      <c r="E33" s="151" t="s">
        <v>312</v>
      </c>
      <c r="F33" s="266" t="s">
        <v>501</v>
      </c>
      <c r="G33" s="266">
        <v>20</v>
      </c>
      <c r="H33" s="266">
        <v>6</v>
      </c>
      <c r="I33" s="151">
        <f t="shared" si="2"/>
        <v>28.27433388231</v>
      </c>
      <c r="J33" s="266" t="s">
        <v>676</v>
      </c>
      <c r="K33" s="151" t="s">
        <v>739</v>
      </c>
      <c r="L33" s="151" t="s">
        <v>744</v>
      </c>
      <c r="M33" s="151" t="s">
        <v>749</v>
      </c>
      <c r="N33" s="71">
        <v>0.23</v>
      </c>
      <c r="O33" s="266">
        <v>100</v>
      </c>
      <c r="P33" s="40">
        <v>0.28000000000000003</v>
      </c>
      <c r="Q33" s="203"/>
      <c r="R33" s="203"/>
      <c r="S33" s="203"/>
      <c r="T33" s="203"/>
      <c r="U33" s="203"/>
      <c r="V33" s="203"/>
      <c r="W33" s="203"/>
      <c r="X33" s="203"/>
      <c r="Y33" s="203"/>
      <c r="Z33" s="203"/>
      <c r="AA33" s="203"/>
      <c r="AB33" s="203"/>
      <c r="AC33" s="203"/>
      <c r="AD33" s="203"/>
      <c r="AE33" s="203"/>
      <c r="AF33" s="203"/>
      <c r="AG33" s="203"/>
      <c r="AH33" s="203"/>
      <c r="AI33" s="203"/>
      <c r="AJ33" s="203"/>
      <c r="AK33" s="203"/>
      <c r="AL33" s="203"/>
      <c r="AM33" s="203"/>
      <c r="AN33" s="203"/>
      <c r="AO33" s="203"/>
      <c r="AP33" s="203"/>
      <c r="AQ33" s="203"/>
      <c r="AR33" s="203"/>
      <c r="AS33" s="203"/>
      <c r="AT33" s="203"/>
      <c r="AU33" s="203"/>
      <c r="AV33" s="203"/>
      <c r="AW33" s="203"/>
      <c r="AX33" s="203"/>
      <c r="AY33" s="203"/>
      <c r="AZ33" s="203"/>
      <c r="BA33" s="203"/>
      <c r="BB33" s="203"/>
      <c r="BC33" s="203"/>
      <c r="BD33" s="203"/>
      <c r="BE33" s="203"/>
      <c r="BF33" s="203"/>
      <c r="BG33" s="203"/>
      <c r="BH33" s="203"/>
      <c r="BI33" s="203"/>
      <c r="BJ33" s="203"/>
      <c r="BK33" s="203"/>
      <c r="BL33" s="203"/>
      <c r="BM33" s="203"/>
      <c r="BN33" s="203"/>
      <c r="BO33" s="203"/>
      <c r="BP33" s="203"/>
      <c r="BQ33" s="203"/>
      <c r="BR33" s="203"/>
      <c r="BS33" s="203"/>
      <c r="BT33" s="203"/>
      <c r="BU33" s="203"/>
      <c r="BV33" s="203"/>
      <c r="BW33" s="203"/>
      <c r="BX33" s="203"/>
      <c r="BY33" s="203"/>
      <c r="BZ33" s="203"/>
      <c r="CA33" s="203"/>
      <c r="CB33" s="203"/>
      <c r="CC33" s="203"/>
      <c r="CD33" s="203"/>
      <c r="CE33" s="203"/>
      <c r="CF33" s="203"/>
      <c r="CG33" s="203"/>
      <c r="CH33" s="203"/>
      <c r="CI33" s="203"/>
      <c r="CJ33" s="203"/>
      <c r="CK33" s="203"/>
      <c r="CL33" s="203"/>
      <c r="CM33" s="203"/>
      <c r="CN33" s="203"/>
      <c r="CO33" s="203"/>
      <c r="CP33" s="203"/>
      <c r="CQ33" s="203"/>
      <c r="CR33" s="203"/>
      <c r="CS33" s="203"/>
      <c r="CT33" s="203"/>
      <c r="CU33" s="203"/>
    </row>
    <row r="34" spans="1:99" x14ac:dyDescent="0.25">
      <c r="A34" s="151">
        <v>20</v>
      </c>
      <c r="B34" s="151">
        <v>1</v>
      </c>
      <c r="C34" s="151" t="s">
        <v>686</v>
      </c>
      <c r="D34" s="151" t="s">
        <v>500</v>
      </c>
      <c r="E34" s="151" t="s">
        <v>312</v>
      </c>
      <c r="F34" s="151" t="s">
        <v>690</v>
      </c>
      <c r="G34" s="151">
        <v>30.5</v>
      </c>
      <c r="H34" s="151">
        <v>3.8</v>
      </c>
      <c r="I34" s="151">
        <f t="shared" si="2"/>
        <v>11.341149479459899</v>
      </c>
      <c r="J34" s="151" t="s">
        <v>676</v>
      </c>
      <c r="K34" s="151" t="s">
        <v>739</v>
      </c>
      <c r="L34" s="151" t="s">
        <v>744</v>
      </c>
      <c r="M34" s="151" t="s">
        <v>749</v>
      </c>
      <c r="N34" s="71">
        <v>0.23</v>
      </c>
      <c r="O34" s="151">
        <v>200</v>
      </c>
      <c r="P34" s="40">
        <v>0.23</v>
      </c>
    </row>
    <row r="35" spans="1:99" s="372" customFormat="1" ht="15.75" thickBot="1" x14ac:dyDescent="0.3">
      <c r="A35" s="368">
        <v>26</v>
      </c>
      <c r="B35" s="368">
        <v>2</v>
      </c>
      <c r="C35" s="368" t="s">
        <v>402</v>
      </c>
      <c r="D35" s="368" t="s">
        <v>279</v>
      </c>
      <c r="E35" s="368" t="s">
        <v>312</v>
      </c>
      <c r="F35" s="368" t="s">
        <v>315</v>
      </c>
      <c r="G35" s="368">
        <v>10.3</v>
      </c>
      <c r="H35" s="368">
        <v>5</v>
      </c>
      <c r="I35" s="368">
        <f t="shared" si="2"/>
        <v>19.634954084937501</v>
      </c>
      <c r="J35" s="368" t="s">
        <v>676</v>
      </c>
      <c r="K35" s="369" t="s">
        <v>739</v>
      </c>
      <c r="L35" s="369" t="s">
        <v>744</v>
      </c>
      <c r="M35" s="369" t="s">
        <v>749</v>
      </c>
      <c r="N35" s="370">
        <v>0.32</v>
      </c>
      <c r="O35" s="368">
        <v>203</v>
      </c>
      <c r="P35" s="371">
        <v>0.4</v>
      </c>
    </row>
    <row r="36" spans="1:99" ht="21.95" customHeight="1" x14ac:dyDescent="0.25">
      <c r="A36" s="151">
        <v>18</v>
      </c>
      <c r="B36" s="151">
        <v>1</v>
      </c>
      <c r="C36" s="151" t="s">
        <v>588</v>
      </c>
      <c r="D36" s="151" t="s">
        <v>189</v>
      </c>
      <c r="E36" s="151" t="s">
        <v>561</v>
      </c>
      <c r="F36" s="151" t="s">
        <v>592</v>
      </c>
      <c r="G36" s="151">
        <v>7</v>
      </c>
      <c r="H36" s="151" t="s">
        <v>156</v>
      </c>
      <c r="I36" s="151">
        <v>30</v>
      </c>
      <c r="J36" s="151" t="s">
        <v>555</v>
      </c>
      <c r="K36" s="151" t="s">
        <v>735</v>
      </c>
      <c r="L36" s="151" t="s">
        <v>742</v>
      </c>
      <c r="M36" s="151" t="s">
        <v>748</v>
      </c>
      <c r="N36" s="71">
        <v>0.11</v>
      </c>
      <c r="O36" s="151">
        <v>23</v>
      </c>
      <c r="P36" s="40">
        <v>7.0000000000000007E-2</v>
      </c>
      <c r="Q36" s="203"/>
      <c r="R36" s="203"/>
      <c r="S36" s="203"/>
      <c r="T36" s="203"/>
      <c r="U36" s="203"/>
      <c r="V36" s="203"/>
      <c r="W36" s="203"/>
      <c r="X36" s="203"/>
      <c r="Y36" s="203"/>
      <c r="Z36" s="203"/>
      <c r="AA36" s="203"/>
      <c r="AB36" s="203"/>
      <c r="AC36" s="203"/>
      <c r="AD36" s="203"/>
      <c r="AE36" s="203"/>
      <c r="AF36" s="203"/>
      <c r="AG36" s="203"/>
      <c r="AH36" s="203"/>
      <c r="AI36" s="203"/>
      <c r="AJ36" s="203"/>
      <c r="AK36" s="203"/>
      <c r="AL36" s="203"/>
      <c r="AM36" s="203"/>
      <c r="AN36" s="203"/>
      <c r="AO36" s="203"/>
      <c r="AP36" s="203"/>
      <c r="AQ36" s="203"/>
      <c r="AR36" s="203"/>
      <c r="AS36" s="203"/>
      <c r="AT36" s="203"/>
      <c r="AU36" s="203"/>
      <c r="AV36" s="203"/>
      <c r="AW36" s="203"/>
      <c r="AX36" s="203"/>
      <c r="AY36" s="203"/>
      <c r="AZ36" s="203"/>
      <c r="BA36" s="203"/>
      <c r="BB36" s="203"/>
      <c r="BC36" s="203"/>
      <c r="BD36" s="203"/>
      <c r="BE36" s="203"/>
      <c r="BF36" s="203"/>
      <c r="BG36" s="203"/>
      <c r="BH36" s="203"/>
      <c r="BI36" s="203"/>
      <c r="BJ36" s="203"/>
      <c r="BK36" s="203"/>
      <c r="BL36" s="203"/>
      <c r="BM36" s="203"/>
      <c r="BN36" s="203"/>
      <c r="BO36" s="203"/>
      <c r="BP36" s="203"/>
      <c r="BQ36" s="203"/>
      <c r="BR36" s="203"/>
      <c r="BS36" s="203"/>
      <c r="BT36" s="203"/>
      <c r="BU36" s="203"/>
      <c r="BV36" s="203"/>
      <c r="BW36" s="203"/>
      <c r="BX36" s="203"/>
      <c r="BY36" s="203"/>
      <c r="BZ36" s="203"/>
      <c r="CA36" s="203"/>
      <c r="CB36" s="203"/>
      <c r="CC36" s="203"/>
      <c r="CD36" s="203"/>
      <c r="CE36" s="203"/>
      <c r="CF36" s="203"/>
      <c r="CG36" s="203"/>
      <c r="CH36" s="203"/>
      <c r="CI36" s="203"/>
      <c r="CJ36" s="203"/>
      <c r="CK36" s="203"/>
      <c r="CL36" s="203"/>
      <c r="CM36" s="203"/>
      <c r="CN36" s="203"/>
      <c r="CO36" s="203"/>
      <c r="CP36" s="203"/>
      <c r="CQ36" s="203"/>
      <c r="CR36" s="203"/>
      <c r="CS36" s="203"/>
      <c r="CT36" s="203"/>
      <c r="CU36" s="203"/>
    </row>
    <row r="37" spans="1:99" x14ac:dyDescent="0.25">
      <c r="A37" s="151">
        <v>24</v>
      </c>
      <c r="B37" s="151">
        <v>1</v>
      </c>
      <c r="C37" s="151" t="s">
        <v>185</v>
      </c>
      <c r="D37" s="151" t="s">
        <v>189</v>
      </c>
      <c r="E37" s="151" t="s">
        <v>561</v>
      </c>
      <c r="F37" s="151" t="s">
        <v>562</v>
      </c>
      <c r="G37" s="151">
        <v>5</v>
      </c>
      <c r="H37" s="151">
        <v>3.75</v>
      </c>
      <c r="I37" s="151">
        <f>((H37/2)^2)*3.14159265359</f>
        <v>11.044661672777345</v>
      </c>
      <c r="J37" s="151" t="s">
        <v>555</v>
      </c>
      <c r="K37" s="151" t="s">
        <v>735</v>
      </c>
      <c r="L37" s="151" t="s">
        <v>742</v>
      </c>
      <c r="M37" s="151" t="s">
        <v>748</v>
      </c>
      <c r="N37" s="71">
        <v>0.1</v>
      </c>
      <c r="O37" s="151">
        <v>40</v>
      </c>
      <c r="P37" s="40">
        <v>0.04</v>
      </c>
      <c r="Q37" s="203"/>
      <c r="R37" s="203"/>
      <c r="S37" s="203"/>
      <c r="T37" s="203"/>
      <c r="U37" s="203"/>
      <c r="V37" s="203"/>
      <c r="W37" s="203"/>
      <c r="X37" s="203"/>
      <c r="Y37" s="203"/>
      <c r="Z37" s="203"/>
      <c r="AA37" s="203"/>
      <c r="AB37" s="203"/>
      <c r="AC37" s="203"/>
      <c r="AD37" s="203"/>
      <c r="AE37" s="203"/>
      <c r="AF37" s="203"/>
      <c r="AG37" s="203"/>
      <c r="AH37" s="203"/>
      <c r="AI37" s="203"/>
      <c r="AJ37" s="203"/>
      <c r="AK37" s="203"/>
      <c r="AL37" s="203"/>
      <c r="AM37" s="203"/>
      <c r="AN37" s="203"/>
      <c r="AO37" s="203"/>
      <c r="AP37" s="203"/>
      <c r="AQ37" s="203"/>
      <c r="AR37" s="203"/>
      <c r="AS37" s="203"/>
      <c r="AT37" s="203"/>
      <c r="AU37" s="203"/>
      <c r="AV37" s="203"/>
      <c r="AW37" s="203"/>
      <c r="AX37" s="203"/>
      <c r="AY37" s="203"/>
      <c r="AZ37" s="203"/>
      <c r="BA37" s="203"/>
      <c r="BB37" s="203"/>
      <c r="BC37" s="203"/>
      <c r="BD37" s="203"/>
      <c r="BE37" s="203"/>
      <c r="BF37" s="203"/>
      <c r="BG37" s="203"/>
      <c r="BH37" s="203"/>
      <c r="BI37" s="203"/>
      <c r="BJ37" s="203"/>
      <c r="BK37" s="203"/>
      <c r="BL37" s="203"/>
      <c r="BM37" s="203"/>
      <c r="BN37" s="203"/>
      <c r="BO37" s="203"/>
      <c r="BP37" s="203"/>
      <c r="BQ37" s="203"/>
      <c r="BR37" s="203"/>
      <c r="BS37" s="203"/>
      <c r="BT37" s="203"/>
      <c r="BU37" s="203"/>
      <c r="BV37" s="203"/>
      <c r="BW37" s="203"/>
      <c r="BX37" s="203"/>
      <c r="BY37" s="203"/>
      <c r="BZ37" s="203"/>
      <c r="CA37" s="203"/>
      <c r="CB37" s="203"/>
      <c r="CC37" s="203"/>
      <c r="CD37" s="203"/>
      <c r="CE37" s="203"/>
      <c r="CF37" s="203"/>
      <c r="CG37" s="203"/>
      <c r="CH37" s="203"/>
      <c r="CI37" s="203"/>
      <c r="CJ37" s="203"/>
      <c r="CK37" s="203"/>
      <c r="CL37" s="203"/>
      <c r="CM37" s="203"/>
      <c r="CN37" s="203"/>
      <c r="CO37" s="203"/>
      <c r="CP37" s="203"/>
      <c r="CQ37" s="203"/>
      <c r="CR37" s="203"/>
      <c r="CS37" s="203"/>
      <c r="CT37" s="203"/>
      <c r="CU37" s="203"/>
    </row>
    <row r="38" spans="1:99" s="203" customFormat="1" x14ac:dyDescent="0.25">
      <c r="A38" s="151">
        <v>25</v>
      </c>
      <c r="B38" s="151">
        <v>1</v>
      </c>
      <c r="C38" s="151" t="s">
        <v>185</v>
      </c>
      <c r="D38" s="151" t="s">
        <v>189</v>
      </c>
      <c r="E38" s="151" t="s">
        <v>561</v>
      </c>
      <c r="F38" s="151" t="s">
        <v>575</v>
      </c>
      <c r="G38" s="151">
        <v>23</v>
      </c>
      <c r="H38" s="151">
        <v>11.5</v>
      </c>
      <c r="I38" s="151">
        <f>((H38/2)^2)*3.14159265359</f>
        <v>103.86890710931938</v>
      </c>
      <c r="J38" s="151" t="s">
        <v>555</v>
      </c>
      <c r="K38" s="151" t="s">
        <v>735</v>
      </c>
      <c r="L38" s="151" t="s">
        <v>742</v>
      </c>
      <c r="M38" s="151" t="s">
        <v>748</v>
      </c>
      <c r="N38" s="71">
        <v>7.0000000000000007E-2</v>
      </c>
      <c r="O38" s="151">
        <v>13</v>
      </c>
      <c r="P38" s="40">
        <v>0.14000000000000001</v>
      </c>
      <c r="Q38" s="151"/>
      <c r="R38" s="151"/>
      <c r="S38" s="151"/>
      <c r="T38" s="151"/>
      <c r="U38" s="151"/>
      <c r="V38" s="151"/>
      <c r="W38" s="151"/>
      <c r="X38" s="151"/>
      <c r="Y38" s="151"/>
      <c r="Z38" s="151"/>
      <c r="AA38" s="151"/>
      <c r="AB38" s="151"/>
      <c r="AC38" s="151"/>
      <c r="AD38" s="151"/>
      <c r="AE38" s="151"/>
      <c r="AF38" s="151"/>
      <c r="AG38" s="151"/>
      <c r="AH38" s="151"/>
      <c r="AI38" s="151"/>
      <c r="AJ38" s="151"/>
      <c r="AK38" s="151"/>
      <c r="AL38" s="151"/>
      <c r="AM38" s="151"/>
      <c r="AN38" s="151"/>
      <c r="AO38" s="151"/>
      <c r="AP38" s="151"/>
      <c r="AQ38" s="151"/>
      <c r="AR38" s="151"/>
      <c r="AS38" s="151"/>
      <c r="AT38" s="151"/>
      <c r="AU38" s="151"/>
      <c r="AV38" s="151"/>
      <c r="AW38" s="151"/>
      <c r="AX38" s="151"/>
      <c r="AY38" s="151"/>
      <c r="AZ38" s="151"/>
      <c r="BA38" s="151"/>
      <c r="BB38" s="151"/>
      <c r="BC38" s="151"/>
      <c r="BD38" s="151"/>
      <c r="BE38" s="151"/>
      <c r="BF38" s="151"/>
      <c r="BG38" s="151"/>
      <c r="BH38" s="151"/>
      <c r="BI38" s="151"/>
      <c r="BJ38" s="151"/>
      <c r="BK38" s="151"/>
      <c r="BL38" s="151"/>
      <c r="BM38" s="151"/>
      <c r="BN38" s="151"/>
      <c r="BO38" s="151"/>
      <c r="BP38" s="151"/>
      <c r="BQ38" s="151"/>
      <c r="BR38" s="151"/>
      <c r="BS38" s="151"/>
      <c r="BT38" s="151"/>
      <c r="BU38" s="151"/>
      <c r="BV38" s="151"/>
      <c r="BW38" s="151"/>
      <c r="BX38" s="151"/>
      <c r="BY38" s="151"/>
      <c r="BZ38" s="151"/>
      <c r="CA38" s="151"/>
      <c r="CB38" s="151"/>
      <c r="CC38" s="151"/>
      <c r="CD38" s="151"/>
      <c r="CE38" s="151"/>
      <c r="CF38" s="151"/>
      <c r="CG38" s="151"/>
      <c r="CH38" s="151"/>
      <c r="CI38" s="151"/>
      <c r="CJ38" s="151"/>
      <c r="CK38" s="151"/>
      <c r="CL38" s="151"/>
      <c r="CM38" s="151"/>
      <c r="CN38" s="151"/>
      <c r="CO38" s="151"/>
      <c r="CP38" s="151"/>
      <c r="CQ38" s="151"/>
      <c r="CR38" s="151"/>
      <c r="CS38" s="151"/>
      <c r="CT38" s="151"/>
      <c r="CU38" s="151"/>
    </row>
    <row r="39" spans="1:99" s="368" customFormat="1" ht="23.45" customHeight="1" thickBot="1" x14ac:dyDescent="0.3">
      <c r="A39" s="372" t="s">
        <v>603</v>
      </c>
      <c r="B39" s="372">
        <v>1</v>
      </c>
      <c r="C39" s="376" t="s">
        <v>425</v>
      </c>
      <c r="D39" s="376" t="s">
        <v>220</v>
      </c>
      <c r="E39" s="372" t="s">
        <v>561</v>
      </c>
      <c r="F39" s="372" t="s">
        <v>604</v>
      </c>
      <c r="G39" s="372">
        <v>23</v>
      </c>
      <c r="H39" s="372">
        <v>5</v>
      </c>
      <c r="I39" s="372">
        <f>((H39/2)^2)*3.14159265359</f>
        <v>19.634954084937501</v>
      </c>
      <c r="J39" s="372" t="s">
        <v>555</v>
      </c>
      <c r="K39" s="372" t="s">
        <v>735</v>
      </c>
      <c r="L39" s="372" t="s">
        <v>742</v>
      </c>
      <c r="M39" s="372" t="s">
        <v>748</v>
      </c>
      <c r="N39" s="373">
        <v>0.1</v>
      </c>
      <c r="O39" s="372">
        <v>70</v>
      </c>
      <c r="P39" s="374">
        <v>0.14000000000000001</v>
      </c>
      <c r="Q39" s="376"/>
      <c r="R39" s="376"/>
      <c r="S39" s="376"/>
      <c r="T39" s="376"/>
      <c r="U39" s="376"/>
      <c r="V39" s="376"/>
      <c r="W39" s="376"/>
      <c r="X39" s="376"/>
      <c r="Y39" s="376"/>
      <c r="Z39" s="376"/>
      <c r="AA39" s="376"/>
      <c r="AB39" s="376"/>
      <c r="AC39" s="376"/>
      <c r="AD39" s="376"/>
      <c r="AE39" s="376"/>
      <c r="AF39" s="376"/>
      <c r="AG39" s="376"/>
      <c r="AH39" s="376"/>
      <c r="AI39" s="376"/>
      <c r="AJ39" s="376"/>
      <c r="AK39" s="376"/>
      <c r="AL39" s="376"/>
      <c r="AM39" s="376"/>
      <c r="AN39" s="376"/>
      <c r="AO39" s="376"/>
      <c r="AP39" s="376"/>
      <c r="AQ39" s="376"/>
      <c r="AR39" s="376"/>
      <c r="AS39" s="376"/>
      <c r="AT39" s="376"/>
      <c r="AU39" s="376"/>
      <c r="AV39" s="376"/>
      <c r="AW39" s="376"/>
      <c r="AX39" s="376"/>
      <c r="AY39" s="376"/>
      <c r="AZ39" s="376"/>
      <c r="BA39" s="376"/>
      <c r="BB39" s="376"/>
      <c r="BC39" s="376"/>
      <c r="BD39" s="376"/>
      <c r="BE39" s="376"/>
      <c r="BF39" s="376"/>
      <c r="BG39" s="376"/>
      <c r="BH39" s="376"/>
      <c r="BI39" s="376"/>
      <c r="BJ39" s="376"/>
      <c r="BK39" s="376"/>
      <c r="BL39" s="376"/>
      <c r="BM39" s="376"/>
      <c r="BN39" s="376"/>
      <c r="BO39" s="376"/>
      <c r="BP39" s="376"/>
      <c r="BQ39" s="376"/>
      <c r="BR39" s="376"/>
      <c r="BS39" s="376"/>
      <c r="BT39" s="376"/>
      <c r="BU39" s="376"/>
      <c r="BV39" s="376"/>
      <c r="BW39" s="376"/>
      <c r="BX39" s="376"/>
      <c r="BY39" s="376"/>
      <c r="BZ39" s="376"/>
      <c r="CA39" s="376"/>
      <c r="CB39" s="376"/>
      <c r="CC39" s="376"/>
      <c r="CD39" s="376"/>
      <c r="CE39" s="376"/>
      <c r="CF39" s="376"/>
      <c r="CG39" s="376"/>
      <c r="CH39" s="376"/>
      <c r="CI39" s="376"/>
      <c r="CJ39" s="376"/>
      <c r="CK39" s="376"/>
      <c r="CL39" s="376"/>
      <c r="CM39" s="376"/>
      <c r="CN39" s="376"/>
      <c r="CO39" s="376"/>
      <c r="CP39" s="376"/>
      <c r="CQ39" s="376"/>
      <c r="CR39" s="376"/>
      <c r="CS39" s="376"/>
      <c r="CT39" s="376"/>
      <c r="CU39" s="376"/>
    </row>
    <row r="40" spans="1:99" s="203" customFormat="1" x14ac:dyDescent="0.25">
      <c r="A40" s="151">
        <v>12</v>
      </c>
      <c r="B40" s="151">
        <v>1</v>
      </c>
      <c r="C40" s="151" t="s">
        <v>605</v>
      </c>
      <c r="D40" s="151" t="s">
        <v>189</v>
      </c>
      <c r="E40" s="151" t="s">
        <v>124</v>
      </c>
      <c r="F40" s="151" t="s">
        <v>609</v>
      </c>
      <c r="G40" s="151" t="s">
        <v>156</v>
      </c>
      <c r="H40" s="151" t="s">
        <v>156</v>
      </c>
      <c r="I40" s="151" t="e">
        <f>((H40/2)^2)*3.14159265359</f>
        <v>#VALUE!</v>
      </c>
      <c r="J40" s="151" t="s">
        <v>555</v>
      </c>
      <c r="K40" s="151" t="s">
        <v>736</v>
      </c>
      <c r="L40" s="151" t="s">
        <v>743</v>
      </c>
      <c r="M40" s="151" t="s">
        <v>748</v>
      </c>
      <c r="N40" s="71">
        <v>0.1</v>
      </c>
      <c r="O40" s="151">
        <v>10</v>
      </c>
      <c r="P40" s="40">
        <v>7.0000000000000007E-2</v>
      </c>
      <c r="Q40" s="151"/>
      <c r="R40" s="151"/>
      <c r="S40" s="151"/>
      <c r="T40" s="151"/>
      <c r="U40" s="151"/>
      <c r="V40" s="151"/>
      <c r="W40" s="151"/>
      <c r="X40" s="151"/>
      <c r="Y40" s="151"/>
      <c r="Z40" s="151"/>
      <c r="AA40" s="151"/>
      <c r="AB40" s="151"/>
      <c r="AC40" s="151"/>
      <c r="AD40" s="151"/>
      <c r="AE40" s="151"/>
      <c r="AF40" s="151"/>
      <c r="AG40" s="151"/>
      <c r="AH40" s="151"/>
      <c r="AI40" s="151"/>
      <c r="AJ40" s="151"/>
      <c r="AK40" s="151"/>
      <c r="AL40" s="151"/>
      <c r="AM40" s="151"/>
      <c r="AN40" s="151"/>
      <c r="AO40" s="151"/>
      <c r="AP40" s="151"/>
      <c r="AQ40" s="151"/>
      <c r="AR40" s="151"/>
      <c r="AS40" s="151"/>
      <c r="AT40" s="151"/>
      <c r="AU40" s="151"/>
      <c r="AV40" s="151"/>
      <c r="AW40" s="151"/>
      <c r="AX40" s="151"/>
      <c r="AY40" s="151"/>
      <c r="AZ40" s="151"/>
      <c r="BA40" s="151"/>
      <c r="BB40" s="151"/>
      <c r="BC40" s="151"/>
      <c r="BD40" s="151"/>
      <c r="BE40" s="151"/>
      <c r="BF40" s="151"/>
      <c r="BG40" s="151"/>
      <c r="BH40" s="151"/>
      <c r="BI40" s="151"/>
      <c r="BJ40" s="151"/>
      <c r="BK40" s="151"/>
      <c r="BL40" s="151"/>
      <c r="BM40" s="151"/>
      <c r="BN40" s="151"/>
      <c r="BO40" s="151"/>
      <c r="BP40" s="151"/>
      <c r="BQ40" s="151"/>
      <c r="BR40" s="151"/>
      <c r="BS40" s="151"/>
      <c r="BT40" s="151"/>
      <c r="BU40" s="151"/>
      <c r="BV40" s="151"/>
      <c r="BW40" s="151"/>
      <c r="BX40" s="151"/>
      <c r="BY40" s="151"/>
      <c r="BZ40" s="151"/>
      <c r="CA40" s="151"/>
      <c r="CB40" s="151"/>
      <c r="CC40" s="151"/>
      <c r="CD40" s="151"/>
      <c r="CE40" s="151"/>
      <c r="CF40" s="151"/>
      <c r="CG40" s="151"/>
      <c r="CH40" s="151"/>
      <c r="CI40" s="151"/>
      <c r="CJ40" s="151"/>
      <c r="CK40" s="151"/>
      <c r="CL40" s="151"/>
      <c r="CM40" s="151"/>
      <c r="CN40" s="151"/>
      <c r="CO40" s="151"/>
      <c r="CP40" s="151"/>
      <c r="CQ40" s="151"/>
      <c r="CR40" s="151"/>
      <c r="CS40" s="151"/>
      <c r="CT40" s="151"/>
      <c r="CU40" s="151"/>
    </row>
    <row r="41" spans="1:99" x14ac:dyDescent="0.25">
      <c r="A41" s="151">
        <v>13</v>
      </c>
      <c r="B41" s="151">
        <v>1</v>
      </c>
      <c r="C41" s="151" t="s">
        <v>622</v>
      </c>
      <c r="D41" s="151" t="s">
        <v>220</v>
      </c>
      <c r="E41" s="151" t="s">
        <v>124</v>
      </c>
      <c r="F41" s="151" t="s">
        <v>609</v>
      </c>
      <c r="G41" s="151" t="s">
        <v>156</v>
      </c>
      <c r="H41" s="151" t="s">
        <v>156</v>
      </c>
      <c r="I41" s="151" t="e">
        <f>#REF!</f>
        <v>#REF!</v>
      </c>
      <c r="J41" s="151" t="s">
        <v>555</v>
      </c>
      <c r="K41" s="151" t="s">
        <v>736</v>
      </c>
      <c r="L41" s="151" t="s">
        <v>743</v>
      </c>
      <c r="M41" s="151" t="s">
        <v>748</v>
      </c>
      <c r="N41" s="71">
        <v>0.8</v>
      </c>
      <c r="O41" s="151">
        <v>121</v>
      </c>
      <c r="P41" s="40">
        <v>0.8</v>
      </c>
      <c r="Q41" s="203"/>
      <c r="R41" s="203"/>
      <c r="S41" s="203"/>
      <c r="T41" s="203"/>
      <c r="U41" s="203"/>
      <c r="V41" s="203"/>
      <c r="W41" s="203"/>
      <c r="X41" s="203"/>
      <c r="Y41" s="203"/>
      <c r="Z41" s="203"/>
      <c r="AA41" s="203"/>
      <c r="AB41" s="203"/>
      <c r="AC41" s="203"/>
      <c r="AD41" s="203"/>
      <c r="AE41" s="203"/>
      <c r="AF41" s="203"/>
      <c r="AG41" s="203"/>
      <c r="AH41" s="203"/>
      <c r="AI41" s="203"/>
      <c r="AJ41" s="203"/>
      <c r="AK41" s="203"/>
      <c r="AL41" s="203"/>
      <c r="AM41" s="203"/>
      <c r="AN41" s="203"/>
      <c r="AO41" s="203"/>
      <c r="AP41" s="203"/>
      <c r="AQ41" s="203"/>
      <c r="AR41" s="203"/>
      <c r="AS41" s="203"/>
      <c r="AT41" s="203"/>
      <c r="AU41" s="203"/>
      <c r="AV41" s="203"/>
      <c r="AW41" s="203"/>
      <c r="AX41" s="203"/>
      <c r="AY41" s="203"/>
      <c r="AZ41" s="203"/>
      <c r="BA41" s="203"/>
      <c r="BB41" s="203"/>
      <c r="BC41" s="203"/>
      <c r="BD41" s="203"/>
      <c r="BE41" s="203"/>
      <c r="BF41" s="203"/>
      <c r="BG41" s="203"/>
      <c r="BH41" s="203"/>
      <c r="BI41" s="203"/>
      <c r="BJ41" s="203"/>
      <c r="BK41" s="203"/>
      <c r="BL41" s="203"/>
      <c r="BM41" s="203"/>
      <c r="BN41" s="203"/>
      <c r="BO41" s="203"/>
      <c r="BP41" s="203"/>
      <c r="BQ41" s="203"/>
      <c r="BR41" s="203"/>
      <c r="BS41" s="203"/>
      <c r="BT41" s="203"/>
      <c r="BU41" s="203"/>
      <c r="BV41" s="203"/>
      <c r="BW41" s="203"/>
      <c r="BX41" s="203"/>
      <c r="BY41" s="203"/>
      <c r="BZ41" s="203"/>
      <c r="CA41" s="203"/>
      <c r="CB41" s="203"/>
      <c r="CC41" s="203"/>
      <c r="CD41" s="203"/>
      <c r="CE41" s="203"/>
      <c r="CF41" s="203"/>
      <c r="CG41" s="203"/>
      <c r="CH41" s="203"/>
      <c r="CI41" s="203"/>
      <c r="CJ41" s="203"/>
      <c r="CK41" s="203"/>
      <c r="CL41" s="203"/>
      <c r="CM41" s="203"/>
      <c r="CN41" s="203"/>
      <c r="CO41" s="203"/>
      <c r="CP41" s="203"/>
      <c r="CQ41" s="203"/>
      <c r="CR41" s="203"/>
      <c r="CS41" s="203"/>
      <c r="CT41" s="203"/>
      <c r="CU41" s="203"/>
    </row>
    <row r="42" spans="1:99" s="294" customFormat="1" x14ac:dyDescent="0.25">
      <c r="A42" s="294">
        <v>14</v>
      </c>
      <c r="B42" s="294">
        <v>2</v>
      </c>
      <c r="C42" s="294" t="s">
        <v>119</v>
      </c>
      <c r="D42" s="294" t="s">
        <v>495</v>
      </c>
      <c r="E42" s="294" t="s">
        <v>124</v>
      </c>
      <c r="F42" s="294" t="s">
        <v>125</v>
      </c>
      <c r="G42" s="294">
        <v>18</v>
      </c>
      <c r="H42" s="294">
        <v>2.2999999999999998</v>
      </c>
      <c r="I42" s="294">
        <v>4.5</v>
      </c>
      <c r="J42" s="294" t="s">
        <v>555</v>
      </c>
      <c r="K42" s="294" t="s">
        <v>736</v>
      </c>
      <c r="L42" s="294" t="s">
        <v>743</v>
      </c>
      <c r="M42" s="294" t="s">
        <v>748</v>
      </c>
      <c r="N42" s="71">
        <v>0.32</v>
      </c>
      <c r="O42" s="294">
        <v>711</v>
      </c>
      <c r="P42" s="40">
        <v>0.32</v>
      </c>
    </row>
    <row r="43" spans="1:99" s="294" customFormat="1" x14ac:dyDescent="0.25">
      <c r="A43" s="294">
        <v>8</v>
      </c>
      <c r="B43" s="294">
        <v>2</v>
      </c>
      <c r="C43" s="294" t="s">
        <v>159</v>
      </c>
      <c r="D43" s="294" t="s">
        <v>495</v>
      </c>
      <c r="E43" s="294" t="s">
        <v>124</v>
      </c>
      <c r="F43" s="294" t="s">
        <v>163</v>
      </c>
      <c r="G43" s="294">
        <v>20</v>
      </c>
      <c r="H43" s="294">
        <v>7.6</v>
      </c>
      <c r="I43" s="294">
        <f t="shared" ref="I43:I56" si="3">((H43/2)^2)*3.14159265359</f>
        <v>45.364597917839596</v>
      </c>
      <c r="J43" s="294" t="s">
        <v>555</v>
      </c>
      <c r="K43" s="294" t="s">
        <v>736</v>
      </c>
      <c r="L43" s="294" t="s">
        <v>743</v>
      </c>
      <c r="M43" s="294" t="s">
        <v>748</v>
      </c>
      <c r="N43" s="71">
        <v>0.42</v>
      </c>
      <c r="O43" s="266">
        <v>88</v>
      </c>
      <c r="P43" s="32">
        <v>0.4</v>
      </c>
    </row>
    <row r="44" spans="1:99" x14ac:dyDescent="0.25">
      <c r="A44" s="203">
        <v>23</v>
      </c>
      <c r="B44" s="203">
        <v>2</v>
      </c>
      <c r="C44" s="203" t="s">
        <v>185</v>
      </c>
      <c r="D44" s="203" t="s">
        <v>189</v>
      </c>
      <c r="E44" s="203" t="s">
        <v>124</v>
      </c>
      <c r="F44" s="203" t="s">
        <v>190</v>
      </c>
      <c r="G44" s="203">
        <v>23</v>
      </c>
      <c r="H44" s="203">
        <v>6.9</v>
      </c>
      <c r="I44" s="203">
        <f t="shared" si="3"/>
        <v>37.39280655935498</v>
      </c>
      <c r="J44" s="203" t="s">
        <v>555</v>
      </c>
      <c r="K44" s="203" t="s">
        <v>736</v>
      </c>
      <c r="L44" s="203" t="s">
        <v>743</v>
      </c>
      <c r="M44" s="151" t="s">
        <v>748</v>
      </c>
      <c r="N44" s="238">
        <v>0.13</v>
      </c>
      <c r="O44" s="203" t="s">
        <v>156</v>
      </c>
      <c r="P44" s="32">
        <v>0.04</v>
      </c>
    </row>
    <row r="45" spans="1:99" x14ac:dyDescent="0.25">
      <c r="A45" s="203">
        <v>21</v>
      </c>
      <c r="B45" s="203">
        <v>2</v>
      </c>
      <c r="C45" s="203" t="s">
        <v>216</v>
      </c>
      <c r="D45" s="203" t="s">
        <v>220</v>
      </c>
      <c r="E45" s="203" t="s">
        <v>124</v>
      </c>
      <c r="F45" s="203" t="s">
        <v>221</v>
      </c>
      <c r="G45" s="203" t="s">
        <v>156</v>
      </c>
      <c r="H45" s="203">
        <v>15</v>
      </c>
      <c r="I45" s="203">
        <f t="shared" si="3"/>
        <v>176.71458676443751</v>
      </c>
      <c r="J45" s="203" t="s">
        <v>555</v>
      </c>
      <c r="K45" s="203" t="s">
        <v>736</v>
      </c>
      <c r="L45" s="203" t="s">
        <v>743</v>
      </c>
      <c r="M45" s="151" t="s">
        <v>748</v>
      </c>
      <c r="N45" s="238">
        <v>0.75</v>
      </c>
      <c r="O45" s="366">
        <v>42</v>
      </c>
      <c r="P45" s="241">
        <v>0.75</v>
      </c>
    </row>
    <row r="46" spans="1:99" s="372" customFormat="1" ht="15.75" thickBot="1" x14ac:dyDescent="0.3">
      <c r="A46" s="368">
        <v>19</v>
      </c>
      <c r="B46" s="368">
        <v>2</v>
      </c>
      <c r="C46" s="368" t="s">
        <v>242</v>
      </c>
      <c r="D46" s="368" t="s">
        <v>220</v>
      </c>
      <c r="E46" s="368" t="s">
        <v>124</v>
      </c>
      <c r="F46" s="368" t="s">
        <v>246</v>
      </c>
      <c r="G46" s="368"/>
      <c r="H46" s="368"/>
      <c r="I46" s="368">
        <f t="shared" si="3"/>
        <v>0</v>
      </c>
      <c r="J46" s="368" t="s">
        <v>555</v>
      </c>
      <c r="K46" s="368" t="s">
        <v>736</v>
      </c>
      <c r="L46" s="368" t="s">
        <v>743</v>
      </c>
      <c r="M46" s="372" t="s">
        <v>748</v>
      </c>
      <c r="N46" s="370">
        <v>0.62</v>
      </c>
      <c r="O46" s="368">
        <v>166</v>
      </c>
      <c r="P46" s="371">
        <v>0.62</v>
      </c>
    </row>
    <row r="47" spans="1:99" ht="18" customHeight="1" x14ac:dyDescent="0.25">
      <c r="A47" s="151" t="s">
        <v>655</v>
      </c>
      <c r="B47" s="151">
        <v>1</v>
      </c>
      <c r="C47" s="266" t="s">
        <v>656</v>
      </c>
      <c r="D47" s="266" t="s">
        <v>495</v>
      </c>
      <c r="E47" s="151" t="s">
        <v>641</v>
      </c>
      <c r="F47" s="362" t="s">
        <v>657</v>
      </c>
      <c r="G47" s="151">
        <v>22</v>
      </c>
      <c r="H47" s="151">
        <v>12</v>
      </c>
      <c r="I47" s="151">
        <f t="shared" si="3"/>
        <v>113.09733552924</v>
      </c>
      <c r="J47" s="151" t="s">
        <v>555</v>
      </c>
      <c r="K47" s="151" t="s">
        <v>737</v>
      </c>
      <c r="L47" s="151" t="s">
        <v>743</v>
      </c>
      <c r="M47" s="151" t="s">
        <v>749</v>
      </c>
      <c r="N47" s="71">
        <v>0.2</v>
      </c>
      <c r="O47" s="151">
        <v>15</v>
      </c>
      <c r="P47" s="40">
        <v>0.17</v>
      </c>
    </row>
    <row r="48" spans="1:99" s="203" customFormat="1" x14ac:dyDescent="0.25">
      <c r="A48" s="151" t="s">
        <v>653</v>
      </c>
      <c r="B48" s="151">
        <v>1</v>
      </c>
      <c r="C48" s="266" t="s">
        <v>425</v>
      </c>
      <c r="D48" s="266" t="s">
        <v>220</v>
      </c>
      <c r="E48" s="151" t="s">
        <v>641</v>
      </c>
      <c r="F48" s="151" t="s">
        <v>654</v>
      </c>
      <c r="G48" s="151">
        <v>22</v>
      </c>
      <c r="H48" s="151">
        <v>10</v>
      </c>
      <c r="I48" s="151">
        <f t="shared" si="3"/>
        <v>78.539816339750004</v>
      </c>
      <c r="J48" s="151" t="s">
        <v>555</v>
      </c>
      <c r="K48" s="151" t="s">
        <v>737</v>
      </c>
      <c r="L48" s="151" t="s">
        <v>743</v>
      </c>
      <c r="M48" s="151" t="s">
        <v>749</v>
      </c>
      <c r="N48" s="71">
        <v>0.21</v>
      </c>
      <c r="O48" s="151">
        <v>20</v>
      </c>
      <c r="P48" s="40">
        <v>0.16</v>
      </c>
      <c r="Q48" s="151"/>
      <c r="R48" s="151"/>
      <c r="S48" s="151"/>
      <c r="T48" s="151"/>
      <c r="U48" s="151"/>
      <c r="V48" s="151"/>
      <c r="W48" s="151"/>
      <c r="X48" s="151"/>
      <c r="Y48" s="151"/>
      <c r="Z48" s="151"/>
      <c r="AA48" s="151"/>
      <c r="AB48" s="151"/>
      <c r="AC48" s="151"/>
      <c r="AD48" s="151"/>
      <c r="AE48" s="151"/>
      <c r="AF48" s="151"/>
      <c r="AG48" s="151"/>
      <c r="AH48" s="151"/>
      <c r="AI48" s="151"/>
      <c r="AJ48" s="151"/>
      <c r="AK48" s="151"/>
      <c r="AL48" s="151"/>
      <c r="AM48" s="151"/>
      <c r="AN48" s="151"/>
      <c r="AO48" s="151"/>
      <c r="AP48" s="151"/>
      <c r="AQ48" s="151"/>
      <c r="AR48" s="151"/>
      <c r="AS48" s="151"/>
      <c r="AT48" s="151"/>
      <c r="AU48" s="151"/>
      <c r="AV48" s="151"/>
      <c r="AW48" s="151"/>
      <c r="AX48" s="151"/>
      <c r="AY48" s="151"/>
      <c r="AZ48" s="151"/>
      <c r="BA48" s="151"/>
      <c r="BB48" s="151"/>
      <c r="BC48" s="151"/>
      <c r="BD48" s="151"/>
      <c r="BE48" s="151"/>
      <c r="BF48" s="151"/>
      <c r="BG48" s="151"/>
      <c r="BH48" s="151"/>
      <c r="BI48" s="151"/>
      <c r="BJ48" s="151"/>
      <c r="BK48" s="151"/>
      <c r="BL48" s="151"/>
      <c r="BM48" s="151"/>
      <c r="BN48" s="151"/>
      <c r="BO48" s="151"/>
      <c r="BP48" s="151"/>
      <c r="BQ48" s="151"/>
      <c r="BR48" s="151"/>
      <c r="BS48" s="151"/>
      <c r="BT48" s="151"/>
      <c r="BU48" s="151"/>
      <c r="BV48" s="151"/>
      <c r="BW48" s="151"/>
      <c r="BX48" s="151"/>
      <c r="BY48" s="151"/>
      <c r="BZ48" s="151"/>
      <c r="CA48" s="151"/>
      <c r="CB48" s="151"/>
      <c r="CC48" s="151"/>
      <c r="CD48" s="151"/>
      <c r="CE48" s="151"/>
      <c r="CF48" s="151"/>
      <c r="CG48" s="151"/>
      <c r="CH48" s="151"/>
      <c r="CI48" s="151"/>
      <c r="CJ48" s="151"/>
      <c r="CK48" s="151"/>
      <c r="CL48" s="151"/>
      <c r="CM48" s="151"/>
      <c r="CN48" s="151"/>
      <c r="CO48" s="151"/>
      <c r="CP48" s="151"/>
      <c r="CQ48" s="151"/>
      <c r="CR48" s="151"/>
      <c r="CS48" s="151"/>
      <c r="CT48" s="151"/>
      <c r="CU48" s="151"/>
    </row>
    <row r="49" spans="1:99" s="372" customFormat="1" ht="15.75" thickBot="1" x14ac:dyDescent="0.3">
      <c r="A49" s="372">
        <v>6</v>
      </c>
      <c r="B49" s="372">
        <v>1</v>
      </c>
      <c r="C49" s="372" t="s">
        <v>637</v>
      </c>
      <c r="D49" s="372" t="s">
        <v>220</v>
      </c>
      <c r="E49" s="372" t="s">
        <v>641</v>
      </c>
      <c r="F49" s="372" t="s">
        <v>258</v>
      </c>
      <c r="G49" s="372" t="s">
        <v>156</v>
      </c>
      <c r="H49" s="372" t="s">
        <v>156</v>
      </c>
      <c r="I49" s="372" t="e">
        <f t="shared" si="3"/>
        <v>#VALUE!</v>
      </c>
      <c r="J49" s="372" t="s">
        <v>555</v>
      </c>
      <c r="K49" s="372" t="s">
        <v>737</v>
      </c>
      <c r="L49" s="372" t="s">
        <v>743</v>
      </c>
      <c r="M49" s="372" t="s">
        <v>749</v>
      </c>
      <c r="N49" s="373">
        <v>0.5</v>
      </c>
      <c r="O49" s="378">
        <v>37</v>
      </c>
      <c r="P49" s="374">
        <v>0.5</v>
      </c>
    </row>
    <row r="50" spans="1:99" ht="17.45" customHeight="1" x14ac:dyDescent="0.25">
      <c r="A50" s="151">
        <v>9</v>
      </c>
      <c r="B50" s="151">
        <v>1</v>
      </c>
      <c r="C50" s="151" t="s">
        <v>658</v>
      </c>
      <c r="D50" s="151" t="s">
        <v>279</v>
      </c>
      <c r="E50" s="151" t="s">
        <v>280</v>
      </c>
      <c r="F50" s="151" t="s">
        <v>294</v>
      </c>
      <c r="G50" s="151" t="s">
        <v>156</v>
      </c>
      <c r="H50" s="151">
        <v>9.5</v>
      </c>
      <c r="I50" s="151">
        <f t="shared" si="3"/>
        <v>70.882184246624377</v>
      </c>
      <c r="J50" s="151" t="s">
        <v>555</v>
      </c>
      <c r="K50" s="151" t="s">
        <v>738</v>
      </c>
      <c r="L50" s="151" t="s">
        <v>744</v>
      </c>
      <c r="M50" s="151" t="s">
        <v>748</v>
      </c>
      <c r="N50" s="71">
        <v>0.5</v>
      </c>
      <c r="O50" s="151">
        <v>71</v>
      </c>
      <c r="P50" s="40">
        <v>0.5</v>
      </c>
      <c r="Q50" s="266"/>
      <c r="R50" s="266"/>
      <c r="S50" s="266"/>
      <c r="T50" s="266"/>
      <c r="U50" s="266"/>
      <c r="V50" s="266"/>
      <c r="W50" s="266"/>
      <c r="X50" s="266"/>
      <c r="Y50" s="266"/>
      <c r="Z50" s="266"/>
      <c r="AA50" s="266"/>
      <c r="AB50" s="266"/>
      <c r="AC50" s="266"/>
      <c r="AD50" s="266"/>
      <c r="AE50" s="266"/>
      <c r="AF50" s="266"/>
      <c r="AG50" s="266"/>
      <c r="AH50" s="266"/>
      <c r="AI50" s="266"/>
      <c r="AJ50" s="266"/>
      <c r="AK50" s="266"/>
      <c r="AL50" s="266"/>
      <c r="AM50" s="266"/>
      <c r="AN50" s="266"/>
      <c r="AO50" s="266"/>
      <c r="AP50" s="266"/>
      <c r="AQ50" s="266"/>
      <c r="AR50" s="266"/>
      <c r="AS50" s="266"/>
      <c r="AT50" s="266"/>
      <c r="AU50" s="266"/>
      <c r="AV50" s="266"/>
      <c r="AW50" s="266"/>
      <c r="AX50" s="266"/>
      <c r="AY50" s="266"/>
      <c r="AZ50" s="266"/>
      <c r="BA50" s="266"/>
      <c r="BB50" s="266"/>
      <c r="BC50" s="266"/>
      <c r="BD50" s="266"/>
      <c r="BE50" s="266"/>
      <c r="BF50" s="266"/>
      <c r="BG50" s="266"/>
      <c r="BH50" s="266"/>
      <c r="BI50" s="266"/>
      <c r="BJ50" s="266"/>
      <c r="BK50" s="266"/>
      <c r="BL50" s="266"/>
      <c r="BM50" s="266"/>
      <c r="BN50" s="266"/>
      <c r="BO50" s="266"/>
      <c r="BP50" s="266"/>
      <c r="BQ50" s="266"/>
      <c r="BR50" s="266"/>
      <c r="BS50" s="266"/>
      <c r="BT50" s="266"/>
      <c r="BU50" s="266"/>
      <c r="BV50" s="266"/>
      <c r="BW50" s="266"/>
      <c r="BX50" s="266"/>
      <c r="BY50" s="266"/>
      <c r="BZ50" s="266"/>
      <c r="CA50" s="266"/>
      <c r="CB50" s="266"/>
      <c r="CC50" s="266"/>
      <c r="CD50" s="266"/>
      <c r="CE50" s="266"/>
      <c r="CF50" s="266"/>
      <c r="CG50" s="266"/>
      <c r="CH50" s="266"/>
      <c r="CI50" s="266"/>
      <c r="CJ50" s="266"/>
      <c r="CK50" s="266"/>
      <c r="CL50" s="266"/>
      <c r="CM50" s="266"/>
      <c r="CN50" s="266"/>
      <c r="CO50" s="266"/>
      <c r="CP50" s="266"/>
      <c r="CQ50" s="266"/>
      <c r="CR50" s="266"/>
      <c r="CS50" s="266"/>
      <c r="CT50" s="266"/>
      <c r="CU50" s="266"/>
    </row>
    <row r="51" spans="1:99" x14ac:dyDescent="0.25">
      <c r="A51" s="151" t="s">
        <v>670</v>
      </c>
      <c r="B51" s="151">
        <v>1</v>
      </c>
      <c r="C51" s="266" t="s">
        <v>671</v>
      </c>
      <c r="D51" s="151" t="s">
        <v>279</v>
      </c>
      <c r="E51" s="151" t="s">
        <v>280</v>
      </c>
      <c r="F51" s="151" t="s">
        <v>294</v>
      </c>
      <c r="G51" s="266">
        <v>20</v>
      </c>
      <c r="H51" s="266">
        <v>9</v>
      </c>
      <c r="I51" s="151">
        <f t="shared" si="3"/>
        <v>63.6172512351975</v>
      </c>
      <c r="J51" s="266" t="s">
        <v>555</v>
      </c>
      <c r="K51" s="151" t="s">
        <v>738</v>
      </c>
      <c r="L51" s="151" t="s">
        <v>744</v>
      </c>
      <c r="M51" s="151" t="s">
        <v>748</v>
      </c>
      <c r="N51" s="71">
        <v>0.5</v>
      </c>
      <c r="O51" s="151">
        <v>75</v>
      </c>
      <c r="P51" s="40">
        <v>0.48</v>
      </c>
      <c r="Q51" s="203"/>
      <c r="R51" s="203"/>
      <c r="S51" s="203"/>
      <c r="T51" s="203"/>
      <c r="U51" s="203"/>
      <c r="V51" s="203"/>
      <c r="W51" s="203"/>
      <c r="X51" s="203"/>
      <c r="Y51" s="203"/>
      <c r="Z51" s="203"/>
      <c r="AA51" s="203"/>
      <c r="AB51" s="203"/>
      <c r="AC51" s="203"/>
      <c r="AD51" s="203"/>
      <c r="AE51" s="203"/>
      <c r="AF51" s="203"/>
      <c r="AG51" s="203"/>
      <c r="AH51" s="203"/>
      <c r="AI51" s="203"/>
      <c r="AJ51" s="203"/>
      <c r="AK51" s="203"/>
      <c r="AL51" s="203"/>
      <c r="AM51" s="203"/>
      <c r="AN51" s="203"/>
      <c r="AO51" s="203"/>
      <c r="AP51" s="203"/>
      <c r="AQ51" s="203"/>
      <c r="AR51" s="203"/>
      <c r="AS51" s="203"/>
      <c r="AT51" s="203"/>
      <c r="AU51" s="203"/>
      <c r="AV51" s="203"/>
      <c r="AW51" s="203"/>
      <c r="AX51" s="203"/>
      <c r="AY51" s="203"/>
      <c r="AZ51" s="203"/>
      <c r="BA51" s="203"/>
      <c r="BB51" s="203"/>
      <c r="BC51" s="203"/>
      <c r="BD51" s="203"/>
      <c r="BE51" s="203"/>
      <c r="BF51" s="203"/>
      <c r="BG51" s="203"/>
      <c r="BH51" s="203"/>
      <c r="BI51" s="203"/>
      <c r="BJ51" s="203"/>
      <c r="BK51" s="203"/>
      <c r="BL51" s="203"/>
      <c r="BM51" s="203"/>
      <c r="BN51" s="203"/>
      <c r="BO51" s="203"/>
      <c r="BP51" s="203"/>
      <c r="BQ51" s="203"/>
      <c r="BR51" s="203"/>
      <c r="BS51" s="203"/>
      <c r="BT51" s="203"/>
      <c r="BU51" s="203"/>
      <c r="BV51" s="203"/>
      <c r="BW51" s="203"/>
      <c r="BX51" s="203"/>
      <c r="BY51" s="203"/>
      <c r="BZ51" s="203"/>
      <c r="CA51" s="203"/>
      <c r="CB51" s="203"/>
      <c r="CC51" s="203"/>
      <c r="CD51" s="203"/>
      <c r="CE51" s="203"/>
      <c r="CF51" s="203"/>
      <c r="CG51" s="203"/>
      <c r="CH51" s="203"/>
      <c r="CI51" s="203"/>
      <c r="CJ51" s="203"/>
      <c r="CK51" s="203"/>
      <c r="CL51" s="203"/>
      <c r="CM51" s="203"/>
      <c r="CN51" s="203"/>
      <c r="CO51" s="203"/>
      <c r="CP51" s="203"/>
      <c r="CQ51" s="203"/>
      <c r="CR51" s="203"/>
      <c r="CS51" s="203"/>
      <c r="CT51" s="203"/>
      <c r="CU51" s="203"/>
    </row>
    <row r="52" spans="1:99" s="372" customFormat="1" ht="15.75" thickBot="1" x14ac:dyDescent="0.3">
      <c r="A52" s="372" t="s">
        <v>673</v>
      </c>
      <c r="B52" s="372">
        <v>1</v>
      </c>
      <c r="C52" s="376" t="s">
        <v>425</v>
      </c>
      <c r="D52" s="376" t="s">
        <v>220</v>
      </c>
      <c r="E52" s="372" t="s">
        <v>280</v>
      </c>
      <c r="F52" s="376" t="s">
        <v>306</v>
      </c>
      <c r="G52" s="376">
        <v>22</v>
      </c>
      <c r="H52" s="376">
        <v>4</v>
      </c>
      <c r="I52" s="372">
        <f t="shared" si="3"/>
        <v>12.56637061436</v>
      </c>
      <c r="J52" s="376" t="s">
        <v>555</v>
      </c>
      <c r="K52" s="372" t="s">
        <v>738</v>
      </c>
      <c r="L52" s="372" t="s">
        <v>744</v>
      </c>
      <c r="M52" s="372" t="s">
        <v>748</v>
      </c>
      <c r="N52" s="373">
        <v>0.3</v>
      </c>
      <c r="O52" s="372">
        <v>220</v>
      </c>
      <c r="P52" s="374">
        <v>0.28000000000000003</v>
      </c>
    </row>
    <row r="53" spans="1:99" s="203" customFormat="1" x14ac:dyDescent="0.25">
      <c r="A53" s="151">
        <v>28</v>
      </c>
      <c r="B53" s="151">
        <v>1</v>
      </c>
      <c r="C53" s="151" t="s">
        <v>374</v>
      </c>
      <c r="D53" s="151" t="s">
        <v>279</v>
      </c>
      <c r="E53" s="151" t="s">
        <v>312</v>
      </c>
      <c r="F53" s="151" t="s">
        <v>378</v>
      </c>
      <c r="G53" s="151">
        <v>12.5</v>
      </c>
      <c r="H53" s="151">
        <v>6.5</v>
      </c>
      <c r="I53" s="151">
        <f t="shared" si="3"/>
        <v>33.183072403544372</v>
      </c>
      <c r="J53" s="151" t="s">
        <v>555</v>
      </c>
      <c r="K53" s="151" t="s">
        <v>739</v>
      </c>
      <c r="L53" s="151" t="s">
        <v>744</v>
      </c>
      <c r="M53" s="151" t="s">
        <v>749</v>
      </c>
      <c r="N53" s="71">
        <v>0.35</v>
      </c>
      <c r="O53" s="151">
        <v>54</v>
      </c>
      <c r="P53" s="40">
        <v>0.18</v>
      </c>
      <c r="Q53" s="151"/>
      <c r="R53" s="151"/>
      <c r="S53" s="151"/>
      <c r="T53" s="151"/>
      <c r="U53" s="151"/>
      <c r="V53" s="151"/>
      <c r="W53" s="151"/>
      <c r="X53" s="151"/>
      <c r="Y53" s="151"/>
      <c r="Z53" s="151"/>
      <c r="AA53" s="151"/>
      <c r="AB53" s="151"/>
      <c r="AC53" s="151"/>
      <c r="AD53" s="151"/>
      <c r="AE53" s="151"/>
      <c r="AF53" s="151"/>
      <c r="AG53" s="151"/>
      <c r="AH53" s="151"/>
      <c r="AI53" s="151"/>
      <c r="AJ53" s="151"/>
      <c r="AK53" s="151"/>
      <c r="AL53" s="151"/>
      <c r="AM53" s="151"/>
      <c r="AN53" s="151"/>
      <c r="AO53" s="151"/>
      <c r="AP53" s="151"/>
      <c r="AQ53" s="151"/>
      <c r="AR53" s="151"/>
      <c r="AS53" s="151"/>
      <c r="AT53" s="151"/>
      <c r="AU53" s="151"/>
      <c r="AV53" s="151"/>
      <c r="AW53" s="151"/>
      <c r="AX53" s="151"/>
      <c r="AY53" s="151"/>
      <c r="AZ53" s="151"/>
      <c r="BA53" s="151"/>
      <c r="BB53" s="151"/>
      <c r="BC53" s="151"/>
      <c r="BD53" s="151"/>
      <c r="BE53" s="151"/>
      <c r="BF53" s="151"/>
      <c r="BG53" s="151"/>
      <c r="BH53" s="151"/>
      <c r="BI53" s="151"/>
      <c r="BJ53" s="151"/>
      <c r="BK53" s="151"/>
      <c r="BL53" s="151"/>
      <c r="BM53" s="151"/>
      <c r="BN53" s="151"/>
      <c r="BO53" s="151"/>
      <c r="BP53" s="151"/>
      <c r="BQ53" s="151"/>
      <c r="BR53" s="151"/>
      <c r="BS53" s="151"/>
      <c r="BT53" s="151"/>
      <c r="BU53" s="151"/>
      <c r="BV53" s="151"/>
      <c r="BW53" s="151"/>
      <c r="BX53" s="151"/>
      <c r="BY53" s="151"/>
      <c r="BZ53" s="151"/>
      <c r="CA53" s="151"/>
      <c r="CB53" s="151"/>
      <c r="CC53" s="151"/>
      <c r="CD53" s="151"/>
      <c r="CE53" s="151"/>
      <c r="CF53" s="151"/>
      <c r="CG53" s="151"/>
      <c r="CH53" s="151"/>
      <c r="CI53" s="151"/>
      <c r="CJ53" s="151"/>
      <c r="CK53" s="151"/>
      <c r="CL53" s="151"/>
      <c r="CM53" s="151"/>
      <c r="CN53" s="151"/>
      <c r="CO53" s="151"/>
      <c r="CP53" s="151"/>
      <c r="CQ53" s="151"/>
      <c r="CR53" s="151"/>
      <c r="CS53" s="151"/>
      <c r="CT53" s="151"/>
      <c r="CU53" s="151"/>
    </row>
    <row r="54" spans="1:99" ht="18.600000000000001" customHeight="1" x14ac:dyDescent="0.25">
      <c r="A54" s="151" t="s">
        <v>675</v>
      </c>
      <c r="B54" s="151">
        <v>1</v>
      </c>
      <c r="C54" s="266" t="s">
        <v>305</v>
      </c>
      <c r="D54" s="266" t="s">
        <v>220</v>
      </c>
      <c r="E54" s="151" t="s">
        <v>312</v>
      </c>
      <c r="F54" s="266" t="s">
        <v>306</v>
      </c>
      <c r="G54" s="266">
        <v>18</v>
      </c>
      <c r="H54" s="266">
        <v>6</v>
      </c>
      <c r="I54" s="151">
        <f t="shared" si="3"/>
        <v>28.27433388231</v>
      </c>
      <c r="J54" s="266" t="s">
        <v>555</v>
      </c>
      <c r="K54" s="151" t="s">
        <v>739</v>
      </c>
      <c r="L54" s="151" t="s">
        <v>744</v>
      </c>
      <c r="M54" s="151" t="s">
        <v>749</v>
      </c>
      <c r="N54" s="71">
        <v>0.32</v>
      </c>
      <c r="O54" s="151">
        <v>80</v>
      </c>
      <c r="P54" s="40">
        <v>0.23</v>
      </c>
    </row>
    <row r="55" spans="1:99" x14ac:dyDescent="0.25">
      <c r="A55" s="203">
        <v>16</v>
      </c>
      <c r="B55" s="203">
        <v>2</v>
      </c>
      <c r="C55" s="203" t="s">
        <v>308</v>
      </c>
      <c r="D55" s="203" t="s">
        <v>279</v>
      </c>
      <c r="E55" s="203" t="s">
        <v>312</v>
      </c>
      <c r="F55" s="203" t="s">
        <v>294</v>
      </c>
      <c r="G55" s="203" t="s">
        <v>156</v>
      </c>
      <c r="H55" s="203">
        <v>10</v>
      </c>
      <c r="I55" s="203">
        <f t="shared" si="3"/>
        <v>78.539816339750004</v>
      </c>
      <c r="J55" s="203" t="s">
        <v>555</v>
      </c>
      <c r="K55" s="311" t="s">
        <v>739</v>
      </c>
      <c r="L55" s="311" t="s">
        <v>744</v>
      </c>
      <c r="M55" s="311" t="s">
        <v>749</v>
      </c>
      <c r="N55" s="238">
        <v>0.35</v>
      </c>
      <c r="O55" s="203">
        <v>45</v>
      </c>
      <c r="P55" s="241">
        <v>0.35</v>
      </c>
    </row>
    <row r="56" spans="1:99" x14ac:dyDescent="0.25">
      <c r="A56" s="203">
        <v>31</v>
      </c>
      <c r="B56" s="203">
        <v>2</v>
      </c>
      <c r="C56" s="203" t="s">
        <v>337</v>
      </c>
      <c r="D56" s="203" t="s">
        <v>279</v>
      </c>
      <c r="E56" s="203" t="s">
        <v>312</v>
      </c>
      <c r="F56" s="203" t="s">
        <v>341</v>
      </c>
      <c r="G56" s="203">
        <v>10.1</v>
      </c>
      <c r="H56" s="203">
        <v>3</v>
      </c>
      <c r="I56" s="203">
        <f t="shared" si="3"/>
        <v>7.0685834705774999</v>
      </c>
      <c r="J56" s="203" t="s">
        <v>555</v>
      </c>
      <c r="K56" s="311" t="s">
        <v>739</v>
      </c>
      <c r="L56" s="311" t="s">
        <v>744</v>
      </c>
      <c r="M56" s="311" t="s">
        <v>749</v>
      </c>
      <c r="N56" s="238">
        <v>0.05</v>
      </c>
      <c r="O56" s="203">
        <v>70</v>
      </c>
      <c r="P56" s="241">
        <v>0.05</v>
      </c>
    </row>
    <row r="57" spans="1:99" x14ac:dyDescent="0.25">
      <c r="C57" s="40"/>
      <c r="O57" s="367"/>
    </row>
  </sheetData>
  <conditionalFormatting sqref="N1:N1048576 P1:P1048576">
    <cfRule type="cellIs" dxfId="5" priority="3" operator="greaterThan">
      <formula>1</formula>
    </cfRule>
  </conditionalFormatting>
  <pageMargins left="0.7" right="0.7" top="0.75" bottom="0.75" header="0.3" footer="0.3"/>
  <pageSetup orientation="portrait" horizontalDpi="4294967293" verticalDpi="0"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62032B-3651-4698-8C8F-7F8088B23CE1}">
  <dimension ref="A1:DR59"/>
  <sheetViews>
    <sheetView zoomScale="80" zoomScaleNormal="80" workbookViewId="0">
      <pane xSplit="6" ySplit="1" topLeftCell="J19" activePane="bottomRight" state="frozen"/>
      <selection pane="topRight" activeCell="J1" sqref="J1"/>
      <selection pane="bottomLeft" activeCell="A2" sqref="A2"/>
      <selection pane="bottomRight" activeCell="Q59" sqref="Q59"/>
    </sheetView>
  </sheetViews>
  <sheetFormatPr defaultRowHeight="15" x14ac:dyDescent="0.25"/>
  <cols>
    <col min="1" max="2" width="5" style="151" customWidth="1"/>
    <col min="3" max="3" width="12.140625" style="151" customWidth="1"/>
    <col min="4" max="4" width="5.7109375" style="151" customWidth="1"/>
    <col min="5" max="5" width="27" style="151" hidden="1" customWidth="1"/>
    <col min="6" max="6" width="8.7109375" style="151" hidden="1" customWidth="1"/>
    <col min="7" max="7" width="12.140625" style="151" hidden="1" customWidth="1"/>
    <col min="8" max="8" width="11.5703125" style="151" hidden="1" customWidth="1"/>
    <col min="9" max="9" width="14.7109375" style="151" hidden="1" customWidth="1"/>
    <col min="10" max="10" width="7.140625" style="151" customWidth="1"/>
    <col min="11" max="11" width="7.140625" style="151" hidden="1" customWidth="1"/>
    <col min="12" max="12" width="7.140625" style="151" customWidth="1"/>
    <col min="13" max="13" width="7.140625" style="151" hidden="1" customWidth="1"/>
    <col min="14" max="14" width="11.140625" style="71" customWidth="1"/>
    <col min="15" max="15" width="15.28515625" style="151" hidden="1" customWidth="1"/>
    <col min="16" max="16" width="9.140625" style="40"/>
    <col min="17" max="16384" width="9.140625" style="151"/>
  </cols>
  <sheetData>
    <row r="1" spans="1:122" ht="18.75" x14ac:dyDescent="0.3">
      <c r="A1" s="151" t="s">
        <v>0</v>
      </c>
      <c r="B1" s="151" t="s">
        <v>730</v>
      </c>
      <c r="C1" s="151" t="s">
        <v>1</v>
      </c>
      <c r="D1" s="151" t="s">
        <v>6</v>
      </c>
      <c r="E1" s="151" t="s">
        <v>7</v>
      </c>
      <c r="F1" s="151" t="s">
        <v>8</v>
      </c>
      <c r="G1" s="151" t="s">
        <v>85</v>
      </c>
      <c r="H1" s="151" t="s">
        <v>88</v>
      </c>
      <c r="I1" s="151" t="s">
        <v>90</v>
      </c>
      <c r="J1" s="151" t="s">
        <v>91</v>
      </c>
      <c r="K1" s="151" t="s">
        <v>723</v>
      </c>
      <c r="L1" s="151" t="s">
        <v>741</v>
      </c>
      <c r="M1" s="151" t="s">
        <v>747</v>
      </c>
      <c r="N1" s="364" t="s">
        <v>732</v>
      </c>
      <c r="O1" s="151" t="s">
        <v>733</v>
      </c>
      <c r="P1" s="365" t="s">
        <v>734</v>
      </c>
    </row>
    <row r="2" spans="1:122" s="203" customFormat="1" x14ac:dyDescent="0.25">
      <c r="A2" s="151">
        <v>18</v>
      </c>
      <c r="B2" s="151">
        <v>1</v>
      </c>
      <c r="C2" s="151" t="s">
        <v>588</v>
      </c>
      <c r="D2" s="151" t="s">
        <v>189</v>
      </c>
      <c r="E2" s="151" t="s">
        <v>561</v>
      </c>
      <c r="F2" s="151" t="s">
        <v>592</v>
      </c>
      <c r="G2" s="151">
        <v>7</v>
      </c>
      <c r="H2" s="151" t="s">
        <v>156</v>
      </c>
      <c r="I2" s="151">
        <v>30</v>
      </c>
      <c r="J2" s="151" t="s">
        <v>555</v>
      </c>
      <c r="K2" s="151" t="s">
        <v>735</v>
      </c>
      <c r="L2" s="151" t="s">
        <v>742</v>
      </c>
      <c r="M2" s="151" t="s">
        <v>748</v>
      </c>
      <c r="N2" s="71">
        <v>0.11</v>
      </c>
      <c r="O2" s="151">
        <v>23</v>
      </c>
      <c r="P2" s="40">
        <v>7.0000000000000007E-2</v>
      </c>
    </row>
    <row r="3" spans="1:122" s="203" customFormat="1" x14ac:dyDescent="0.25">
      <c r="A3" s="151">
        <v>24</v>
      </c>
      <c r="B3" s="151">
        <v>1</v>
      </c>
      <c r="C3" s="151" t="s">
        <v>185</v>
      </c>
      <c r="D3" s="151" t="s">
        <v>189</v>
      </c>
      <c r="E3" s="151" t="s">
        <v>561</v>
      </c>
      <c r="F3" s="151" t="s">
        <v>562</v>
      </c>
      <c r="G3" s="151">
        <v>5</v>
      </c>
      <c r="H3" s="151">
        <v>3.75</v>
      </c>
      <c r="I3" s="151">
        <f>((H3/2)^2)*3.14159265359</f>
        <v>11.044661672777345</v>
      </c>
      <c r="J3" s="151" t="s">
        <v>555</v>
      </c>
      <c r="K3" s="151" t="s">
        <v>735</v>
      </c>
      <c r="L3" s="151" t="s">
        <v>742</v>
      </c>
      <c r="M3" s="151" t="s">
        <v>748</v>
      </c>
      <c r="N3" s="71">
        <v>0.1</v>
      </c>
      <c r="O3" s="151">
        <v>40</v>
      </c>
      <c r="P3" s="40">
        <v>0.04</v>
      </c>
    </row>
    <row r="4" spans="1:122" x14ac:dyDescent="0.25">
      <c r="A4" s="151">
        <v>25</v>
      </c>
      <c r="B4" s="151">
        <v>1</v>
      </c>
      <c r="C4" s="151" t="s">
        <v>185</v>
      </c>
      <c r="D4" s="151" t="s">
        <v>189</v>
      </c>
      <c r="E4" s="151" t="s">
        <v>561</v>
      </c>
      <c r="F4" s="151" t="s">
        <v>575</v>
      </c>
      <c r="G4" s="151">
        <v>23</v>
      </c>
      <c r="H4" s="151">
        <v>11.5</v>
      </c>
      <c r="I4" s="151">
        <f>((H4/2)^2)*3.14159265359</f>
        <v>103.86890710931938</v>
      </c>
      <c r="J4" s="151" t="s">
        <v>555</v>
      </c>
      <c r="K4" s="151" t="s">
        <v>735</v>
      </c>
      <c r="L4" s="151" t="s">
        <v>742</v>
      </c>
      <c r="M4" s="151" t="s">
        <v>748</v>
      </c>
      <c r="N4" s="71">
        <v>7.0000000000000007E-2</v>
      </c>
      <c r="O4" s="151">
        <v>13</v>
      </c>
      <c r="P4" s="40">
        <v>0.14000000000000001</v>
      </c>
    </row>
    <row r="5" spans="1:122" s="266" customFormat="1" ht="15.75" customHeight="1" x14ac:dyDescent="0.25">
      <c r="A5" s="151" t="s">
        <v>603</v>
      </c>
      <c r="B5" s="151">
        <v>1</v>
      </c>
      <c r="C5" s="266" t="s">
        <v>425</v>
      </c>
      <c r="D5" s="266" t="s">
        <v>220</v>
      </c>
      <c r="E5" s="151" t="s">
        <v>561</v>
      </c>
      <c r="F5" s="151" t="s">
        <v>604</v>
      </c>
      <c r="G5" s="151">
        <v>23</v>
      </c>
      <c r="H5" s="151">
        <v>5</v>
      </c>
      <c r="I5" s="151">
        <f>((H5/2)^2)*3.14159265359</f>
        <v>19.634954084937501</v>
      </c>
      <c r="J5" s="151" t="s">
        <v>555</v>
      </c>
      <c r="K5" s="151" t="s">
        <v>735</v>
      </c>
      <c r="L5" s="151" t="s">
        <v>742</v>
      </c>
      <c r="M5" s="151" t="s">
        <v>748</v>
      </c>
      <c r="N5" s="71">
        <v>0.1</v>
      </c>
      <c r="O5" s="151">
        <v>70</v>
      </c>
      <c r="P5" s="40">
        <v>0.14000000000000001</v>
      </c>
    </row>
    <row r="6" spans="1:122" x14ac:dyDescent="0.25">
      <c r="A6" s="151">
        <v>14</v>
      </c>
      <c r="B6" s="151">
        <v>1</v>
      </c>
      <c r="C6" s="151" t="s">
        <v>119</v>
      </c>
      <c r="D6" s="151" t="s">
        <v>495</v>
      </c>
      <c r="E6" s="151" t="s">
        <v>124</v>
      </c>
      <c r="F6" s="151" t="s">
        <v>125</v>
      </c>
      <c r="G6" s="151">
        <v>18</v>
      </c>
      <c r="H6" s="151">
        <v>2.25</v>
      </c>
      <c r="I6" s="151">
        <v>4.2</v>
      </c>
      <c r="J6" s="151" t="s">
        <v>155</v>
      </c>
      <c r="K6" s="151" t="s">
        <v>736</v>
      </c>
      <c r="L6" s="151" t="s">
        <v>743</v>
      </c>
      <c r="M6" s="151" t="s">
        <v>748</v>
      </c>
      <c r="N6" s="71">
        <v>0.25</v>
      </c>
      <c r="O6" s="151">
        <v>772</v>
      </c>
      <c r="P6" s="40">
        <v>0.32</v>
      </c>
    </row>
    <row r="7" spans="1:122" x14ac:dyDescent="0.25">
      <c r="A7" s="151">
        <v>8</v>
      </c>
      <c r="B7" s="151">
        <v>1</v>
      </c>
      <c r="C7" s="151" t="s">
        <v>159</v>
      </c>
      <c r="D7" s="151" t="s">
        <v>495</v>
      </c>
      <c r="E7" s="151" t="s">
        <v>124</v>
      </c>
      <c r="F7" s="151" t="s">
        <v>163</v>
      </c>
      <c r="G7" s="151">
        <v>20</v>
      </c>
      <c r="H7" s="151">
        <v>7.6</v>
      </c>
      <c r="I7" s="151">
        <f t="shared" ref="I7:I15" si="0">((H7/2)^2)*3.14159265359</f>
        <v>45.364597917839596</v>
      </c>
      <c r="J7" s="151" t="s">
        <v>155</v>
      </c>
      <c r="K7" s="151" t="s">
        <v>736</v>
      </c>
      <c r="L7" s="151" t="s">
        <v>743</v>
      </c>
      <c r="M7" s="151" t="s">
        <v>748</v>
      </c>
      <c r="N7" s="71">
        <v>0.4</v>
      </c>
      <c r="O7" s="266">
        <v>88</v>
      </c>
      <c r="P7" s="32">
        <v>0.4</v>
      </c>
    </row>
    <row r="8" spans="1:122" x14ac:dyDescent="0.25">
      <c r="A8" s="151">
        <v>23</v>
      </c>
      <c r="B8" s="151">
        <v>1</v>
      </c>
      <c r="C8" s="151" t="s">
        <v>185</v>
      </c>
      <c r="D8" s="151" t="s">
        <v>189</v>
      </c>
      <c r="E8" s="151" t="s">
        <v>124</v>
      </c>
      <c r="F8" s="151" t="s">
        <v>190</v>
      </c>
      <c r="G8" s="151">
        <v>23</v>
      </c>
      <c r="H8" s="151">
        <v>6.9</v>
      </c>
      <c r="I8" s="151">
        <f t="shared" si="0"/>
        <v>37.39280655935498</v>
      </c>
      <c r="J8" s="151" t="s">
        <v>155</v>
      </c>
      <c r="K8" s="151" t="s">
        <v>736</v>
      </c>
      <c r="L8" s="151" t="s">
        <v>743</v>
      </c>
      <c r="M8" s="151" t="s">
        <v>748</v>
      </c>
      <c r="N8" s="71">
        <v>0.13</v>
      </c>
      <c r="O8" s="266" t="s">
        <v>156</v>
      </c>
      <c r="P8" s="32">
        <v>0.04</v>
      </c>
      <c r="Q8" s="203"/>
      <c r="R8" s="203"/>
      <c r="S8" s="203"/>
      <c r="T8" s="203"/>
      <c r="U8" s="203"/>
      <c r="V8" s="203"/>
      <c r="W8" s="203"/>
      <c r="X8" s="203"/>
      <c r="Y8" s="203"/>
      <c r="Z8" s="203"/>
      <c r="AA8" s="203"/>
      <c r="AB8" s="203"/>
      <c r="AC8" s="203"/>
      <c r="AD8" s="203"/>
      <c r="AE8" s="203"/>
      <c r="AF8" s="203"/>
      <c r="AG8" s="203"/>
      <c r="AH8" s="203"/>
      <c r="AI8" s="203"/>
      <c r="AJ8" s="203"/>
      <c r="AK8" s="203"/>
      <c r="AL8" s="203"/>
      <c r="AM8" s="203"/>
      <c r="AN8" s="203"/>
      <c r="AO8" s="203"/>
      <c r="AP8" s="203"/>
      <c r="AQ8" s="203"/>
      <c r="AR8" s="203"/>
      <c r="AS8" s="203"/>
      <c r="AT8" s="203"/>
      <c r="AU8" s="203"/>
      <c r="AV8" s="203"/>
      <c r="AW8" s="203"/>
      <c r="AX8" s="203"/>
      <c r="AY8" s="203"/>
      <c r="AZ8" s="203"/>
      <c r="BA8" s="203"/>
      <c r="BB8" s="203"/>
      <c r="BC8" s="203"/>
      <c r="BD8" s="203"/>
      <c r="BE8" s="203"/>
      <c r="BF8" s="203"/>
      <c r="BG8" s="203"/>
      <c r="BH8" s="203"/>
      <c r="BI8" s="203"/>
      <c r="BJ8" s="203"/>
      <c r="BK8" s="203"/>
      <c r="BL8" s="203"/>
      <c r="BM8" s="203"/>
      <c r="BN8" s="203"/>
      <c r="BO8" s="203"/>
      <c r="BP8" s="203"/>
      <c r="BQ8" s="203"/>
      <c r="BR8" s="203"/>
      <c r="BS8" s="203"/>
      <c r="BT8" s="203"/>
      <c r="BU8" s="203"/>
      <c r="BV8" s="203"/>
      <c r="BW8" s="203"/>
      <c r="BX8" s="203"/>
      <c r="BY8" s="203"/>
      <c r="BZ8" s="203"/>
      <c r="CA8" s="203"/>
      <c r="CB8" s="203"/>
      <c r="CC8" s="203"/>
      <c r="CD8" s="203"/>
      <c r="CE8" s="203"/>
      <c r="CF8" s="203"/>
      <c r="CG8" s="203"/>
      <c r="CH8" s="203"/>
      <c r="CI8" s="203"/>
      <c r="CJ8" s="203"/>
      <c r="CK8" s="203"/>
      <c r="CL8" s="203"/>
      <c r="CM8" s="203"/>
      <c r="CN8" s="203"/>
      <c r="CO8" s="203"/>
      <c r="CP8" s="203"/>
      <c r="CQ8" s="203"/>
      <c r="CR8" s="203"/>
      <c r="CS8" s="203"/>
      <c r="CT8" s="203"/>
      <c r="CU8" s="203"/>
      <c r="CV8" s="203"/>
      <c r="CW8" s="203"/>
      <c r="CX8" s="203"/>
      <c r="CY8" s="203"/>
      <c r="CZ8" s="203"/>
      <c r="DA8" s="203"/>
      <c r="DB8" s="203"/>
      <c r="DC8" s="203"/>
      <c r="DD8" s="203"/>
      <c r="DE8" s="203"/>
      <c r="DF8" s="203"/>
      <c r="DG8" s="203"/>
      <c r="DH8" s="203"/>
      <c r="DI8" s="203"/>
      <c r="DJ8" s="203"/>
      <c r="DK8" s="203"/>
      <c r="DL8" s="203"/>
      <c r="DM8" s="203"/>
      <c r="DN8" s="203"/>
      <c r="DO8" s="203"/>
      <c r="DP8" s="203"/>
      <c r="DQ8" s="203"/>
      <c r="DR8" s="203"/>
    </row>
    <row r="9" spans="1:122" x14ac:dyDescent="0.25">
      <c r="A9" s="266" t="s">
        <v>212</v>
      </c>
      <c r="B9" s="266">
        <v>1</v>
      </c>
      <c r="C9" s="266" t="s">
        <v>213</v>
      </c>
      <c r="D9" s="266" t="s">
        <v>189</v>
      </c>
      <c r="E9" s="266" t="s">
        <v>124</v>
      </c>
      <c r="F9" s="266" t="s">
        <v>215</v>
      </c>
      <c r="G9" s="266">
        <v>20</v>
      </c>
      <c r="H9" s="266">
        <v>5</v>
      </c>
      <c r="I9" s="151">
        <f t="shared" si="0"/>
        <v>19.634954084937501</v>
      </c>
      <c r="J9" s="151" t="s">
        <v>155</v>
      </c>
      <c r="K9" s="151" t="s">
        <v>736</v>
      </c>
      <c r="L9" s="151" t="s">
        <v>743</v>
      </c>
      <c r="M9" s="151" t="s">
        <v>748</v>
      </c>
      <c r="N9" s="71">
        <v>0.1</v>
      </c>
      <c r="O9" s="151">
        <v>60</v>
      </c>
      <c r="P9" s="40">
        <v>0.12</v>
      </c>
      <c r="Q9" s="311"/>
      <c r="R9" s="311"/>
      <c r="S9" s="311"/>
      <c r="T9" s="311"/>
      <c r="U9" s="311"/>
      <c r="V9" s="311"/>
      <c r="W9" s="311"/>
      <c r="X9" s="311"/>
      <c r="Y9" s="311"/>
      <c r="Z9" s="311"/>
      <c r="AA9" s="311"/>
      <c r="AB9" s="311"/>
      <c r="AC9" s="311"/>
      <c r="AD9" s="311"/>
      <c r="AE9" s="311"/>
      <c r="AF9" s="311"/>
      <c r="AG9" s="311"/>
      <c r="AH9" s="311"/>
      <c r="AI9" s="311"/>
      <c r="AJ9" s="311"/>
      <c r="AK9" s="311"/>
      <c r="AL9" s="311"/>
      <c r="AM9" s="311"/>
      <c r="AN9" s="311"/>
      <c r="AO9" s="311"/>
      <c r="AP9" s="311"/>
      <c r="AQ9" s="311"/>
      <c r="AR9" s="311"/>
      <c r="AS9" s="311"/>
      <c r="AT9" s="311"/>
      <c r="AU9" s="311"/>
      <c r="AV9" s="311"/>
      <c r="AW9" s="311"/>
      <c r="AX9" s="311"/>
      <c r="AY9" s="311"/>
      <c r="AZ9" s="311"/>
      <c r="BA9" s="311"/>
      <c r="BB9" s="311"/>
      <c r="BC9" s="311"/>
      <c r="BD9" s="311"/>
      <c r="BE9" s="311"/>
      <c r="BF9" s="311"/>
      <c r="BG9" s="311"/>
      <c r="BH9" s="311"/>
      <c r="BI9" s="311"/>
      <c r="BJ9" s="311"/>
      <c r="BK9" s="311"/>
      <c r="BL9" s="311"/>
      <c r="BM9" s="311"/>
      <c r="BN9" s="311"/>
      <c r="BO9" s="311"/>
      <c r="BP9" s="311"/>
      <c r="BQ9" s="311"/>
      <c r="BR9" s="311"/>
      <c r="BS9" s="311"/>
      <c r="BT9" s="311"/>
      <c r="BU9" s="311"/>
      <c r="BV9" s="311"/>
      <c r="BW9" s="311"/>
      <c r="BX9" s="311"/>
      <c r="BY9" s="311"/>
      <c r="BZ9" s="311"/>
      <c r="CA9" s="311"/>
      <c r="CB9" s="311"/>
      <c r="CC9" s="311"/>
      <c r="CD9" s="311"/>
      <c r="CE9" s="311"/>
      <c r="CF9" s="311"/>
      <c r="CG9" s="311"/>
      <c r="CH9" s="311"/>
      <c r="CI9" s="311"/>
      <c r="CJ9" s="311"/>
      <c r="CK9" s="311"/>
      <c r="CL9" s="311"/>
      <c r="CM9" s="311"/>
      <c r="CN9" s="311"/>
      <c r="CO9" s="311"/>
      <c r="CP9" s="311"/>
      <c r="CQ9" s="311"/>
      <c r="CR9" s="311"/>
      <c r="CS9" s="311"/>
      <c r="CT9" s="311"/>
      <c r="CU9" s="311"/>
      <c r="CV9" s="311"/>
      <c r="CW9" s="311"/>
      <c r="CX9" s="311"/>
      <c r="CY9" s="311"/>
      <c r="CZ9" s="311"/>
      <c r="DA9" s="311"/>
      <c r="DB9" s="311"/>
      <c r="DC9" s="311"/>
      <c r="DD9" s="311"/>
      <c r="DE9" s="311"/>
      <c r="DF9" s="311"/>
      <c r="DG9" s="311"/>
      <c r="DH9" s="311"/>
      <c r="DI9" s="311"/>
      <c r="DJ9" s="311"/>
      <c r="DK9" s="311"/>
      <c r="DL9" s="311"/>
      <c r="DM9" s="311"/>
      <c r="DN9" s="311"/>
      <c r="DO9" s="311"/>
      <c r="DP9" s="311"/>
      <c r="DQ9" s="311"/>
      <c r="DR9" s="311"/>
    </row>
    <row r="10" spans="1:122" s="203" customFormat="1" x14ac:dyDescent="0.25">
      <c r="A10" s="151">
        <v>22</v>
      </c>
      <c r="B10" s="151">
        <v>1</v>
      </c>
      <c r="C10" s="151" t="s">
        <v>254</v>
      </c>
      <c r="D10" s="151" t="s">
        <v>220</v>
      </c>
      <c r="E10" s="151" t="s">
        <v>124</v>
      </c>
      <c r="F10" s="151" t="s">
        <v>258</v>
      </c>
      <c r="G10" s="151" t="s">
        <v>156</v>
      </c>
      <c r="H10" s="151">
        <v>11.5</v>
      </c>
      <c r="I10" s="151">
        <f t="shared" si="0"/>
        <v>103.86890710931938</v>
      </c>
      <c r="J10" s="151" t="s">
        <v>155</v>
      </c>
      <c r="K10" s="151" t="s">
        <v>736</v>
      </c>
      <c r="L10" s="151" t="s">
        <v>743</v>
      </c>
      <c r="M10" s="151" t="s">
        <v>748</v>
      </c>
      <c r="N10" s="71">
        <v>0.26</v>
      </c>
      <c r="O10" s="363">
        <v>37</v>
      </c>
      <c r="P10" s="71">
        <v>0.38</v>
      </c>
      <c r="Q10" s="151"/>
      <c r="R10" s="151"/>
      <c r="S10" s="151"/>
      <c r="T10" s="151"/>
      <c r="U10" s="151"/>
      <c r="V10" s="151"/>
      <c r="W10" s="151"/>
      <c r="X10" s="151"/>
      <c r="Y10" s="151"/>
      <c r="Z10" s="151"/>
      <c r="AA10" s="151"/>
      <c r="AB10" s="151"/>
      <c r="AC10" s="151"/>
      <c r="AD10" s="151"/>
      <c r="AE10" s="151"/>
      <c r="AF10" s="151"/>
      <c r="AG10" s="151"/>
      <c r="AH10" s="151"/>
      <c r="AI10" s="151"/>
      <c r="AJ10" s="151"/>
      <c r="AK10" s="151"/>
      <c r="AL10" s="151"/>
      <c r="AM10" s="151"/>
      <c r="AN10" s="151"/>
      <c r="AO10" s="151"/>
      <c r="AP10" s="151"/>
      <c r="AQ10" s="151"/>
      <c r="AR10" s="151"/>
      <c r="AS10" s="151"/>
      <c r="AT10" s="151"/>
      <c r="AU10" s="151"/>
      <c r="AV10" s="151"/>
      <c r="AW10" s="151"/>
      <c r="AX10" s="151"/>
      <c r="AY10" s="151"/>
      <c r="AZ10" s="151"/>
      <c r="BA10" s="151"/>
      <c r="BB10" s="151"/>
      <c r="BC10" s="151"/>
      <c r="BD10" s="151"/>
      <c r="BE10" s="151"/>
      <c r="BF10" s="151"/>
      <c r="BG10" s="151"/>
      <c r="BH10" s="151"/>
      <c r="BI10" s="151"/>
      <c r="BJ10" s="151"/>
      <c r="BK10" s="151"/>
      <c r="BL10" s="151"/>
      <c r="BM10" s="151"/>
      <c r="BN10" s="151"/>
      <c r="BO10" s="151"/>
      <c r="BP10" s="151"/>
      <c r="BQ10" s="151"/>
      <c r="BR10" s="151"/>
      <c r="BS10" s="151"/>
      <c r="BT10" s="151"/>
      <c r="BU10" s="151"/>
      <c r="BV10" s="151"/>
      <c r="BW10" s="151"/>
      <c r="BX10" s="151"/>
      <c r="BY10" s="151"/>
      <c r="BZ10" s="151"/>
      <c r="CA10" s="151"/>
      <c r="CB10" s="151"/>
      <c r="CC10" s="151"/>
      <c r="CD10" s="151"/>
      <c r="CE10" s="151"/>
      <c r="CF10" s="151"/>
      <c r="CG10" s="151"/>
      <c r="CH10" s="151"/>
      <c r="CI10" s="151"/>
      <c r="CJ10" s="151"/>
      <c r="CK10" s="151"/>
      <c r="CL10" s="151"/>
      <c r="CM10" s="151"/>
      <c r="CN10" s="151"/>
      <c r="CO10" s="151"/>
      <c r="CP10" s="151"/>
      <c r="CQ10" s="151"/>
      <c r="CR10" s="151"/>
      <c r="CS10" s="151"/>
      <c r="CT10" s="151"/>
      <c r="CU10" s="151"/>
      <c r="CV10" s="151"/>
      <c r="CW10" s="151"/>
      <c r="CX10" s="151"/>
      <c r="CY10" s="151"/>
      <c r="CZ10" s="151"/>
      <c r="DA10" s="151"/>
      <c r="DB10" s="151"/>
      <c r="DC10" s="151"/>
      <c r="DD10" s="151"/>
      <c r="DE10" s="151"/>
      <c r="DF10" s="151"/>
      <c r="DG10" s="151"/>
      <c r="DH10" s="151"/>
      <c r="DI10" s="151"/>
      <c r="DJ10" s="151"/>
      <c r="DK10" s="151"/>
      <c r="DL10" s="151"/>
      <c r="DM10" s="151"/>
      <c r="DN10" s="151"/>
      <c r="DO10" s="151"/>
      <c r="DP10" s="151"/>
      <c r="DQ10" s="151"/>
      <c r="DR10" s="151"/>
    </row>
    <row r="11" spans="1:122" s="311" customFormat="1" x14ac:dyDescent="0.25">
      <c r="A11" s="151">
        <v>21</v>
      </c>
      <c r="B11" s="151">
        <v>1</v>
      </c>
      <c r="C11" s="151" t="s">
        <v>216</v>
      </c>
      <c r="D11" s="151" t="s">
        <v>220</v>
      </c>
      <c r="E11" s="151" t="s">
        <v>124</v>
      </c>
      <c r="F11" s="151" t="s">
        <v>221</v>
      </c>
      <c r="G11" s="151" t="s">
        <v>156</v>
      </c>
      <c r="H11" s="151">
        <v>15</v>
      </c>
      <c r="I11" s="151">
        <f t="shared" si="0"/>
        <v>176.71458676443751</v>
      </c>
      <c r="J11" s="151" t="s">
        <v>155</v>
      </c>
      <c r="K11" s="151" t="s">
        <v>736</v>
      </c>
      <c r="L11" s="151" t="s">
        <v>743</v>
      </c>
      <c r="M11" s="151" t="s">
        <v>748</v>
      </c>
      <c r="N11" s="71">
        <v>0.75</v>
      </c>
      <c r="O11" s="363">
        <v>42</v>
      </c>
      <c r="P11" s="40">
        <v>0.75</v>
      </c>
      <c r="Q11" s="151"/>
      <c r="R11" s="151"/>
      <c r="S11" s="151"/>
      <c r="T11" s="151"/>
      <c r="U11" s="151"/>
      <c r="V11" s="151"/>
      <c r="W11" s="151"/>
      <c r="X11" s="151"/>
      <c r="Y11" s="151"/>
      <c r="Z11" s="151"/>
      <c r="AA11" s="151"/>
      <c r="AB11" s="151"/>
      <c r="AC11" s="151"/>
      <c r="AD11" s="151"/>
      <c r="AE11" s="151"/>
      <c r="AF11" s="151"/>
      <c r="AG11" s="151"/>
      <c r="AH11" s="151"/>
      <c r="AI11" s="151"/>
      <c r="AJ11" s="151"/>
      <c r="AK11" s="151"/>
      <c r="AL11" s="151"/>
      <c r="AM11" s="151"/>
      <c r="AN11" s="151"/>
      <c r="AO11" s="151"/>
      <c r="AP11" s="151"/>
      <c r="AQ11" s="151"/>
      <c r="AR11" s="151"/>
      <c r="AS11" s="151"/>
      <c r="AT11" s="151"/>
      <c r="AU11" s="151"/>
      <c r="AV11" s="151"/>
      <c r="AW11" s="151"/>
      <c r="AX11" s="151"/>
      <c r="AY11" s="151"/>
      <c r="AZ11" s="151"/>
      <c r="BA11" s="151"/>
      <c r="BB11" s="151"/>
      <c r="BC11" s="151"/>
      <c r="BD11" s="151"/>
      <c r="BE11" s="151"/>
      <c r="BF11" s="151"/>
      <c r="BG11" s="151"/>
      <c r="BH11" s="151"/>
      <c r="BI11" s="151"/>
      <c r="BJ11" s="151"/>
      <c r="BK11" s="151"/>
      <c r="BL11" s="151"/>
      <c r="BM11" s="151"/>
      <c r="BN11" s="151"/>
      <c r="BO11" s="151"/>
      <c r="BP11" s="151"/>
      <c r="BQ11" s="151"/>
      <c r="BR11" s="151"/>
      <c r="BS11" s="151"/>
      <c r="BT11" s="151"/>
      <c r="BU11" s="151"/>
      <c r="BV11" s="151"/>
      <c r="BW11" s="151"/>
      <c r="BX11" s="151"/>
      <c r="BY11" s="151"/>
      <c r="BZ11" s="151"/>
      <c r="CA11" s="151"/>
      <c r="CB11" s="151"/>
      <c r="CC11" s="151"/>
      <c r="CD11" s="151"/>
      <c r="CE11" s="151"/>
      <c r="CF11" s="151"/>
      <c r="CG11" s="151"/>
      <c r="CH11" s="151"/>
      <c r="CI11" s="151"/>
      <c r="CJ11" s="151"/>
      <c r="CK11" s="151"/>
      <c r="CL11" s="151"/>
      <c r="CM11" s="151"/>
      <c r="CN11" s="151"/>
      <c r="CO11" s="151"/>
      <c r="CP11" s="151"/>
      <c r="CQ11" s="151"/>
      <c r="CR11" s="151"/>
      <c r="CS11" s="151"/>
      <c r="CT11" s="151"/>
      <c r="CU11" s="151"/>
      <c r="CV11" s="151"/>
      <c r="CW11" s="151"/>
      <c r="CX11" s="151"/>
      <c r="CY11" s="151"/>
      <c r="CZ11" s="151"/>
      <c r="DA11" s="151"/>
      <c r="DB11" s="151"/>
      <c r="DC11" s="151"/>
      <c r="DD11" s="151"/>
      <c r="DE11" s="151"/>
      <c r="DF11" s="151"/>
      <c r="DG11" s="151"/>
      <c r="DH11" s="151"/>
      <c r="DI11" s="151"/>
      <c r="DJ11" s="151"/>
      <c r="DK11" s="151"/>
      <c r="DL11" s="151"/>
      <c r="DM11" s="151"/>
      <c r="DN11" s="151"/>
      <c r="DO11" s="151"/>
      <c r="DP11" s="151"/>
      <c r="DQ11" s="151"/>
      <c r="DR11" s="151"/>
    </row>
    <row r="12" spans="1:122" x14ac:dyDescent="0.25">
      <c r="A12" s="151">
        <v>19</v>
      </c>
      <c r="B12" s="151">
        <v>1</v>
      </c>
      <c r="C12" s="151" t="s">
        <v>242</v>
      </c>
      <c r="D12" s="151" t="s">
        <v>220</v>
      </c>
      <c r="E12" s="151" t="s">
        <v>124</v>
      </c>
      <c r="F12" s="151" t="s">
        <v>246</v>
      </c>
      <c r="H12" s="151">
        <v>6.9</v>
      </c>
      <c r="I12" s="151">
        <f t="shared" si="0"/>
        <v>37.39280655935498</v>
      </c>
      <c r="J12" s="151" t="s">
        <v>155</v>
      </c>
      <c r="K12" s="151" t="s">
        <v>736</v>
      </c>
      <c r="L12" s="151" t="s">
        <v>743</v>
      </c>
      <c r="M12" s="151" t="s">
        <v>748</v>
      </c>
      <c r="N12" s="71">
        <v>0.62</v>
      </c>
      <c r="O12" s="151">
        <v>166</v>
      </c>
      <c r="P12" s="40">
        <v>0.62</v>
      </c>
    </row>
    <row r="13" spans="1:122" x14ac:dyDescent="0.25">
      <c r="A13" s="151" t="s">
        <v>679</v>
      </c>
      <c r="B13" s="151">
        <v>1</v>
      </c>
      <c r="C13" s="266" t="s">
        <v>680</v>
      </c>
      <c r="D13" s="266" t="s">
        <v>495</v>
      </c>
      <c r="E13" s="151" t="s">
        <v>124</v>
      </c>
      <c r="F13" s="151" t="s">
        <v>681</v>
      </c>
      <c r="G13" s="151">
        <v>12</v>
      </c>
      <c r="H13" s="151">
        <v>3</v>
      </c>
      <c r="I13" s="151">
        <f t="shared" si="0"/>
        <v>7.0685834705774999</v>
      </c>
      <c r="J13" s="151" t="s">
        <v>676</v>
      </c>
      <c r="K13" s="151" t="s">
        <v>736</v>
      </c>
      <c r="L13" s="151" t="s">
        <v>743</v>
      </c>
      <c r="M13" s="151" t="s">
        <v>748</v>
      </c>
      <c r="N13" s="71">
        <v>0.18</v>
      </c>
      <c r="O13" s="151">
        <v>280</v>
      </c>
      <c r="P13" s="40">
        <v>0.2</v>
      </c>
    </row>
    <row r="14" spans="1:122" x14ac:dyDescent="0.25">
      <c r="A14" s="151" t="s">
        <v>677</v>
      </c>
      <c r="B14" s="151">
        <v>1</v>
      </c>
      <c r="C14" s="266" t="s">
        <v>678</v>
      </c>
      <c r="D14" s="266" t="s">
        <v>220</v>
      </c>
      <c r="E14" s="151" t="s">
        <v>124</v>
      </c>
      <c r="F14" s="151" t="s">
        <v>558</v>
      </c>
      <c r="G14" s="151">
        <v>15</v>
      </c>
      <c r="H14" s="151">
        <v>5</v>
      </c>
      <c r="I14" s="151">
        <f t="shared" si="0"/>
        <v>19.634954084937501</v>
      </c>
      <c r="J14" s="151" t="s">
        <v>676</v>
      </c>
      <c r="K14" s="151" t="s">
        <v>736</v>
      </c>
      <c r="L14" s="151" t="s">
        <v>743</v>
      </c>
      <c r="M14" s="151" t="s">
        <v>748</v>
      </c>
      <c r="N14" s="71">
        <v>0.23</v>
      </c>
      <c r="O14" s="151">
        <v>100</v>
      </c>
      <c r="P14" s="40">
        <v>0.2</v>
      </c>
      <c r="Q14" s="266"/>
      <c r="R14" s="266"/>
      <c r="S14" s="266"/>
      <c r="T14" s="266"/>
      <c r="U14" s="266"/>
      <c r="V14" s="266"/>
      <c r="W14" s="266"/>
      <c r="X14" s="266"/>
      <c r="Y14" s="266"/>
      <c r="Z14" s="266"/>
      <c r="AA14" s="266"/>
      <c r="AB14" s="266"/>
      <c r="AC14" s="266"/>
      <c r="AD14" s="266"/>
      <c r="AE14" s="266"/>
      <c r="AF14" s="266"/>
      <c r="AG14" s="266"/>
      <c r="AH14" s="266"/>
      <c r="AI14" s="266"/>
      <c r="AJ14" s="266"/>
      <c r="AK14" s="266"/>
      <c r="AL14" s="266"/>
      <c r="AM14" s="266"/>
      <c r="AN14" s="266"/>
      <c r="AO14" s="266"/>
      <c r="AP14" s="266"/>
      <c r="AQ14" s="266"/>
      <c r="AR14" s="266"/>
      <c r="AS14" s="266"/>
      <c r="AT14" s="266"/>
      <c r="AU14" s="266"/>
      <c r="AV14" s="266"/>
      <c r="AW14" s="266"/>
      <c r="AX14" s="266"/>
      <c r="AY14" s="266"/>
      <c r="AZ14" s="266"/>
      <c r="BA14" s="266"/>
      <c r="BB14" s="266"/>
      <c r="BC14" s="266"/>
      <c r="BD14" s="266"/>
      <c r="BE14" s="266"/>
      <c r="BF14" s="266"/>
      <c r="BG14" s="266"/>
      <c r="BH14" s="266"/>
      <c r="BI14" s="266"/>
      <c r="BJ14" s="266"/>
      <c r="BK14" s="266"/>
      <c r="BL14" s="266"/>
      <c r="BM14" s="266"/>
      <c r="BN14" s="266"/>
      <c r="BO14" s="266"/>
      <c r="BP14" s="266"/>
      <c r="BQ14" s="266"/>
      <c r="BR14" s="266"/>
      <c r="BS14" s="266"/>
      <c r="BT14" s="266"/>
      <c r="BU14" s="266"/>
      <c r="BV14" s="266"/>
      <c r="BW14" s="266"/>
      <c r="BX14" s="266"/>
      <c r="BY14" s="266"/>
      <c r="BZ14" s="266"/>
      <c r="CA14" s="266"/>
      <c r="CB14" s="266"/>
      <c r="CC14" s="266"/>
      <c r="CD14" s="266"/>
      <c r="CE14" s="266"/>
      <c r="CF14" s="266"/>
      <c r="CG14" s="266"/>
      <c r="CH14" s="266"/>
      <c r="CI14" s="266"/>
      <c r="CJ14" s="266"/>
      <c r="CK14" s="266"/>
      <c r="CL14" s="266"/>
      <c r="CM14" s="266"/>
      <c r="CN14" s="266"/>
      <c r="CO14" s="266"/>
      <c r="CP14" s="266"/>
      <c r="CQ14" s="266"/>
      <c r="CR14" s="266"/>
      <c r="CS14" s="266"/>
      <c r="CT14" s="266"/>
      <c r="CU14" s="266"/>
      <c r="CV14" s="266"/>
      <c r="CW14" s="266"/>
      <c r="CX14" s="266"/>
      <c r="CY14" s="266"/>
      <c r="CZ14" s="266"/>
      <c r="DA14" s="266"/>
      <c r="DB14" s="266"/>
      <c r="DC14" s="266"/>
      <c r="DD14" s="266"/>
      <c r="DE14" s="266"/>
      <c r="DF14" s="266"/>
      <c r="DG14" s="266"/>
      <c r="DH14" s="266"/>
      <c r="DI14" s="266"/>
      <c r="DJ14" s="266"/>
      <c r="DK14" s="266"/>
      <c r="DL14" s="266"/>
      <c r="DM14" s="266"/>
      <c r="DN14" s="266"/>
      <c r="DO14" s="266"/>
      <c r="DP14" s="266"/>
      <c r="DQ14" s="266"/>
      <c r="DR14" s="266"/>
    </row>
    <row r="15" spans="1:122" s="203" customFormat="1" x14ac:dyDescent="0.25">
      <c r="A15" s="151">
        <v>12</v>
      </c>
      <c r="B15" s="151">
        <v>1</v>
      </c>
      <c r="C15" s="151" t="s">
        <v>605</v>
      </c>
      <c r="D15" s="151" t="s">
        <v>189</v>
      </c>
      <c r="E15" s="151" t="s">
        <v>124</v>
      </c>
      <c r="F15" s="151" t="s">
        <v>609</v>
      </c>
      <c r="G15" s="151" t="s">
        <v>156</v>
      </c>
      <c r="H15" s="151" t="s">
        <v>156</v>
      </c>
      <c r="I15" s="151" t="e">
        <f t="shared" si="0"/>
        <v>#VALUE!</v>
      </c>
      <c r="J15" s="151" t="s">
        <v>555</v>
      </c>
      <c r="K15" s="151" t="s">
        <v>736</v>
      </c>
      <c r="L15" s="151" t="s">
        <v>743</v>
      </c>
      <c r="M15" s="151" t="s">
        <v>748</v>
      </c>
      <c r="N15" s="71">
        <v>0.1</v>
      </c>
      <c r="O15" s="151">
        <v>10</v>
      </c>
      <c r="P15" s="40">
        <v>7.0000000000000007E-2</v>
      </c>
      <c r="Q15" s="151"/>
      <c r="R15" s="151"/>
      <c r="S15" s="151"/>
      <c r="T15" s="151"/>
      <c r="U15" s="151"/>
      <c r="V15" s="151"/>
      <c r="W15" s="151"/>
      <c r="X15" s="151"/>
      <c r="Y15" s="151"/>
      <c r="Z15" s="151"/>
      <c r="AA15" s="151"/>
      <c r="AB15" s="151"/>
      <c r="AC15" s="151"/>
      <c r="AD15" s="151"/>
      <c r="AE15" s="151"/>
      <c r="AF15" s="151"/>
      <c r="AG15" s="151"/>
      <c r="AH15" s="151"/>
      <c r="AI15" s="151"/>
      <c r="AJ15" s="151"/>
      <c r="AK15" s="151"/>
      <c r="AL15" s="151"/>
      <c r="AM15" s="151"/>
      <c r="AN15" s="151"/>
      <c r="AO15" s="151"/>
      <c r="AP15" s="151"/>
      <c r="AQ15" s="151"/>
      <c r="AR15" s="151"/>
      <c r="AS15" s="151"/>
      <c r="AT15" s="151"/>
      <c r="AU15" s="151"/>
      <c r="AV15" s="151"/>
      <c r="AW15" s="151"/>
      <c r="AX15" s="151"/>
      <c r="AY15" s="151"/>
      <c r="AZ15" s="151"/>
      <c r="BA15" s="151"/>
      <c r="BB15" s="151"/>
      <c r="BC15" s="151"/>
      <c r="BD15" s="151"/>
      <c r="BE15" s="151"/>
      <c r="BF15" s="151"/>
      <c r="BG15" s="151"/>
      <c r="BH15" s="151"/>
      <c r="BI15" s="151"/>
      <c r="BJ15" s="151"/>
      <c r="BK15" s="151"/>
      <c r="BL15" s="151"/>
      <c r="BM15" s="151"/>
      <c r="BN15" s="151"/>
      <c r="BO15" s="151"/>
      <c r="BP15" s="151"/>
      <c r="BQ15" s="151"/>
      <c r="BR15" s="151"/>
      <c r="BS15" s="151"/>
      <c r="BT15" s="151"/>
      <c r="BU15" s="151"/>
      <c r="BV15" s="151"/>
      <c r="BW15" s="151"/>
      <c r="BX15" s="151"/>
      <c r="BY15" s="151"/>
      <c r="BZ15" s="151"/>
      <c r="CA15" s="151"/>
      <c r="CB15" s="151"/>
      <c r="CC15" s="151"/>
      <c r="CD15" s="151"/>
      <c r="CE15" s="151"/>
      <c r="CF15" s="151"/>
      <c r="CG15" s="151"/>
      <c r="CH15" s="151"/>
      <c r="CI15" s="151"/>
      <c r="CJ15" s="151"/>
      <c r="CK15" s="151"/>
      <c r="CL15" s="151"/>
      <c r="CM15" s="151"/>
      <c r="CN15" s="151"/>
      <c r="CO15" s="151"/>
      <c r="CP15" s="151"/>
      <c r="CQ15" s="151"/>
      <c r="CR15" s="151"/>
      <c r="CS15" s="151"/>
      <c r="CT15" s="151"/>
      <c r="CU15" s="151"/>
      <c r="CV15" s="151"/>
      <c r="CW15" s="151"/>
      <c r="CX15" s="151"/>
      <c r="CY15" s="151"/>
      <c r="CZ15" s="151"/>
      <c r="DA15" s="151"/>
      <c r="DB15" s="151"/>
      <c r="DC15" s="151"/>
      <c r="DD15" s="151"/>
      <c r="DE15" s="151"/>
      <c r="DF15" s="151"/>
      <c r="DG15" s="151"/>
      <c r="DH15" s="151"/>
      <c r="DI15" s="151"/>
      <c r="DJ15" s="151"/>
      <c r="DK15" s="151"/>
      <c r="DL15" s="151"/>
      <c r="DM15" s="151"/>
      <c r="DN15" s="151"/>
      <c r="DO15" s="151"/>
      <c r="DP15" s="151"/>
      <c r="DQ15" s="151"/>
      <c r="DR15" s="151"/>
    </row>
    <row r="16" spans="1:122" s="266" customFormat="1" x14ac:dyDescent="0.25">
      <c r="A16" s="151">
        <v>13</v>
      </c>
      <c r="B16" s="151">
        <v>1</v>
      </c>
      <c r="C16" s="151" t="s">
        <v>622</v>
      </c>
      <c r="D16" s="151" t="s">
        <v>220</v>
      </c>
      <c r="E16" s="151" t="s">
        <v>124</v>
      </c>
      <c r="F16" s="151" t="s">
        <v>609</v>
      </c>
      <c r="G16" s="151" t="s">
        <v>156</v>
      </c>
      <c r="H16" s="151" t="s">
        <v>156</v>
      </c>
      <c r="I16" s="151" t="e">
        <f>#REF!</f>
        <v>#REF!</v>
      </c>
      <c r="J16" s="151" t="s">
        <v>555</v>
      </c>
      <c r="K16" s="151" t="s">
        <v>736</v>
      </c>
      <c r="L16" s="151" t="s">
        <v>743</v>
      </c>
      <c r="M16" s="151" t="s">
        <v>748</v>
      </c>
      <c r="N16" s="71">
        <v>0.8</v>
      </c>
      <c r="O16" s="151">
        <v>121</v>
      </c>
      <c r="P16" s="40">
        <v>0.8</v>
      </c>
      <c r="Q16" s="203"/>
      <c r="R16" s="203"/>
      <c r="S16" s="203"/>
      <c r="T16" s="203"/>
      <c r="U16" s="203"/>
      <c r="V16" s="203"/>
      <c r="W16" s="203"/>
      <c r="X16" s="203"/>
      <c r="Y16" s="203"/>
      <c r="Z16" s="203"/>
      <c r="AA16" s="203"/>
      <c r="AB16" s="203"/>
      <c r="AC16" s="203"/>
      <c r="AD16" s="203"/>
      <c r="AE16" s="203"/>
      <c r="AF16" s="203"/>
      <c r="AG16" s="203"/>
      <c r="AH16" s="203"/>
      <c r="AI16" s="203"/>
      <c r="AJ16" s="203"/>
      <c r="AK16" s="203"/>
      <c r="AL16" s="203"/>
      <c r="AM16" s="203"/>
      <c r="AN16" s="203"/>
      <c r="AO16" s="203"/>
      <c r="AP16" s="203"/>
      <c r="AQ16" s="203"/>
      <c r="AR16" s="203"/>
      <c r="AS16" s="203"/>
      <c r="AT16" s="203"/>
      <c r="AU16" s="203"/>
      <c r="AV16" s="203"/>
      <c r="AW16" s="203"/>
      <c r="AX16" s="203"/>
      <c r="AY16" s="203"/>
      <c r="AZ16" s="203"/>
      <c r="BA16" s="203"/>
      <c r="BB16" s="203"/>
      <c r="BC16" s="203"/>
      <c r="BD16" s="203"/>
      <c r="BE16" s="203"/>
      <c r="BF16" s="203"/>
      <c r="BG16" s="203"/>
      <c r="BH16" s="203"/>
      <c r="BI16" s="203"/>
      <c r="BJ16" s="203"/>
      <c r="BK16" s="203"/>
      <c r="BL16" s="203"/>
      <c r="BM16" s="203"/>
      <c r="BN16" s="203"/>
      <c r="BO16" s="203"/>
      <c r="BP16" s="203"/>
      <c r="BQ16" s="203"/>
      <c r="BR16" s="203"/>
      <c r="BS16" s="203"/>
      <c r="BT16" s="203"/>
      <c r="BU16" s="203"/>
      <c r="BV16" s="203"/>
      <c r="BW16" s="203"/>
      <c r="BX16" s="203"/>
      <c r="BY16" s="203"/>
      <c r="BZ16" s="203"/>
      <c r="CA16" s="203"/>
      <c r="CB16" s="203"/>
      <c r="CC16" s="203"/>
      <c r="CD16" s="203"/>
      <c r="CE16" s="203"/>
      <c r="CF16" s="203"/>
      <c r="CG16" s="203"/>
      <c r="CH16" s="203"/>
      <c r="CI16" s="203"/>
      <c r="CJ16" s="203"/>
      <c r="CK16" s="203"/>
      <c r="CL16" s="203"/>
      <c r="CM16" s="203"/>
      <c r="CN16" s="203"/>
      <c r="CO16" s="203"/>
      <c r="CP16" s="203"/>
      <c r="CQ16" s="203"/>
      <c r="CR16" s="203"/>
      <c r="CS16" s="203"/>
      <c r="CT16" s="203"/>
      <c r="CU16" s="203"/>
      <c r="CV16" s="203"/>
      <c r="CW16" s="203"/>
      <c r="CX16" s="203"/>
      <c r="CY16" s="203"/>
      <c r="CZ16" s="203"/>
      <c r="DA16" s="203"/>
      <c r="DB16" s="203"/>
      <c r="DC16" s="203"/>
      <c r="DD16" s="203"/>
      <c r="DE16" s="203"/>
      <c r="DF16" s="203"/>
      <c r="DG16" s="203"/>
      <c r="DH16" s="203"/>
      <c r="DI16" s="203"/>
      <c r="DJ16" s="203"/>
      <c r="DK16" s="203"/>
      <c r="DL16" s="203"/>
      <c r="DM16" s="203"/>
      <c r="DN16" s="203"/>
      <c r="DO16" s="203"/>
      <c r="DP16" s="203"/>
      <c r="DQ16" s="203"/>
      <c r="DR16" s="203"/>
    </row>
    <row r="17" spans="1:122" ht="15.6" customHeight="1" x14ac:dyDescent="0.25">
      <c r="A17" s="151" t="s">
        <v>655</v>
      </c>
      <c r="B17" s="151">
        <v>1</v>
      </c>
      <c r="C17" s="266" t="s">
        <v>656</v>
      </c>
      <c r="D17" s="266" t="s">
        <v>495</v>
      </c>
      <c r="E17" s="151" t="s">
        <v>641</v>
      </c>
      <c r="F17" s="362" t="s">
        <v>657</v>
      </c>
      <c r="G17" s="151">
        <v>22</v>
      </c>
      <c r="H17" s="151">
        <v>12</v>
      </c>
      <c r="I17" s="151">
        <f t="shared" ref="I17:I43" si="1">((H17/2)^2)*3.14159265359</f>
        <v>113.09733552924</v>
      </c>
      <c r="J17" s="151" t="s">
        <v>555</v>
      </c>
      <c r="K17" s="151" t="s">
        <v>737</v>
      </c>
      <c r="L17" s="151" t="s">
        <v>743</v>
      </c>
      <c r="M17" s="151" t="s">
        <v>749</v>
      </c>
      <c r="N17" s="71">
        <v>0.2</v>
      </c>
      <c r="O17" s="151">
        <v>15</v>
      </c>
      <c r="P17" s="40">
        <v>0.17</v>
      </c>
    </row>
    <row r="18" spans="1:122" x14ac:dyDescent="0.25">
      <c r="A18" s="151" t="s">
        <v>653</v>
      </c>
      <c r="B18" s="151">
        <v>1</v>
      </c>
      <c r="C18" s="266" t="s">
        <v>425</v>
      </c>
      <c r="D18" s="266" t="s">
        <v>220</v>
      </c>
      <c r="E18" s="151" t="s">
        <v>641</v>
      </c>
      <c r="F18" s="151" t="s">
        <v>654</v>
      </c>
      <c r="G18" s="151">
        <v>22</v>
      </c>
      <c r="H18" s="151">
        <v>10</v>
      </c>
      <c r="I18" s="151">
        <f t="shared" si="1"/>
        <v>78.539816339750004</v>
      </c>
      <c r="J18" s="151" t="s">
        <v>555</v>
      </c>
      <c r="K18" s="151" t="s">
        <v>737</v>
      </c>
      <c r="L18" s="151" t="s">
        <v>743</v>
      </c>
      <c r="M18" s="151" t="s">
        <v>749</v>
      </c>
      <c r="N18" s="71">
        <v>0.21</v>
      </c>
      <c r="O18" s="151">
        <v>20</v>
      </c>
      <c r="P18" s="40">
        <v>0.16</v>
      </c>
    </row>
    <row r="19" spans="1:122" x14ac:dyDescent="0.25">
      <c r="A19" s="151">
        <v>6</v>
      </c>
      <c r="B19" s="151">
        <v>1</v>
      </c>
      <c r="C19" s="151" t="s">
        <v>637</v>
      </c>
      <c r="D19" s="151" t="s">
        <v>220</v>
      </c>
      <c r="E19" s="151" t="s">
        <v>641</v>
      </c>
      <c r="F19" s="151" t="s">
        <v>258</v>
      </c>
      <c r="G19" s="151" t="s">
        <v>156</v>
      </c>
      <c r="H19" s="151" t="s">
        <v>156</v>
      </c>
      <c r="I19" s="151" t="e">
        <f t="shared" si="1"/>
        <v>#VALUE!</v>
      </c>
      <c r="J19" s="151" t="s">
        <v>555</v>
      </c>
      <c r="K19" s="151" t="s">
        <v>737</v>
      </c>
      <c r="L19" s="151" t="s">
        <v>743</v>
      </c>
      <c r="M19" s="151" t="s">
        <v>749</v>
      </c>
      <c r="N19" s="71">
        <v>0.5</v>
      </c>
      <c r="O19" s="363">
        <v>37</v>
      </c>
      <c r="P19" s="40">
        <v>0.5</v>
      </c>
    </row>
    <row r="20" spans="1:122" s="266" customFormat="1" x14ac:dyDescent="0.25">
      <c r="A20" s="151">
        <v>4</v>
      </c>
      <c r="B20" s="151">
        <v>1</v>
      </c>
      <c r="C20" s="151" t="s">
        <v>290</v>
      </c>
      <c r="D20" s="151" t="s">
        <v>279</v>
      </c>
      <c r="E20" s="151" t="s">
        <v>280</v>
      </c>
      <c r="F20" s="151" t="s">
        <v>294</v>
      </c>
      <c r="G20" s="151">
        <v>23</v>
      </c>
      <c r="H20" s="151">
        <v>11.5</v>
      </c>
      <c r="I20" s="151">
        <f t="shared" si="1"/>
        <v>103.86890710931938</v>
      </c>
      <c r="J20" s="151" t="s">
        <v>155</v>
      </c>
      <c r="K20" s="151" t="s">
        <v>738</v>
      </c>
      <c r="L20" s="151" t="s">
        <v>744</v>
      </c>
      <c r="M20" s="151" t="s">
        <v>748</v>
      </c>
      <c r="N20" s="71">
        <v>1</v>
      </c>
      <c r="O20" s="151">
        <v>96</v>
      </c>
      <c r="P20" s="40">
        <v>1</v>
      </c>
      <c r="Q20" s="311"/>
      <c r="R20" s="311"/>
      <c r="S20" s="311"/>
      <c r="T20" s="311"/>
      <c r="U20" s="311"/>
      <c r="V20" s="311"/>
      <c r="W20" s="311"/>
      <c r="X20" s="311"/>
      <c r="Y20" s="311"/>
      <c r="Z20" s="311"/>
      <c r="AA20" s="311"/>
      <c r="AB20" s="311"/>
      <c r="AC20" s="311"/>
      <c r="AD20" s="311"/>
      <c r="AE20" s="311"/>
      <c r="AF20" s="311"/>
      <c r="AG20" s="311"/>
      <c r="AH20" s="311"/>
      <c r="AI20" s="311"/>
      <c r="AJ20" s="311"/>
      <c r="AK20" s="311"/>
      <c r="AL20" s="311"/>
      <c r="AM20" s="311"/>
      <c r="AN20" s="311"/>
      <c r="AO20" s="311"/>
      <c r="AP20" s="311"/>
      <c r="AQ20" s="311"/>
      <c r="AR20" s="311"/>
      <c r="AS20" s="311"/>
      <c r="AT20" s="311"/>
      <c r="AU20" s="311"/>
      <c r="AV20" s="311"/>
      <c r="AW20" s="311"/>
      <c r="AX20" s="311"/>
      <c r="AY20" s="311"/>
      <c r="AZ20" s="311"/>
      <c r="BA20" s="311"/>
      <c r="BB20" s="311"/>
      <c r="BC20" s="311"/>
      <c r="BD20" s="311"/>
      <c r="BE20" s="311"/>
      <c r="BF20" s="311"/>
      <c r="BG20" s="311"/>
      <c r="BH20" s="311"/>
      <c r="BI20" s="311"/>
      <c r="BJ20" s="311"/>
      <c r="BK20" s="311"/>
      <c r="BL20" s="311"/>
      <c r="BM20" s="311"/>
      <c r="BN20" s="311"/>
      <c r="BO20" s="311"/>
      <c r="BP20" s="311"/>
      <c r="BQ20" s="311"/>
      <c r="BR20" s="311"/>
      <c r="BS20" s="311"/>
      <c r="BT20" s="311"/>
      <c r="BU20" s="311"/>
      <c r="BV20" s="311"/>
      <c r="BW20" s="311"/>
      <c r="BX20" s="311"/>
      <c r="BY20" s="311"/>
      <c r="BZ20" s="311"/>
      <c r="CA20" s="311"/>
      <c r="CB20" s="311"/>
      <c r="CC20" s="311"/>
      <c r="CD20" s="311"/>
      <c r="CE20" s="311"/>
      <c r="CF20" s="311"/>
      <c r="CG20" s="311"/>
      <c r="CH20" s="311"/>
      <c r="CI20" s="311"/>
      <c r="CJ20" s="311"/>
      <c r="CK20" s="311"/>
      <c r="CL20" s="311"/>
      <c r="CM20" s="311"/>
      <c r="CN20" s="311"/>
      <c r="CO20" s="311"/>
      <c r="CP20" s="311"/>
      <c r="CQ20" s="311"/>
      <c r="CR20" s="311"/>
      <c r="CS20" s="311"/>
      <c r="CT20" s="311"/>
      <c r="CU20" s="311"/>
      <c r="CV20" s="311"/>
      <c r="CW20" s="311"/>
      <c r="CX20" s="311"/>
      <c r="CY20" s="311"/>
      <c r="CZ20" s="311"/>
      <c r="DA20" s="311"/>
      <c r="DB20" s="311"/>
      <c r="DC20" s="311"/>
      <c r="DD20" s="311"/>
      <c r="DE20" s="311"/>
      <c r="DF20" s="311"/>
      <c r="DG20" s="311"/>
      <c r="DH20" s="311"/>
      <c r="DI20" s="311"/>
      <c r="DJ20" s="311"/>
      <c r="DK20" s="311"/>
      <c r="DL20" s="311"/>
      <c r="DM20" s="311"/>
      <c r="DN20" s="311"/>
      <c r="DO20" s="311"/>
      <c r="DP20" s="311"/>
      <c r="DQ20" s="311"/>
      <c r="DR20" s="311"/>
    </row>
    <row r="21" spans="1:122" s="311" customFormat="1" x14ac:dyDescent="0.25">
      <c r="A21" s="151">
        <v>29</v>
      </c>
      <c r="B21" s="151">
        <v>1</v>
      </c>
      <c r="C21" s="151" t="s">
        <v>276</v>
      </c>
      <c r="D21" s="151" t="s">
        <v>279</v>
      </c>
      <c r="E21" s="151" t="s">
        <v>280</v>
      </c>
      <c r="F21" s="151" t="s">
        <v>281</v>
      </c>
      <c r="G21" s="151" t="s">
        <v>156</v>
      </c>
      <c r="H21" s="151">
        <v>9.1999999999999993</v>
      </c>
      <c r="I21" s="151">
        <f t="shared" si="1"/>
        <v>66.476100549964386</v>
      </c>
      <c r="J21" s="151" t="s">
        <v>155</v>
      </c>
      <c r="K21" s="151" t="s">
        <v>738</v>
      </c>
      <c r="L21" s="151" t="s">
        <v>744</v>
      </c>
      <c r="M21" s="151" t="s">
        <v>748</v>
      </c>
      <c r="N21" s="71">
        <v>1</v>
      </c>
      <c r="O21" s="151">
        <v>150</v>
      </c>
      <c r="P21" s="40">
        <v>1</v>
      </c>
    </row>
    <row r="22" spans="1:122" s="311" customFormat="1" x14ac:dyDescent="0.25">
      <c r="A22" s="151">
        <v>9</v>
      </c>
      <c r="B22" s="151">
        <v>1</v>
      </c>
      <c r="C22" s="151" t="s">
        <v>658</v>
      </c>
      <c r="D22" s="151" t="s">
        <v>279</v>
      </c>
      <c r="E22" s="151" t="s">
        <v>280</v>
      </c>
      <c r="F22" s="151" t="s">
        <v>294</v>
      </c>
      <c r="G22" s="151" t="s">
        <v>156</v>
      </c>
      <c r="H22" s="151">
        <v>9.5</v>
      </c>
      <c r="I22" s="151">
        <f t="shared" si="1"/>
        <v>70.882184246624377</v>
      </c>
      <c r="J22" s="151" t="s">
        <v>555</v>
      </c>
      <c r="K22" s="151" t="s">
        <v>738</v>
      </c>
      <c r="L22" s="151" t="s">
        <v>744</v>
      </c>
      <c r="M22" s="151" t="s">
        <v>748</v>
      </c>
      <c r="N22" s="71">
        <v>0.5</v>
      </c>
      <c r="O22" s="151">
        <v>71</v>
      </c>
      <c r="P22" s="40">
        <v>0.5</v>
      </c>
      <c r="Q22" s="266"/>
      <c r="R22" s="266"/>
      <c r="S22" s="266"/>
      <c r="T22" s="266"/>
      <c r="U22" s="266"/>
      <c r="V22" s="266"/>
      <c r="W22" s="266"/>
      <c r="X22" s="266"/>
      <c r="Y22" s="266"/>
      <c r="Z22" s="266"/>
      <c r="AA22" s="266"/>
      <c r="AB22" s="266"/>
      <c r="AC22" s="266"/>
      <c r="AD22" s="266"/>
      <c r="AE22" s="266"/>
      <c r="AF22" s="266"/>
      <c r="AG22" s="266"/>
      <c r="AH22" s="266"/>
      <c r="AI22" s="266"/>
      <c r="AJ22" s="266"/>
      <c r="AK22" s="266"/>
      <c r="AL22" s="266"/>
      <c r="AM22" s="266"/>
      <c r="AN22" s="266"/>
      <c r="AO22" s="266"/>
      <c r="AP22" s="266"/>
      <c r="AQ22" s="266"/>
      <c r="AR22" s="266"/>
      <c r="AS22" s="266"/>
      <c r="AT22" s="266"/>
      <c r="AU22" s="266"/>
      <c r="AV22" s="266"/>
      <c r="AW22" s="266"/>
      <c r="AX22" s="266"/>
      <c r="AY22" s="266"/>
      <c r="AZ22" s="266"/>
      <c r="BA22" s="266"/>
      <c r="BB22" s="266"/>
      <c r="BC22" s="266"/>
      <c r="BD22" s="266"/>
      <c r="BE22" s="266"/>
      <c r="BF22" s="266"/>
      <c r="BG22" s="266"/>
      <c r="BH22" s="266"/>
      <c r="BI22" s="266"/>
      <c r="BJ22" s="266"/>
      <c r="BK22" s="266"/>
      <c r="BL22" s="266"/>
      <c r="BM22" s="266"/>
      <c r="BN22" s="266"/>
      <c r="BO22" s="266"/>
      <c r="BP22" s="266"/>
      <c r="BQ22" s="266"/>
      <c r="BR22" s="266"/>
      <c r="BS22" s="266"/>
      <c r="BT22" s="266"/>
      <c r="BU22" s="266"/>
      <c r="BV22" s="266"/>
      <c r="BW22" s="266"/>
      <c r="BX22" s="266"/>
      <c r="BY22" s="266"/>
      <c r="BZ22" s="266"/>
      <c r="CA22" s="266"/>
      <c r="CB22" s="266"/>
      <c r="CC22" s="266"/>
      <c r="CD22" s="266"/>
      <c r="CE22" s="266"/>
      <c r="CF22" s="266"/>
      <c r="CG22" s="266"/>
      <c r="CH22" s="266"/>
      <c r="CI22" s="266"/>
      <c r="CJ22" s="266"/>
      <c r="CK22" s="266"/>
      <c r="CL22" s="266"/>
      <c r="CM22" s="266"/>
      <c r="CN22" s="266"/>
      <c r="CO22" s="266"/>
      <c r="CP22" s="266"/>
      <c r="CQ22" s="266"/>
      <c r="CR22" s="266"/>
      <c r="CS22" s="266"/>
      <c r="CT22" s="266"/>
      <c r="CU22" s="266"/>
      <c r="CV22" s="266"/>
      <c r="CW22" s="266"/>
      <c r="CX22" s="266"/>
      <c r="CY22" s="266"/>
      <c r="CZ22" s="266"/>
      <c r="DA22" s="266"/>
      <c r="DB22" s="266"/>
      <c r="DC22" s="266"/>
      <c r="DD22" s="266"/>
      <c r="DE22" s="266"/>
      <c r="DF22" s="266"/>
      <c r="DG22" s="266"/>
      <c r="DH22" s="266"/>
      <c r="DI22" s="266"/>
      <c r="DJ22" s="266"/>
      <c r="DK22" s="266"/>
      <c r="DL22" s="266"/>
      <c r="DM22" s="266"/>
      <c r="DN22" s="266"/>
      <c r="DO22" s="266"/>
      <c r="DP22" s="266"/>
      <c r="DQ22" s="266"/>
      <c r="DR22" s="266"/>
    </row>
    <row r="23" spans="1:122" s="203" customFormat="1" x14ac:dyDescent="0.25">
      <c r="A23" s="151" t="s">
        <v>670</v>
      </c>
      <c r="B23" s="151">
        <v>1</v>
      </c>
      <c r="C23" s="266" t="s">
        <v>671</v>
      </c>
      <c r="D23" s="151" t="s">
        <v>279</v>
      </c>
      <c r="E23" s="151" t="s">
        <v>280</v>
      </c>
      <c r="F23" s="151" t="s">
        <v>294</v>
      </c>
      <c r="G23" s="266">
        <v>20</v>
      </c>
      <c r="H23" s="266">
        <v>9</v>
      </c>
      <c r="I23" s="151">
        <f t="shared" si="1"/>
        <v>63.6172512351975</v>
      </c>
      <c r="J23" s="266" t="s">
        <v>555</v>
      </c>
      <c r="K23" s="151" t="s">
        <v>738</v>
      </c>
      <c r="L23" s="151" t="s">
        <v>744</v>
      </c>
      <c r="M23" s="151" t="s">
        <v>748</v>
      </c>
      <c r="N23" s="71">
        <v>0.5</v>
      </c>
      <c r="O23" s="151">
        <v>75</v>
      </c>
      <c r="P23" s="40">
        <v>0.48</v>
      </c>
    </row>
    <row r="24" spans="1:122" x14ac:dyDescent="0.25">
      <c r="A24" s="151" t="s">
        <v>673</v>
      </c>
      <c r="B24" s="151">
        <v>1</v>
      </c>
      <c r="C24" s="266" t="s">
        <v>425</v>
      </c>
      <c r="D24" s="266" t="s">
        <v>220</v>
      </c>
      <c r="E24" s="151" t="s">
        <v>280</v>
      </c>
      <c r="F24" s="266" t="s">
        <v>306</v>
      </c>
      <c r="G24" s="266">
        <v>22</v>
      </c>
      <c r="H24" s="266">
        <v>4</v>
      </c>
      <c r="I24" s="151">
        <f t="shared" si="1"/>
        <v>12.56637061436</v>
      </c>
      <c r="J24" s="266" t="s">
        <v>555</v>
      </c>
      <c r="K24" s="151" t="s">
        <v>738</v>
      </c>
      <c r="L24" s="151" t="s">
        <v>744</v>
      </c>
      <c r="M24" s="151" t="s">
        <v>748</v>
      </c>
      <c r="N24" s="71">
        <v>0.3</v>
      </c>
      <c r="O24" s="151">
        <v>220</v>
      </c>
      <c r="P24" s="40">
        <v>0.28000000000000003</v>
      </c>
    </row>
    <row r="25" spans="1:122" ht="19.5" customHeight="1" x14ac:dyDescent="0.25">
      <c r="A25" s="151">
        <v>28</v>
      </c>
      <c r="B25" s="151">
        <v>1</v>
      </c>
      <c r="C25" s="151" t="s">
        <v>374</v>
      </c>
      <c r="D25" s="151" t="s">
        <v>279</v>
      </c>
      <c r="E25" s="151" t="s">
        <v>312</v>
      </c>
      <c r="F25" s="151" t="s">
        <v>378</v>
      </c>
      <c r="G25" s="151">
        <v>12.5</v>
      </c>
      <c r="H25" s="151">
        <v>6.5</v>
      </c>
      <c r="I25" s="151">
        <f t="shared" si="1"/>
        <v>33.183072403544372</v>
      </c>
      <c r="J25" s="151" t="s">
        <v>155</v>
      </c>
      <c r="K25" s="151" t="s">
        <v>739</v>
      </c>
      <c r="L25" s="151" t="s">
        <v>744</v>
      </c>
      <c r="M25" s="151" t="s">
        <v>749</v>
      </c>
      <c r="N25" s="71">
        <v>0.4</v>
      </c>
      <c r="O25" s="151">
        <v>60</v>
      </c>
      <c r="P25" s="40">
        <v>0.2</v>
      </c>
    </row>
    <row r="26" spans="1:122" x14ac:dyDescent="0.25">
      <c r="A26" s="151">
        <v>26</v>
      </c>
      <c r="B26" s="151">
        <v>1</v>
      </c>
      <c r="C26" s="151" t="s">
        <v>402</v>
      </c>
      <c r="D26" s="151" t="s">
        <v>279</v>
      </c>
      <c r="E26" s="151" t="s">
        <v>312</v>
      </c>
      <c r="F26" s="151" t="s">
        <v>315</v>
      </c>
      <c r="G26" s="151">
        <v>6.5</v>
      </c>
      <c r="H26" s="151">
        <v>4.5999999999999996</v>
      </c>
      <c r="I26" s="151">
        <f t="shared" si="1"/>
        <v>16.619025137491096</v>
      </c>
      <c r="J26" s="151" t="s">
        <v>155</v>
      </c>
      <c r="K26" s="151" t="s">
        <v>739</v>
      </c>
      <c r="L26" s="151" t="s">
        <v>744</v>
      </c>
      <c r="M26" s="151" t="s">
        <v>749</v>
      </c>
      <c r="N26" s="71">
        <v>0.32</v>
      </c>
      <c r="O26" s="151">
        <v>240</v>
      </c>
      <c r="P26" s="40">
        <v>0.4</v>
      </c>
    </row>
    <row r="27" spans="1:122" x14ac:dyDescent="0.25">
      <c r="A27" s="151">
        <v>16</v>
      </c>
      <c r="B27" s="151">
        <v>1</v>
      </c>
      <c r="C27" s="151" t="s">
        <v>308</v>
      </c>
      <c r="D27" s="151" t="s">
        <v>279</v>
      </c>
      <c r="E27" s="151" t="s">
        <v>312</v>
      </c>
      <c r="F27" s="151" t="s">
        <v>294</v>
      </c>
      <c r="G27" s="151" t="s">
        <v>156</v>
      </c>
      <c r="H27" s="151">
        <v>10</v>
      </c>
      <c r="I27" s="151">
        <f t="shared" si="1"/>
        <v>78.539816339750004</v>
      </c>
      <c r="J27" s="151" t="s">
        <v>155</v>
      </c>
      <c r="K27" s="151" t="s">
        <v>739</v>
      </c>
      <c r="L27" s="151" t="s">
        <v>744</v>
      </c>
      <c r="M27" s="151" t="s">
        <v>749</v>
      </c>
      <c r="N27" s="71">
        <v>0.35299999999999998</v>
      </c>
      <c r="O27" s="151">
        <v>45</v>
      </c>
      <c r="P27" s="40">
        <v>0.35</v>
      </c>
    </row>
    <row r="28" spans="1:122" x14ac:dyDescent="0.25">
      <c r="A28" s="151">
        <v>31</v>
      </c>
      <c r="B28" s="151">
        <v>1</v>
      </c>
      <c r="C28" s="151" t="s">
        <v>337</v>
      </c>
      <c r="D28" s="151" t="s">
        <v>279</v>
      </c>
      <c r="E28" s="151" t="s">
        <v>312</v>
      </c>
      <c r="F28" s="151" t="s">
        <v>341</v>
      </c>
      <c r="G28" s="151">
        <v>10</v>
      </c>
      <c r="H28" s="151">
        <v>4.5</v>
      </c>
      <c r="I28" s="151">
        <f t="shared" si="1"/>
        <v>15.904312808799375</v>
      </c>
      <c r="J28" s="151" t="s">
        <v>155</v>
      </c>
      <c r="K28" s="151" t="s">
        <v>739</v>
      </c>
      <c r="L28" s="151" t="s">
        <v>744</v>
      </c>
      <c r="M28" s="151" t="s">
        <v>749</v>
      </c>
      <c r="N28" s="71">
        <v>0.05</v>
      </c>
      <c r="O28" s="151">
        <v>31</v>
      </c>
      <c r="P28" s="40">
        <v>0.05</v>
      </c>
    </row>
    <row r="29" spans="1:122" x14ac:dyDescent="0.25">
      <c r="A29" s="151" t="s">
        <v>685</v>
      </c>
      <c r="B29" s="151">
        <v>1</v>
      </c>
      <c r="C29" s="266" t="s">
        <v>671</v>
      </c>
      <c r="D29" s="266" t="s">
        <v>279</v>
      </c>
      <c r="E29" s="151" t="s">
        <v>312</v>
      </c>
      <c r="F29" s="151" t="s">
        <v>294</v>
      </c>
      <c r="G29" s="266">
        <v>20</v>
      </c>
      <c r="H29" s="266">
        <v>8</v>
      </c>
      <c r="I29" s="151">
        <f t="shared" si="1"/>
        <v>50.265482457440001</v>
      </c>
      <c r="J29" s="266" t="s">
        <v>676</v>
      </c>
      <c r="K29" s="151" t="s">
        <v>739</v>
      </c>
      <c r="L29" s="151" t="s">
        <v>744</v>
      </c>
      <c r="M29" s="151" t="s">
        <v>749</v>
      </c>
      <c r="N29" s="71">
        <v>0.35</v>
      </c>
      <c r="O29" s="151">
        <v>70</v>
      </c>
      <c r="P29" s="40">
        <v>0.35</v>
      </c>
    </row>
    <row r="30" spans="1:122" x14ac:dyDescent="0.25">
      <c r="A30" s="151" t="s">
        <v>703</v>
      </c>
      <c r="B30" s="151">
        <v>1</v>
      </c>
      <c r="C30" s="266" t="s">
        <v>704</v>
      </c>
      <c r="D30" s="266" t="s">
        <v>500</v>
      </c>
      <c r="E30" s="151" t="s">
        <v>312</v>
      </c>
      <c r="F30" s="266" t="s">
        <v>501</v>
      </c>
      <c r="G30" s="266">
        <v>20</v>
      </c>
      <c r="H30" s="266">
        <v>6</v>
      </c>
      <c r="I30" s="151">
        <f t="shared" si="1"/>
        <v>28.27433388231</v>
      </c>
      <c r="J30" s="266" t="s">
        <v>676</v>
      </c>
      <c r="K30" s="151" t="s">
        <v>739</v>
      </c>
      <c r="L30" s="151" t="s">
        <v>744</v>
      </c>
      <c r="M30" s="151" t="s">
        <v>749</v>
      </c>
      <c r="N30" s="71">
        <v>0.23</v>
      </c>
      <c r="O30" s="266">
        <v>100</v>
      </c>
      <c r="P30" s="40">
        <v>0.28000000000000003</v>
      </c>
      <c r="Q30" s="203"/>
      <c r="R30" s="203"/>
      <c r="S30" s="203"/>
      <c r="T30" s="203"/>
      <c r="U30" s="203"/>
      <c r="V30" s="203"/>
      <c r="W30" s="203"/>
      <c r="X30" s="203"/>
      <c r="Y30" s="203"/>
      <c r="Z30" s="203"/>
      <c r="AA30" s="203"/>
      <c r="AB30" s="203"/>
      <c r="AC30" s="203"/>
      <c r="AD30" s="203"/>
      <c r="AE30" s="203"/>
      <c r="AF30" s="203"/>
      <c r="AG30" s="203"/>
      <c r="AH30" s="203"/>
      <c r="AI30" s="203"/>
      <c r="AJ30" s="203"/>
      <c r="AK30" s="203"/>
      <c r="AL30" s="203"/>
      <c r="AM30" s="203"/>
      <c r="AN30" s="203"/>
      <c r="AO30" s="203"/>
      <c r="AP30" s="203"/>
      <c r="AQ30" s="203"/>
      <c r="AR30" s="203"/>
      <c r="AS30" s="203"/>
      <c r="AT30" s="203"/>
      <c r="AU30" s="203"/>
      <c r="AV30" s="203"/>
      <c r="AW30" s="203"/>
      <c r="AX30" s="203"/>
      <c r="AY30" s="203"/>
      <c r="AZ30" s="203"/>
      <c r="BA30" s="203"/>
      <c r="BB30" s="203"/>
      <c r="BC30" s="203"/>
      <c r="BD30" s="203"/>
      <c r="BE30" s="203"/>
      <c r="BF30" s="203"/>
      <c r="BG30" s="203"/>
      <c r="BH30" s="203"/>
      <c r="BI30" s="203"/>
      <c r="BJ30" s="203"/>
      <c r="BK30" s="203"/>
      <c r="BL30" s="203"/>
      <c r="BM30" s="203"/>
      <c r="BN30" s="203"/>
      <c r="BO30" s="203"/>
      <c r="BP30" s="203"/>
      <c r="BQ30" s="203"/>
      <c r="BR30" s="203"/>
      <c r="BS30" s="203"/>
      <c r="BT30" s="203"/>
      <c r="BU30" s="203"/>
      <c r="BV30" s="203"/>
      <c r="BW30" s="203"/>
      <c r="BX30" s="203"/>
      <c r="BY30" s="203"/>
      <c r="BZ30" s="203"/>
      <c r="CA30" s="203"/>
      <c r="CB30" s="203"/>
      <c r="CC30" s="203"/>
      <c r="CD30" s="203"/>
      <c r="CE30" s="203"/>
      <c r="CF30" s="203"/>
      <c r="CG30" s="203"/>
      <c r="CH30" s="203"/>
      <c r="CI30" s="203"/>
      <c r="CJ30" s="203"/>
      <c r="CK30" s="203"/>
      <c r="CL30" s="203"/>
      <c r="CM30" s="203"/>
      <c r="CN30" s="203"/>
      <c r="CO30" s="203"/>
      <c r="CP30" s="203"/>
      <c r="CQ30" s="203"/>
      <c r="CR30" s="203"/>
      <c r="CS30" s="203"/>
      <c r="CT30" s="203"/>
      <c r="CU30" s="203"/>
      <c r="CV30" s="203"/>
      <c r="CW30" s="203"/>
      <c r="CX30" s="203"/>
      <c r="CY30" s="203"/>
      <c r="CZ30" s="203"/>
      <c r="DA30" s="203"/>
      <c r="DB30" s="203"/>
      <c r="DC30" s="203"/>
      <c r="DD30" s="203"/>
      <c r="DE30" s="203"/>
      <c r="DF30" s="203"/>
      <c r="DG30" s="203"/>
      <c r="DH30" s="203"/>
      <c r="DI30" s="203"/>
      <c r="DJ30" s="203"/>
      <c r="DK30" s="203"/>
      <c r="DL30" s="203"/>
      <c r="DM30" s="203"/>
      <c r="DN30" s="203"/>
      <c r="DO30" s="203"/>
      <c r="DP30" s="203"/>
      <c r="DQ30" s="203"/>
      <c r="DR30" s="203"/>
    </row>
    <row r="31" spans="1:122" x14ac:dyDescent="0.25">
      <c r="A31" s="151">
        <v>20</v>
      </c>
      <c r="B31" s="151">
        <v>1</v>
      </c>
      <c r="C31" s="151" t="s">
        <v>686</v>
      </c>
      <c r="D31" s="151" t="s">
        <v>500</v>
      </c>
      <c r="E31" s="151" t="s">
        <v>312</v>
      </c>
      <c r="F31" s="151" t="s">
        <v>690</v>
      </c>
      <c r="G31" s="151">
        <v>30.5</v>
      </c>
      <c r="H31" s="151">
        <v>3.8</v>
      </c>
      <c r="I31" s="151">
        <f t="shared" si="1"/>
        <v>11.341149479459899</v>
      </c>
      <c r="J31" s="151" t="s">
        <v>676</v>
      </c>
      <c r="K31" s="151" t="s">
        <v>739</v>
      </c>
      <c r="L31" s="151" t="s">
        <v>744</v>
      </c>
      <c r="M31" s="151" t="s">
        <v>749</v>
      </c>
      <c r="N31" s="71">
        <v>0.23</v>
      </c>
      <c r="O31" s="151">
        <v>200</v>
      </c>
      <c r="P31" s="40">
        <v>0.23</v>
      </c>
    </row>
    <row r="32" spans="1:122" s="203" customFormat="1" x14ac:dyDescent="0.25">
      <c r="A32" s="151">
        <v>28</v>
      </c>
      <c r="B32" s="151">
        <v>1</v>
      </c>
      <c r="C32" s="151" t="s">
        <v>374</v>
      </c>
      <c r="D32" s="151" t="s">
        <v>279</v>
      </c>
      <c r="E32" s="151" t="s">
        <v>312</v>
      </c>
      <c r="F32" s="151" t="s">
        <v>378</v>
      </c>
      <c r="G32" s="151">
        <v>12.5</v>
      </c>
      <c r="H32" s="151">
        <v>6.5</v>
      </c>
      <c r="I32" s="151">
        <f t="shared" si="1"/>
        <v>33.183072403544372</v>
      </c>
      <c r="J32" s="151" t="s">
        <v>555</v>
      </c>
      <c r="K32" s="151" t="s">
        <v>739</v>
      </c>
      <c r="L32" s="151" t="s">
        <v>744</v>
      </c>
      <c r="M32" s="151" t="s">
        <v>749</v>
      </c>
      <c r="N32" s="71">
        <v>0.35</v>
      </c>
      <c r="O32" s="151">
        <v>54</v>
      </c>
      <c r="P32" s="40">
        <v>0.18</v>
      </c>
      <c r="Q32" s="151"/>
      <c r="R32" s="151"/>
      <c r="S32" s="151"/>
      <c r="T32" s="151"/>
      <c r="U32" s="151"/>
      <c r="V32" s="151"/>
      <c r="W32" s="151"/>
      <c r="X32" s="151"/>
      <c r="Y32" s="151"/>
      <c r="Z32" s="151"/>
      <c r="AA32" s="151"/>
      <c r="AB32" s="151"/>
      <c r="AC32" s="151"/>
      <c r="AD32" s="151"/>
      <c r="AE32" s="151"/>
      <c r="AF32" s="151"/>
      <c r="AG32" s="151"/>
      <c r="AH32" s="151"/>
      <c r="AI32" s="151"/>
      <c r="AJ32" s="151"/>
      <c r="AK32" s="151"/>
      <c r="AL32" s="151"/>
      <c r="AM32" s="151"/>
      <c r="AN32" s="151"/>
      <c r="AO32" s="151"/>
      <c r="AP32" s="151"/>
      <c r="AQ32" s="151"/>
      <c r="AR32" s="151"/>
      <c r="AS32" s="151"/>
      <c r="AT32" s="151"/>
      <c r="AU32" s="151"/>
      <c r="AV32" s="151"/>
      <c r="AW32" s="151"/>
      <c r="AX32" s="151"/>
      <c r="AY32" s="151"/>
      <c r="AZ32" s="151"/>
      <c r="BA32" s="151"/>
      <c r="BB32" s="151"/>
      <c r="BC32" s="151"/>
      <c r="BD32" s="151"/>
      <c r="BE32" s="151"/>
      <c r="BF32" s="151"/>
      <c r="BG32" s="151"/>
      <c r="BH32" s="151"/>
      <c r="BI32" s="151"/>
      <c r="BJ32" s="151"/>
      <c r="BK32" s="151"/>
      <c r="BL32" s="151"/>
      <c r="BM32" s="151"/>
      <c r="BN32" s="151"/>
      <c r="BO32" s="151"/>
      <c r="BP32" s="151"/>
      <c r="BQ32" s="151"/>
      <c r="BR32" s="151"/>
      <c r="BS32" s="151"/>
      <c r="BT32" s="151"/>
      <c r="BU32" s="151"/>
      <c r="BV32" s="151"/>
      <c r="BW32" s="151"/>
      <c r="BX32" s="151"/>
      <c r="BY32" s="151"/>
      <c r="BZ32" s="151"/>
      <c r="CA32" s="151"/>
      <c r="CB32" s="151"/>
      <c r="CC32" s="151"/>
      <c r="CD32" s="151"/>
      <c r="CE32" s="151"/>
      <c r="CF32" s="151"/>
      <c r="CG32" s="151"/>
      <c r="CH32" s="151"/>
      <c r="CI32" s="151"/>
      <c r="CJ32" s="151"/>
      <c r="CK32" s="151"/>
      <c r="CL32" s="151"/>
      <c r="CM32" s="151"/>
      <c r="CN32" s="151"/>
      <c r="CO32" s="151"/>
      <c r="CP32" s="151"/>
      <c r="CQ32" s="151"/>
      <c r="CR32" s="151"/>
      <c r="CS32" s="151"/>
      <c r="CT32" s="151"/>
      <c r="CU32" s="151"/>
      <c r="CV32" s="151"/>
      <c r="CW32" s="151"/>
      <c r="CX32" s="151"/>
      <c r="CY32" s="151"/>
      <c r="CZ32" s="151"/>
      <c r="DA32" s="151"/>
      <c r="DB32" s="151"/>
      <c r="DC32" s="151"/>
      <c r="DD32" s="151"/>
      <c r="DE32" s="151"/>
      <c r="DF32" s="151"/>
      <c r="DG32" s="151"/>
      <c r="DH32" s="151"/>
      <c r="DI32" s="151"/>
      <c r="DJ32" s="151"/>
      <c r="DK32" s="151"/>
      <c r="DL32" s="151"/>
      <c r="DM32" s="151"/>
      <c r="DN32" s="151"/>
      <c r="DO32" s="151"/>
      <c r="DP32" s="151"/>
      <c r="DQ32" s="151"/>
      <c r="DR32" s="151"/>
    </row>
    <row r="33" spans="1:122" x14ac:dyDescent="0.25">
      <c r="A33" s="151" t="s">
        <v>675</v>
      </c>
      <c r="B33" s="151">
        <v>1</v>
      </c>
      <c r="C33" s="266" t="s">
        <v>305</v>
      </c>
      <c r="D33" s="266" t="s">
        <v>220</v>
      </c>
      <c r="E33" s="151" t="s">
        <v>312</v>
      </c>
      <c r="F33" s="266" t="s">
        <v>306</v>
      </c>
      <c r="G33" s="266">
        <v>18</v>
      </c>
      <c r="H33" s="266">
        <v>6</v>
      </c>
      <c r="I33" s="151">
        <f t="shared" si="1"/>
        <v>28.27433388231</v>
      </c>
      <c r="J33" s="266" t="s">
        <v>555</v>
      </c>
      <c r="K33" s="151" t="s">
        <v>739</v>
      </c>
      <c r="L33" s="151" t="s">
        <v>744</v>
      </c>
      <c r="M33" s="151" t="s">
        <v>749</v>
      </c>
      <c r="N33" s="71">
        <v>0.32</v>
      </c>
      <c r="O33" s="151">
        <v>80</v>
      </c>
      <c r="P33" s="40">
        <v>0.23</v>
      </c>
    </row>
    <row r="34" spans="1:122" x14ac:dyDescent="0.25">
      <c r="A34" s="151">
        <v>27</v>
      </c>
      <c r="B34" s="151">
        <v>1</v>
      </c>
      <c r="C34" s="151" t="s">
        <v>502</v>
      </c>
      <c r="D34" s="151" t="s">
        <v>279</v>
      </c>
      <c r="E34" s="151" t="s">
        <v>431</v>
      </c>
      <c r="F34" s="151" t="s">
        <v>506</v>
      </c>
      <c r="G34" s="151" t="s">
        <v>156</v>
      </c>
      <c r="H34" s="151">
        <v>4.2</v>
      </c>
      <c r="I34" s="151">
        <f t="shared" si="1"/>
        <v>13.854423602331901</v>
      </c>
      <c r="J34" s="151" t="s">
        <v>155</v>
      </c>
      <c r="K34" s="151" t="s">
        <v>740</v>
      </c>
      <c r="L34" s="151" t="s">
        <v>744</v>
      </c>
      <c r="M34" s="151" t="s">
        <v>748</v>
      </c>
      <c r="N34" s="71">
        <v>0.23</v>
      </c>
      <c r="O34" s="151">
        <v>50</v>
      </c>
      <c r="P34" s="40">
        <v>7.0000000000000007E-2</v>
      </c>
    </row>
    <row r="35" spans="1:122" x14ac:dyDescent="0.25">
      <c r="A35" s="151">
        <v>5</v>
      </c>
      <c r="B35" s="151">
        <v>1</v>
      </c>
      <c r="C35" s="151" t="s">
        <v>519</v>
      </c>
      <c r="D35" s="151" t="s">
        <v>279</v>
      </c>
      <c r="E35" s="151" t="s">
        <v>431</v>
      </c>
      <c r="F35" s="151" t="s">
        <v>523</v>
      </c>
      <c r="G35" s="151">
        <v>17</v>
      </c>
      <c r="H35" s="151">
        <v>6</v>
      </c>
      <c r="I35" s="151">
        <f t="shared" si="1"/>
        <v>28.27433388231</v>
      </c>
      <c r="J35" s="151" t="s">
        <v>155</v>
      </c>
      <c r="K35" s="151" t="s">
        <v>740</v>
      </c>
      <c r="L35" s="151" t="s">
        <v>744</v>
      </c>
      <c r="M35" s="151" t="s">
        <v>748</v>
      </c>
      <c r="N35" s="71">
        <v>0.3</v>
      </c>
      <c r="O35" s="151">
        <v>70</v>
      </c>
      <c r="P35" s="40">
        <v>0.2</v>
      </c>
    </row>
    <row r="36" spans="1:122" x14ac:dyDescent="0.25">
      <c r="A36" s="151">
        <v>30</v>
      </c>
      <c r="B36" s="151">
        <v>1</v>
      </c>
      <c r="C36" s="363" t="s">
        <v>455</v>
      </c>
      <c r="D36" s="151" t="s">
        <v>279</v>
      </c>
      <c r="E36" s="151" t="s">
        <v>431</v>
      </c>
      <c r="F36" s="151" t="s">
        <v>458</v>
      </c>
      <c r="G36" s="151">
        <v>18</v>
      </c>
      <c r="H36" s="151">
        <v>4.5</v>
      </c>
      <c r="I36" s="151">
        <f t="shared" si="1"/>
        <v>15.904312808799375</v>
      </c>
      <c r="J36" s="151" t="s">
        <v>155</v>
      </c>
      <c r="K36" s="151" t="s">
        <v>740</v>
      </c>
      <c r="L36" s="151" t="s">
        <v>744</v>
      </c>
      <c r="M36" s="151" t="s">
        <v>748</v>
      </c>
      <c r="N36" s="71">
        <v>0.25</v>
      </c>
      <c r="O36" s="363">
        <v>157</v>
      </c>
      <c r="P36" s="40">
        <v>0.25</v>
      </c>
    </row>
    <row r="37" spans="1:122" x14ac:dyDescent="0.25">
      <c r="A37" s="266" t="s">
        <v>493</v>
      </c>
      <c r="B37" s="266">
        <v>1</v>
      </c>
      <c r="C37" s="266" t="s">
        <v>494</v>
      </c>
      <c r="D37" s="266" t="s">
        <v>495</v>
      </c>
      <c r="E37" s="266" t="s">
        <v>431</v>
      </c>
      <c r="F37" s="266" t="s">
        <v>496</v>
      </c>
      <c r="G37" s="266">
        <v>17</v>
      </c>
      <c r="H37" s="266">
        <v>6</v>
      </c>
      <c r="I37" s="151">
        <f t="shared" si="1"/>
        <v>28.27433388231</v>
      </c>
      <c r="J37" s="266" t="s">
        <v>155</v>
      </c>
      <c r="K37" s="151" t="s">
        <v>740</v>
      </c>
      <c r="L37" s="151" t="s">
        <v>744</v>
      </c>
      <c r="M37" s="151" t="s">
        <v>748</v>
      </c>
      <c r="N37" s="71">
        <v>0.26</v>
      </c>
      <c r="O37" s="266">
        <v>75</v>
      </c>
      <c r="P37" s="40">
        <v>0.21</v>
      </c>
    </row>
    <row r="38" spans="1:122" ht="21.95" customHeight="1" x14ac:dyDescent="0.25">
      <c r="A38" s="151">
        <v>10</v>
      </c>
      <c r="B38" s="151">
        <v>1</v>
      </c>
      <c r="C38" s="151" t="s">
        <v>469</v>
      </c>
      <c r="D38" s="151" t="s">
        <v>220</v>
      </c>
      <c r="E38" s="151" t="s">
        <v>431</v>
      </c>
      <c r="F38" s="151" t="s">
        <v>473</v>
      </c>
      <c r="G38" s="151" t="s">
        <v>156</v>
      </c>
      <c r="H38" s="151" t="s">
        <v>156</v>
      </c>
      <c r="I38" s="151" t="e">
        <f t="shared" si="1"/>
        <v>#VALUE!</v>
      </c>
      <c r="J38" s="151" t="s">
        <v>155</v>
      </c>
      <c r="K38" s="151" t="s">
        <v>740</v>
      </c>
      <c r="L38" s="151" t="s">
        <v>744</v>
      </c>
      <c r="M38" s="151" t="s">
        <v>748</v>
      </c>
      <c r="N38" s="71">
        <v>0.3</v>
      </c>
      <c r="O38" s="363">
        <v>46</v>
      </c>
      <c r="P38" s="40">
        <v>0.3</v>
      </c>
    </row>
    <row r="39" spans="1:122" x14ac:dyDescent="0.25">
      <c r="A39" s="266" t="s">
        <v>491</v>
      </c>
      <c r="B39" s="266">
        <v>1</v>
      </c>
      <c r="C39" s="266" t="s">
        <v>425</v>
      </c>
      <c r="D39" s="266" t="s">
        <v>220</v>
      </c>
      <c r="E39" s="266" t="s">
        <v>431</v>
      </c>
      <c r="F39" s="266" t="s">
        <v>492</v>
      </c>
      <c r="G39" s="266">
        <v>20</v>
      </c>
      <c r="H39" s="266">
        <v>5</v>
      </c>
      <c r="I39" s="151">
        <f t="shared" si="1"/>
        <v>19.634954084937501</v>
      </c>
      <c r="J39" s="266" t="s">
        <v>155</v>
      </c>
      <c r="K39" s="151" t="s">
        <v>740</v>
      </c>
      <c r="L39" s="151" t="s">
        <v>744</v>
      </c>
      <c r="M39" s="151" t="s">
        <v>748</v>
      </c>
      <c r="N39" s="71">
        <v>0.23</v>
      </c>
      <c r="O39" s="266">
        <v>100</v>
      </c>
      <c r="P39" s="40">
        <v>0.2</v>
      </c>
      <c r="Q39" s="203"/>
      <c r="R39" s="203"/>
      <c r="S39" s="203"/>
      <c r="T39" s="203"/>
      <c r="U39" s="203"/>
      <c r="V39" s="203"/>
      <c r="W39" s="203"/>
      <c r="X39" s="203"/>
      <c r="Y39" s="203"/>
      <c r="Z39" s="203"/>
      <c r="AA39" s="203"/>
      <c r="AB39" s="203"/>
      <c r="AC39" s="203"/>
      <c r="AD39" s="203"/>
      <c r="AE39" s="203"/>
      <c r="AF39" s="203"/>
      <c r="AG39" s="203"/>
      <c r="AH39" s="203"/>
      <c r="AI39" s="203"/>
      <c r="AJ39" s="203"/>
      <c r="AK39" s="203"/>
      <c r="AL39" s="203"/>
      <c r="AM39" s="203"/>
      <c r="AN39" s="203"/>
      <c r="AO39" s="203"/>
      <c r="AP39" s="203"/>
      <c r="AQ39" s="203"/>
      <c r="AR39" s="203"/>
      <c r="AS39" s="203"/>
      <c r="AT39" s="203"/>
      <c r="AU39" s="203"/>
      <c r="AV39" s="203"/>
      <c r="AW39" s="203"/>
      <c r="AX39" s="203"/>
      <c r="AY39" s="203"/>
      <c r="AZ39" s="203"/>
      <c r="BA39" s="203"/>
      <c r="BB39" s="203"/>
      <c r="BC39" s="203"/>
      <c r="BD39" s="203"/>
      <c r="BE39" s="203"/>
      <c r="BF39" s="203"/>
      <c r="BG39" s="203"/>
      <c r="BH39" s="203"/>
      <c r="BI39" s="203"/>
      <c r="BJ39" s="203"/>
      <c r="BK39" s="203"/>
      <c r="BL39" s="203"/>
      <c r="BM39" s="203"/>
      <c r="BN39" s="203"/>
      <c r="BO39" s="203"/>
      <c r="BP39" s="203"/>
      <c r="BQ39" s="203"/>
      <c r="BR39" s="203"/>
      <c r="BS39" s="203"/>
      <c r="BT39" s="203"/>
      <c r="BU39" s="203"/>
      <c r="BV39" s="203"/>
      <c r="BW39" s="203"/>
      <c r="BX39" s="203"/>
      <c r="BY39" s="203"/>
      <c r="BZ39" s="203"/>
      <c r="CA39" s="203"/>
      <c r="CB39" s="203"/>
      <c r="CC39" s="203"/>
      <c r="CD39" s="203"/>
      <c r="CE39" s="203"/>
      <c r="CF39" s="203"/>
      <c r="CG39" s="203"/>
      <c r="CH39" s="203"/>
      <c r="CI39" s="203"/>
      <c r="CJ39" s="203"/>
      <c r="CK39" s="203"/>
      <c r="CL39" s="203"/>
      <c r="CM39" s="203"/>
      <c r="CN39" s="203"/>
      <c r="CO39" s="203"/>
      <c r="CP39" s="203"/>
      <c r="CQ39" s="203"/>
      <c r="CR39" s="203"/>
      <c r="CS39" s="203"/>
      <c r="CT39" s="203"/>
      <c r="CU39" s="203"/>
      <c r="CV39" s="203"/>
      <c r="CW39" s="203"/>
      <c r="CX39" s="203"/>
      <c r="CY39" s="203"/>
      <c r="CZ39" s="203"/>
      <c r="DA39" s="203"/>
      <c r="DB39" s="203"/>
      <c r="DC39" s="203"/>
      <c r="DD39" s="203"/>
      <c r="DE39" s="203"/>
      <c r="DF39" s="203"/>
      <c r="DG39" s="203"/>
      <c r="DH39" s="203"/>
      <c r="DI39" s="203"/>
      <c r="DJ39" s="203"/>
      <c r="DK39" s="203"/>
      <c r="DL39" s="203"/>
      <c r="DM39" s="203"/>
      <c r="DN39" s="203"/>
      <c r="DO39" s="203"/>
      <c r="DP39" s="203"/>
      <c r="DQ39" s="203"/>
      <c r="DR39" s="203"/>
    </row>
    <row r="40" spans="1:122" s="203" customFormat="1" x14ac:dyDescent="0.25">
      <c r="A40" s="266" t="s">
        <v>498</v>
      </c>
      <c r="B40" s="266">
        <v>1</v>
      </c>
      <c r="C40" s="266" t="s">
        <v>499</v>
      </c>
      <c r="D40" s="266" t="s">
        <v>500</v>
      </c>
      <c r="E40" s="266" t="s">
        <v>431</v>
      </c>
      <c r="F40" s="266" t="s">
        <v>501</v>
      </c>
      <c r="G40" s="266">
        <v>20</v>
      </c>
      <c r="H40" s="266">
        <v>8</v>
      </c>
      <c r="I40" s="151">
        <f t="shared" si="1"/>
        <v>50.265482457440001</v>
      </c>
      <c r="J40" s="266" t="s">
        <v>155</v>
      </c>
      <c r="K40" s="151" t="s">
        <v>740</v>
      </c>
      <c r="L40" s="151" t="s">
        <v>744</v>
      </c>
      <c r="M40" s="151" t="s">
        <v>748</v>
      </c>
      <c r="N40" s="71">
        <v>0.21</v>
      </c>
      <c r="O40" s="266">
        <v>40</v>
      </c>
      <c r="P40" s="40">
        <v>0.2</v>
      </c>
    </row>
    <row r="41" spans="1:122" s="203" customFormat="1" ht="23.45" customHeight="1" x14ac:dyDescent="0.25">
      <c r="A41" s="151">
        <v>15</v>
      </c>
      <c r="B41" s="151">
        <v>1</v>
      </c>
      <c r="C41" s="151" t="s">
        <v>427</v>
      </c>
      <c r="D41" s="151" t="s">
        <v>279</v>
      </c>
      <c r="E41" s="151" t="s">
        <v>431</v>
      </c>
      <c r="F41" s="151" t="s">
        <v>432</v>
      </c>
      <c r="G41" s="151">
        <v>12</v>
      </c>
      <c r="H41" s="151">
        <v>5.65</v>
      </c>
      <c r="I41" s="151">
        <f t="shared" si="1"/>
        <v>25.071872871056698</v>
      </c>
      <c r="J41" s="151" t="s">
        <v>676</v>
      </c>
      <c r="K41" s="151" t="s">
        <v>740</v>
      </c>
      <c r="L41" s="151" t="s">
        <v>744</v>
      </c>
      <c r="M41" s="151" t="s">
        <v>748</v>
      </c>
      <c r="N41" s="71">
        <v>0.25</v>
      </c>
      <c r="O41" s="151">
        <v>157</v>
      </c>
      <c r="P41" s="40">
        <v>0.39</v>
      </c>
      <c r="Q41" s="151"/>
      <c r="R41" s="151"/>
      <c r="S41" s="151"/>
      <c r="T41" s="151"/>
      <c r="U41" s="151"/>
      <c r="V41" s="151"/>
      <c r="W41" s="151"/>
      <c r="X41" s="151"/>
      <c r="Y41" s="151"/>
      <c r="Z41" s="151"/>
      <c r="AA41" s="151"/>
      <c r="AB41" s="151"/>
      <c r="AC41" s="151"/>
      <c r="AD41" s="151"/>
      <c r="AE41" s="151"/>
      <c r="AF41" s="151"/>
      <c r="AG41" s="151"/>
      <c r="AH41" s="151"/>
      <c r="AI41" s="151"/>
      <c r="AJ41" s="151"/>
      <c r="AK41" s="151"/>
      <c r="AL41" s="151"/>
      <c r="AM41" s="151"/>
      <c r="AN41" s="151"/>
      <c r="AO41" s="151"/>
      <c r="AP41" s="151"/>
      <c r="AQ41" s="151"/>
      <c r="AR41" s="151"/>
      <c r="AS41" s="151"/>
      <c r="AT41" s="151"/>
      <c r="AU41" s="151"/>
      <c r="AV41" s="151"/>
      <c r="AW41" s="151"/>
      <c r="AX41" s="151"/>
      <c r="AY41" s="151"/>
      <c r="AZ41" s="151"/>
      <c r="BA41" s="151"/>
      <c r="BB41" s="151"/>
      <c r="BC41" s="151"/>
      <c r="BD41" s="151"/>
      <c r="BE41" s="151"/>
      <c r="BF41" s="151"/>
      <c r="BG41" s="151"/>
      <c r="BH41" s="151"/>
      <c r="BI41" s="151"/>
      <c r="BJ41" s="151"/>
      <c r="BK41" s="151"/>
      <c r="BL41" s="151"/>
      <c r="BM41" s="151"/>
      <c r="BN41" s="151"/>
      <c r="BO41" s="151"/>
      <c r="BP41" s="151"/>
      <c r="BQ41" s="151"/>
      <c r="BR41" s="151"/>
      <c r="BS41" s="151"/>
      <c r="BT41" s="151"/>
      <c r="BU41" s="151"/>
      <c r="BV41" s="151"/>
      <c r="BW41" s="151"/>
      <c r="BX41" s="151"/>
      <c r="BY41" s="151"/>
      <c r="BZ41" s="151"/>
      <c r="CA41" s="151"/>
      <c r="CB41" s="151"/>
      <c r="CC41" s="151"/>
      <c r="CD41" s="151"/>
      <c r="CE41" s="151"/>
      <c r="CF41" s="151"/>
      <c r="CG41" s="151"/>
      <c r="CH41" s="151"/>
      <c r="CI41" s="151"/>
      <c r="CJ41" s="151"/>
      <c r="CK41" s="151"/>
      <c r="CL41" s="151"/>
      <c r="CM41" s="151"/>
      <c r="CN41" s="151"/>
      <c r="CO41" s="151"/>
      <c r="CP41" s="151"/>
      <c r="CQ41" s="151"/>
      <c r="CR41" s="151"/>
      <c r="CS41" s="151"/>
      <c r="CT41" s="151"/>
      <c r="CU41" s="151"/>
      <c r="CV41" s="151"/>
      <c r="CW41" s="151"/>
      <c r="CX41" s="151"/>
      <c r="CY41" s="151"/>
      <c r="CZ41" s="151"/>
      <c r="DA41" s="151"/>
      <c r="DB41" s="151"/>
      <c r="DC41" s="151"/>
      <c r="DD41" s="151"/>
      <c r="DE41" s="151"/>
      <c r="DF41" s="151"/>
      <c r="DG41" s="151"/>
      <c r="DH41" s="151"/>
      <c r="DI41" s="151"/>
      <c r="DJ41" s="151"/>
      <c r="DK41" s="151"/>
      <c r="DL41" s="151"/>
      <c r="DM41" s="151"/>
      <c r="DN41" s="151"/>
      <c r="DO41" s="151"/>
      <c r="DP41" s="151"/>
      <c r="DQ41" s="151"/>
      <c r="DR41" s="151"/>
    </row>
    <row r="42" spans="1:122" s="203" customFormat="1" x14ac:dyDescent="0.25">
      <c r="A42" s="151" t="s">
        <v>682</v>
      </c>
      <c r="B42" s="151">
        <v>1</v>
      </c>
      <c r="C42" s="266" t="s">
        <v>683</v>
      </c>
      <c r="D42" s="266" t="s">
        <v>500</v>
      </c>
      <c r="E42" s="151" t="s">
        <v>431</v>
      </c>
      <c r="F42" s="266" t="s">
        <v>501</v>
      </c>
      <c r="G42" s="266">
        <v>20</v>
      </c>
      <c r="H42" s="266">
        <v>5</v>
      </c>
      <c r="I42" s="151">
        <f t="shared" si="1"/>
        <v>19.634954084937501</v>
      </c>
      <c r="J42" s="266" t="s">
        <v>676</v>
      </c>
      <c r="K42" s="151" t="s">
        <v>740</v>
      </c>
      <c r="L42" s="151" t="s">
        <v>744</v>
      </c>
      <c r="M42" s="151" t="s">
        <v>748</v>
      </c>
      <c r="N42" s="71">
        <v>0.17</v>
      </c>
      <c r="O42" s="266">
        <v>85</v>
      </c>
      <c r="P42" s="40">
        <v>0.17</v>
      </c>
    </row>
    <row r="43" spans="1:122" x14ac:dyDescent="0.25">
      <c r="A43" s="151">
        <v>30</v>
      </c>
      <c r="B43" s="151" t="s">
        <v>731</v>
      </c>
      <c r="C43" s="151" t="s">
        <v>455</v>
      </c>
      <c r="D43" s="151" t="s">
        <v>279</v>
      </c>
      <c r="E43" s="151" t="s">
        <v>431</v>
      </c>
      <c r="F43" s="151" t="s">
        <v>458</v>
      </c>
      <c r="G43" s="151">
        <v>18</v>
      </c>
      <c r="H43" s="151">
        <v>4.5</v>
      </c>
      <c r="I43" s="151">
        <f t="shared" si="1"/>
        <v>15.904312808799375</v>
      </c>
      <c r="J43" s="151" t="s">
        <v>676</v>
      </c>
      <c r="K43" s="151" t="s">
        <v>740</v>
      </c>
      <c r="L43" s="151" t="s">
        <v>744</v>
      </c>
      <c r="M43" s="151" t="s">
        <v>748</v>
      </c>
      <c r="N43" s="71">
        <v>0.11</v>
      </c>
      <c r="O43" s="151">
        <v>69</v>
      </c>
      <c r="P43" s="40">
        <v>0.11</v>
      </c>
    </row>
    <row r="44" spans="1:122" s="294" customFormat="1" x14ac:dyDescent="0.25">
      <c r="A44" s="294">
        <v>14</v>
      </c>
      <c r="B44" s="294">
        <v>2</v>
      </c>
      <c r="C44" s="294" t="s">
        <v>119</v>
      </c>
      <c r="D44" s="294" t="s">
        <v>495</v>
      </c>
      <c r="E44" s="294" t="s">
        <v>124</v>
      </c>
      <c r="F44" s="294" t="s">
        <v>125</v>
      </c>
      <c r="G44" s="294">
        <v>18</v>
      </c>
      <c r="H44" s="294">
        <v>2.2999999999999998</v>
      </c>
      <c r="I44" s="294">
        <v>4.5</v>
      </c>
      <c r="J44" s="294" t="s">
        <v>555</v>
      </c>
      <c r="K44" s="294" t="s">
        <v>736</v>
      </c>
      <c r="L44" s="294" t="s">
        <v>743</v>
      </c>
      <c r="M44" s="294" t="s">
        <v>748</v>
      </c>
      <c r="N44" s="71">
        <v>0.32</v>
      </c>
      <c r="O44" s="294">
        <v>711</v>
      </c>
      <c r="P44" s="40">
        <v>0.32</v>
      </c>
      <c r="Q44" s="294" t="s">
        <v>751</v>
      </c>
    </row>
    <row r="45" spans="1:122" s="294" customFormat="1" x14ac:dyDescent="0.25">
      <c r="A45" s="294">
        <v>8</v>
      </c>
      <c r="B45" s="294">
        <v>2</v>
      </c>
      <c r="C45" s="294" t="s">
        <v>159</v>
      </c>
      <c r="D45" s="294" t="s">
        <v>495</v>
      </c>
      <c r="E45" s="294" t="s">
        <v>124</v>
      </c>
      <c r="F45" s="294" t="s">
        <v>163</v>
      </c>
      <c r="G45" s="294">
        <v>20</v>
      </c>
      <c r="H45" s="294">
        <v>7.6</v>
      </c>
      <c r="I45" s="294">
        <f t="shared" ref="I45:I58" si="2">((H45/2)^2)*3.14159265359</f>
        <v>45.364597917839596</v>
      </c>
      <c r="J45" s="294" t="s">
        <v>555</v>
      </c>
      <c r="K45" s="294" t="s">
        <v>736</v>
      </c>
      <c r="L45" s="294" t="s">
        <v>743</v>
      </c>
      <c r="M45" s="294" t="s">
        <v>748</v>
      </c>
      <c r="N45" s="71">
        <v>0.42</v>
      </c>
      <c r="O45" s="266">
        <v>88</v>
      </c>
      <c r="P45" s="32">
        <v>0.4</v>
      </c>
      <c r="Q45" s="294" t="s">
        <v>751</v>
      </c>
    </row>
    <row r="46" spans="1:122" x14ac:dyDescent="0.25">
      <c r="A46" s="203">
        <v>23</v>
      </c>
      <c r="B46" s="203">
        <v>2</v>
      </c>
      <c r="C46" s="203" t="s">
        <v>185</v>
      </c>
      <c r="D46" s="203" t="s">
        <v>189</v>
      </c>
      <c r="E46" s="203" t="s">
        <v>124</v>
      </c>
      <c r="F46" s="203" t="s">
        <v>190</v>
      </c>
      <c r="G46" s="203">
        <v>23</v>
      </c>
      <c r="H46" s="203">
        <v>6.9</v>
      </c>
      <c r="I46" s="203">
        <f t="shared" si="2"/>
        <v>37.39280655935498</v>
      </c>
      <c r="J46" s="203" t="s">
        <v>555</v>
      </c>
      <c r="K46" s="203" t="s">
        <v>736</v>
      </c>
      <c r="L46" s="203" t="s">
        <v>743</v>
      </c>
      <c r="M46" s="151" t="s">
        <v>748</v>
      </c>
      <c r="N46" s="238">
        <v>0.13</v>
      </c>
      <c r="O46" s="203" t="s">
        <v>156</v>
      </c>
      <c r="P46" s="32">
        <v>0.04</v>
      </c>
      <c r="Q46" s="151" t="s">
        <v>750</v>
      </c>
    </row>
    <row r="47" spans="1:122" x14ac:dyDescent="0.25">
      <c r="A47" s="203">
        <v>21</v>
      </c>
      <c r="B47" s="203">
        <v>2</v>
      </c>
      <c r="C47" s="203" t="s">
        <v>216</v>
      </c>
      <c r="D47" s="203" t="s">
        <v>220</v>
      </c>
      <c r="E47" s="203" t="s">
        <v>124</v>
      </c>
      <c r="F47" s="203" t="s">
        <v>221</v>
      </c>
      <c r="G47" s="203" t="s">
        <v>156</v>
      </c>
      <c r="H47" s="203">
        <v>15</v>
      </c>
      <c r="I47" s="203">
        <f t="shared" si="2"/>
        <v>176.71458676443751</v>
      </c>
      <c r="J47" s="203" t="s">
        <v>555</v>
      </c>
      <c r="K47" s="203" t="s">
        <v>736</v>
      </c>
      <c r="L47" s="203" t="s">
        <v>743</v>
      </c>
      <c r="M47" s="151" t="s">
        <v>748</v>
      </c>
      <c r="N47" s="238">
        <v>0.75</v>
      </c>
      <c r="O47" s="366">
        <v>42</v>
      </c>
      <c r="P47" s="241">
        <v>0.75</v>
      </c>
      <c r="Q47" s="151" t="s">
        <v>750</v>
      </c>
    </row>
    <row r="48" spans="1:122" x14ac:dyDescent="0.25">
      <c r="A48" s="203">
        <v>19</v>
      </c>
      <c r="B48" s="203">
        <v>2</v>
      </c>
      <c r="C48" s="203" t="s">
        <v>242</v>
      </c>
      <c r="D48" s="203" t="s">
        <v>220</v>
      </c>
      <c r="E48" s="203" t="s">
        <v>124</v>
      </c>
      <c r="F48" s="203" t="s">
        <v>246</v>
      </c>
      <c r="G48" s="203"/>
      <c r="H48" s="203"/>
      <c r="I48" s="203">
        <f t="shared" si="2"/>
        <v>0</v>
      </c>
      <c r="J48" s="203" t="s">
        <v>555</v>
      </c>
      <c r="K48" s="203" t="s">
        <v>736</v>
      </c>
      <c r="L48" s="203" t="s">
        <v>743</v>
      </c>
      <c r="M48" s="151" t="s">
        <v>748</v>
      </c>
      <c r="N48" s="238">
        <v>0.62</v>
      </c>
      <c r="O48" s="203">
        <v>166</v>
      </c>
      <c r="P48" s="241">
        <v>0.62</v>
      </c>
      <c r="Q48" s="151" t="s">
        <v>750</v>
      </c>
    </row>
    <row r="49" spans="1:17" ht="18" customHeight="1" x14ac:dyDescent="0.25">
      <c r="A49" s="203">
        <v>19</v>
      </c>
      <c r="B49" s="203">
        <v>2</v>
      </c>
      <c r="C49" s="203" t="s">
        <v>242</v>
      </c>
      <c r="D49" s="203" t="s">
        <v>220</v>
      </c>
      <c r="E49" s="203" t="s">
        <v>124</v>
      </c>
      <c r="F49" s="203" t="s">
        <v>246</v>
      </c>
      <c r="G49" s="203"/>
      <c r="H49" s="203"/>
      <c r="I49" s="203">
        <f t="shared" si="2"/>
        <v>0</v>
      </c>
      <c r="J49" s="203" t="s">
        <v>676</v>
      </c>
      <c r="K49" s="203" t="s">
        <v>736</v>
      </c>
      <c r="L49" s="203" t="s">
        <v>743</v>
      </c>
      <c r="M49" s="151" t="s">
        <v>748</v>
      </c>
      <c r="N49" s="238">
        <v>0.62</v>
      </c>
      <c r="O49" s="203">
        <v>166</v>
      </c>
      <c r="P49" s="241">
        <v>0.62</v>
      </c>
      <c r="Q49" s="151" t="s">
        <v>750</v>
      </c>
    </row>
    <row r="50" spans="1:17" s="203" customFormat="1" x14ac:dyDescent="0.25">
      <c r="A50" s="311" t="s">
        <v>304</v>
      </c>
      <c r="B50" s="311">
        <v>2</v>
      </c>
      <c r="C50" s="311" t="s">
        <v>305</v>
      </c>
      <c r="D50" s="311" t="s">
        <v>220</v>
      </c>
      <c r="E50" s="311" t="s">
        <v>280</v>
      </c>
      <c r="F50" s="311" t="s">
        <v>306</v>
      </c>
      <c r="G50" s="311">
        <v>23</v>
      </c>
      <c r="H50" s="311">
        <v>4</v>
      </c>
      <c r="I50" s="203">
        <f t="shared" si="2"/>
        <v>12.56637061436</v>
      </c>
      <c r="J50" s="311" t="s">
        <v>155</v>
      </c>
      <c r="K50" s="311" t="s">
        <v>738</v>
      </c>
      <c r="L50" s="311" t="s">
        <v>744</v>
      </c>
      <c r="M50" s="151" t="s">
        <v>748</v>
      </c>
      <c r="N50" s="238">
        <v>0.3</v>
      </c>
      <c r="O50" s="203">
        <v>225</v>
      </c>
      <c r="P50" s="241">
        <v>0.28000000000000003</v>
      </c>
      <c r="Q50" s="203" t="s">
        <v>752</v>
      </c>
    </row>
    <row r="51" spans="1:17" x14ac:dyDescent="0.25">
      <c r="A51" s="203">
        <v>26</v>
      </c>
      <c r="B51" s="203">
        <v>2</v>
      </c>
      <c r="C51" s="203" t="s">
        <v>402</v>
      </c>
      <c r="D51" s="203" t="s">
        <v>279</v>
      </c>
      <c r="E51" s="203" t="s">
        <v>312</v>
      </c>
      <c r="F51" s="203" t="s">
        <v>315</v>
      </c>
      <c r="G51" s="203">
        <v>10.3</v>
      </c>
      <c r="H51" s="203">
        <v>5</v>
      </c>
      <c r="I51" s="203">
        <f t="shared" si="2"/>
        <v>19.634954084937501</v>
      </c>
      <c r="J51" s="203" t="s">
        <v>676</v>
      </c>
      <c r="K51" s="311" t="s">
        <v>739</v>
      </c>
      <c r="L51" s="311" t="s">
        <v>744</v>
      </c>
      <c r="M51" s="311" t="s">
        <v>749</v>
      </c>
      <c r="N51" s="238">
        <v>0.32</v>
      </c>
      <c r="O51" s="203">
        <v>203</v>
      </c>
      <c r="P51" s="241">
        <v>0.4</v>
      </c>
      <c r="Q51" s="151" t="s">
        <v>750</v>
      </c>
    </row>
    <row r="52" spans="1:17" ht="17.45" customHeight="1" x14ac:dyDescent="0.25">
      <c r="A52" s="203">
        <v>16</v>
      </c>
      <c r="B52" s="203">
        <v>2</v>
      </c>
      <c r="C52" s="203" t="s">
        <v>308</v>
      </c>
      <c r="D52" s="203" t="s">
        <v>279</v>
      </c>
      <c r="E52" s="203" t="s">
        <v>312</v>
      </c>
      <c r="F52" s="203" t="s">
        <v>294</v>
      </c>
      <c r="G52" s="203" t="s">
        <v>156</v>
      </c>
      <c r="H52" s="203">
        <v>10</v>
      </c>
      <c r="I52" s="203">
        <f t="shared" si="2"/>
        <v>78.539816339750004</v>
      </c>
      <c r="J52" s="203" t="s">
        <v>555</v>
      </c>
      <c r="K52" s="311" t="s">
        <v>739</v>
      </c>
      <c r="L52" s="311" t="s">
        <v>744</v>
      </c>
      <c r="M52" s="311" t="s">
        <v>749</v>
      </c>
      <c r="N52" s="238">
        <v>0.35</v>
      </c>
      <c r="O52" s="203">
        <v>45</v>
      </c>
      <c r="P52" s="241">
        <v>0.35</v>
      </c>
      <c r="Q52" s="151" t="s">
        <v>750</v>
      </c>
    </row>
    <row r="53" spans="1:17" x14ac:dyDescent="0.25">
      <c r="A53" s="203">
        <v>31</v>
      </c>
      <c r="B53" s="203">
        <v>2</v>
      </c>
      <c r="C53" s="203" t="s">
        <v>337</v>
      </c>
      <c r="D53" s="203" t="s">
        <v>279</v>
      </c>
      <c r="E53" s="203" t="s">
        <v>312</v>
      </c>
      <c r="F53" s="203" t="s">
        <v>341</v>
      </c>
      <c r="G53" s="203">
        <v>10.1</v>
      </c>
      <c r="H53" s="203">
        <v>3</v>
      </c>
      <c r="I53" s="203">
        <f t="shared" si="2"/>
        <v>7.0685834705774999</v>
      </c>
      <c r="J53" s="203" t="s">
        <v>555</v>
      </c>
      <c r="K53" s="311" t="s">
        <v>739</v>
      </c>
      <c r="L53" s="311" t="s">
        <v>744</v>
      </c>
      <c r="M53" s="311" t="s">
        <v>749</v>
      </c>
      <c r="N53" s="238">
        <v>0.05</v>
      </c>
      <c r="O53" s="203">
        <v>70</v>
      </c>
      <c r="P53" s="241">
        <v>0.05</v>
      </c>
      <c r="Q53" s="151" t="s">
        <v>750</v>
      </c>
    </row>
    <row r="54" spans="1:17" x14ac:dyDescent="0.25">
      <c r="A54" s="311" t="s">
        <v>424</v>
      </c>
      <c r="B54" s="311">
        <v>2</v>
      </c>
      <c r="C54" s="311" t="s">
        <v>425</v>
      </c>
      <c r="D54" s="311" t="s">
        <v>220</v>
      </c>
      <c r="E54" s="311" t="s">
        <v>312</v>
      </c>
      <c r="F54" s="311" t="s">
        <v>426</v>
      </c>
      <c r="G54" s="311">
        <v>13</v>
      </c>
      <c r="H54" s="311">
        <v>4.5999999999999996</v>
      </c>
      <c r="I54" s="203">
        <f t="shared" si="2"/>
        <v>16.619025137491096</v>
      </c>
      <c r="J54" s="311" t="s">
        <v>155</v>
      </c>
      <c r="K54" s="311" t="s">
        <v>739</v>
      </c>
      <c r="L54" s="311" t="s">
        <v>744</v>
      </c>
      <c r="M54" s="311" t="s">
        <v>749</v>
      </c>
      <c r="N54" s="238">
        <v>0.28000000000000003</v>
      </c>
      <c r="O54" s="203">
        <v>150</v>
      </c>
      <c r="P54" s="241">
        <v>0.22</v>
      </c>
      <c r="Q54" s="203" t="s">
        <v>752</v>
      </c>
    </row>
    <row r="55" spans="1:17" s="203" customFormat="1" x14ac:dyDescent="0.25">
      <c r="A55" s="203">
        <v>15</v>
      </c>
      <c r="B55" s="203">
        <v>2</v>
      </c>
      <c r="C55" s="203" t="s">
        <v>427</v>
      </c>
      <c r="D55" s="203" t="s">
        <v>279</v>
      </c>
      <c r="E55" s="203" t="s">
        <v>431</v>
      </c>
      <c r="F55" s="203" t="s">
        <v>432</v>
      </c>
      <c r="G55" s="203">
        <v>12</v>
      </c>
      <c r="H55" s="203">
        <v>5.65</v>
      </c>
      <c r="I55" s="203">
        <f t="shared" si="2"/>
        <v>25.071872871056698</v>
      </c>
      <c r="J55" s="203" t="s">
        <v>155</v>
      </c>
      <c r="K55" s="311" t="s">
        <v>740</v>
      </c>
      <c r="L55" s="311" t="s">
        <v>744</v>
      </c>
      <c r="M55" s="311" t="s">
        <v>748</v>
      </c>
      <c r="N55" s="238">
        <v>0.25</v>
      </c>
      <c r="O55" s="203">
        <v>157</v>
      </c>
      <c r="P55" s="241">
        <v>0.39</v>
      </c>
      <c r="Q55" s="151" t="s">
        <v>750</v>
      </c>
    </row>
    <row r="56" spans="1:17" ht="18.600000000000001" customHeight="1" x14ac:dyDescent="0.25">
      <c r="A56" s="203" t="s">
        <v>684</v>
      </c>
      <c r="B56" s="203">
        <v>2</v>
      </c>
      <c r="C56" s="311" t="s">
        <v>494</v>
      </c>
      <c r="D56" s="311" t="s">
        <v>495</v>
      </c>
      <c r="E56" s="203" t="s">
        <v>431</v>
      </c>
      <c r="F56" s="311" t="s">
        <v>496</v>
      </c>
      <c r="G56" s="311">
        <v>17</v>
      </c>
      <c r="H56" s="311">
        <v>5</v>
      </c>
      <c r="I56" s="203">
        <f t="shared" si="2"/>
        <v>19.634954084937501</v>
      </c>
      <c r="J56" s="311" t="s">
        <v>676</v>
      </c>
      <c r="K56" s="311" t="s">
        <v>740</v>
      </c>
      <c r="L56" s="311" t="s">
        <v>744</v>
      </c>
      <c r="M56" s="311" t="s">
        <v>748</v>
      </c>
      <c r="N56" s="238">
        <v>0.2</v>
      </c>
      <c r="O56" s="311">
        <v>65</v>
      </c>
      <c r="P56" s="241">
        <v>0.13</v>
      </c>
      <c r="Q56" s="203" t="s">
        <v>752</v>
      </c>
    </row>
    <row r="57" spans="1:17" x14ac:dyDescent="0.25">
      <c r="A57" s="203">
        <v>17</v>
      </c>
      <c r="B57" s="203" t="s">
        <v>636</v>
      </c>
      <c r="C57" s="203" t="s">
        <v>537</v>
      </c>
      <c r="D57" s="203" t="s">
        <v>189</v>
      </c>
      <c r="E57" s="203" t="s">
        <v>541</v>
      </c>
      <c r="F57" s="203" t="s">
        <v>542</v>
      </c>
      <c r="G57" s="203">
        <v>12.5</v>
      </c>
      <c r="H57" s="203">
        <v>4.5</v>
      </c>
      <c r="I57" s="203">
        <f t="shared" si="2"/>
        <v>15.904312808799375</v>
      </c>
      <c r="J57" s="203" t="s">
        <v>555</v>
      </c>
      <c r="K57" s="311" t="s">
        <v>745</v>
      </c>
      <c r="L57" s="203" t="s">
        <v>746</v>
      </c>
      <c r="M57" s="203" t="s">
        <v>748</v>
      </c>
      <c r="N57" s="238">
        <v>0.09</v>
      </c>
      <c r="O57" s="203">
        <v>65</v>
      </c>
      <c r="P57" s="241">
        <v>0.1</v>
      </c>
      <c r="Q57" s="151" t="s">
        <v>753</v>
      </c>
    </row>
    <row r="58" spans="1:17" x14ac:dyDescent="0.25">
      <c r="A58" s="203" t="s">
        <v>556</v>
      </c>
      <c r="B58" s="203" t="s">
        <v>636</v>
      </c>
      <c r="C58" s="311" t="s">
        <v>557</v>
      </c>
      <c r="D58" s="311" t="s">
        <v>220</v>
      </c>
      <c r="E58" s="203" t="s">
        <v>541</v>
      </c>
      <c r="F58" s="203" t="s">
        <v>558</v>
      </c>
      <c r="G58" s="203">
        <v>12.5</v>
      </c>
      <c r="H58" s="203">
        <v>4.5</v>
      </c>
      <c r="I58" s="203">
        <f t="shared" si="2"/>
        <v>15.904312808799375</v>
      </c>
      <c r="J58" s="203" t="s">
        <v>555</v>
      </c>
      <c r="K58" s="311" t="s">
        <v>745</v>
      </c>
      <c r="L58" s="203" t="s">
        <v>746</v>
      </c>
      <c r="M58" s="203" t="s">
        <v>748</v>
      </c>
      <c r="N58" s="238">
        <v>0.08</v>
      </c>
      <c r="O58" s="203">
        <v>70</v>
      </c>
      <c r="P58" s="241">
        <v>0.11</v>
      </c>
      <c r="Q58" s="151" t="s">
        <v>753</v>
      </c>
    </row>
    <row r="59" spans="1:17" x14ac:dyDescent="0.25">
      <c r="C59" s="40"/>
      <c r="O59" s="367"/>
    </row>
  </sheetData>
  <sortState xmlns:xlrd2="http://schemas.microsoft.com/office/spreadsheetml/2017/richdata2" ref="A2:DR43">
    <sortCondition ref="E2:E43"/>
    <sortCondition ref="J2:J43"/>
  </sortState>
  <conditionalFormatting sqref="N1:N1048576 P1:P1048576">
    <cfRule type="cellIs" dxfId="4" priority="4" operator="greaterThan">
      <formula>1</formula>
    </cfRule>
  </conditionalFormatting>
  <pageMargins left="0.7" right="0.7" top="0.75" bottom="0.75" header="0.3" footer="0.3"/>
  <pageSetup orientation="portrait" horizontalDpi="4294967293" verticalDpi="0"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5986BE-023D-4954-9D5E-28A14862F3FF}">
  <dimension ref="A1:DT59"/>
  <sheetViews>
    <sheetView zoomScale="80" zoomScaleNormal="80" workbookViewId="0">
      <pane xSplit="10" ySplit="1" topLeftCell="K21" activePane="bottomRight" state="frozen"/>
      <selection pane="topRight" activeCell="J1" sqref="J1"/>
      <selection pane="bottomLeft" activeCell="A2" sqref="A2"/>
      <selection pane="bottomRight" activeCell="A60" sqref="A60"/>
    </sheetView>
  </sheetViews>
  <sheetFormatPr defaultRowHeight="15" x14ac:dyDescent="0.25"/>
  <cols>
    <col min="1" max="2" width="5" customWidth="1"/>
    <col min="3" max="3" width="12.140625" customWidth="1"/>
    <col min="4" max="4" width="5" customWidth="1"/>
    <col min="5" max="5" width="3.85546875" customWidth="1"/>
    <col min="6" max="6" width="0" style="1" hidden="1" customWidth="1"/>
    <col min="7" max="7" width="6.140625" hidden="1" customWidth="1"/>
    <col min="8" max="8" width="5.7109375" style="1" customWidth="1"/>
    <col min="9" max="9" width="5.42578125" style="1" customWidth="1"/>
    <col min="10" max="10" width="8.7109375" style="1" customWidth="1"/>
    <col min="11" max="11" width="7.28515625" style="2" hidden="1" customWidth="1"/>
    <col min="12" max="12" width="8.7109375" style="2" hidden="1" customWidth="1"/>
    <col min="13" max="13" width="8.7109375" hidden="1" customWidth="1"/>
    <col min="14" max="14" width="5.85546875" hidden="1" customWidth="1"/>
    <col min="15" max="15" width="11.7109375" style="2" customWidth="1"/>
    <col min="16" max="20" width="8.7109375" hidden="1" customWidth="1"/>
    <col min="21" max="21" width="8.7109375" style="2" customWidth="1"/>
    <col min="22" max="23" width="8.7109375" style="2" hidden="1" customWidth="1"/>
    <col min="24" max="25" width="8.7109375" hidden="1" customWidth="1"/>
    <col min="26" max="26" width="8.7109375" style="2" hidden="1" customWidth="1"/>
    <col min="27" max="27" width="8.7109375" hidden="1" customWidth="1"/>
    <col min="28" max="28" width="8.7109375" style="2" hidden="1" customWidth="1"/>
    <col min="29" max="29" width="8.7109375" hidden="1" customWidth="1"/>
    <col min="30" max="32" width="8.7109375" style="3" hidden="1" customWidth="1"/>
    <col min="33" max="36" width="8.7109375" style="2" hidden="1" customWidth="1"/>
    <col min="37" max="49" width="8.7109375" hidden="1" customWidth="1"/>
    <col min="50" max="50" width="7.140625" hidden="1" customWidth="1"/>
    <col min="51" max="51" width="8" hidden="1" customWidth="1"/>
    <col min="52" max="52" width="4.7109375" hidden="1" customWidth="1"/>
    <col min="53" max="53" width="6.5703125" hidden="1" customWidth="1"/>
    <col min="54" max="54" width="6.7109375" hidden="1" customWidth="1"/>
    <col min="55" max="55" width="6.42578125" hidden="1" customWidth="1"/>
    <col min="56" max="56" width="5.42578125" hidden="1" customWidth="1"/>
    <col min="57" max="76" width="8.7109375" hidden="1" customWidth="1"/>
    <col min="77" max="77" width="8.7109375" style="3" hidden="1" customWidth="1"/>
    <col min="78" max="85" width="8.7109375" hidden="1" customWidth="1"/>
    <col min="86" max="87" width="6.5703125" hidden="1" customWidth="1"/>
    <col min="88" max="88" width="7.140625" hidden="1" customWidth="1"/>
    <col min="89" max="90" width="6.85546875" hidden="1" customWidth="1"/>
    <col min="91" max="91" width="7.7109375" hidden="1" customWidth="1"/>
    <col min="92" max="92" width="8.140625" hidden="1" customWidth="1"/>
    <col min="93" max="93" width="7.140625" style="5" customWidth="1"/>
    <col min="94" max="94" width="5.140625" style="3" hidden="1" customWidth="1"/>
    <col min="95" max="95" width="9" style="10" hidden="1" customWidth="1"/>
    <col min="96" max="104" width="8.7109375" hidden="1" customWidth="1"/>
    <col min="105" max="105" width="6.5703125" hidden="1" customWidth="1"/>
    <col min="106" max="106" width="8.140625" hidden="1" customWidth="1"/>
    <col min="107" max="109" width="8.7109375" hidden="1" customWidth="1"/>
    <col min="110" max="110" width="1.85546875" style="7" hidden="1" customWidth="1"/>
    <col min="111" max="111" width="8.7109375" style="3" hidden="1" customWidth="1"/>
    <col min="112" max="112" width="8.7109375" style="10" hidden="1" customWidth="1"/>
    <col min="113" max="113" width="8.7109375" style="7" hidden="1" customWidth="1"/>
    <col min="114" max="115" width="11.140625" style="7" hidden="1" customWidth="1"/>
    <col min="116" max="116" width="11.140625" style="139" customWidth="1"/>
    <col min="117" max="117" width="7.5703125" customWidth="1"/>
    <col min="118" max="118" width="9.140625" style="128"/>
    <col min="119" max="119" width="11.140625" style="3" hidden="1" customWidth="1"/>
    <col min="120" max="120" width="12" style="126" hidden="1" customWidth="1"/>
    <col min="121" max="121" width="9.140625" style="126"/>
    <col min="122" max="122" width="8.85546875" hidden="1" customWidth="1"/>
    <col min="123" max="123" width="8.7109375" style="13" hidden="1" customWidth="1"/>
  </cols>
  <sheetData>
    <row r="1" spans="1:124" ht="19.5" thickBot="1" x14ac:dyDescent="0.35">
      <c r="A1" t="s">
        <v>0</v>
      </c>
      <c r="B1" t="s">
        <v>730</v>
      </c>
      <c r="C1" t="s">
        <v>1</v>
      </c>
      <c r="D1" t="s">
        <v>2</v>
      </c>
      <c r="E1" t="s">
        <v>3</v>
      </c>
      <c r="F1" s="1" t="s">
        <v>4</v>
      </c>
      <c r="G1" t="s">
        <v>5</v>
      </c>
      <c r="H1" s="1" t="s">
        <v>6</v>
      </c>
      <c r="I1" s="1" t="s">
        <v>7</v>
      </c>
      <c r="J1" s="1" t="s">
        <v>8</v>
      </c>
      <c r="K1" s="2" t="s">
        <v>9</v>
      </c>
      <c r="L1" s="2" t="s">
        <v>10</v>
      </c>
      <c r="M1" t="s">
        <v>11</v>
      </c>
      <c r="N1" t="s">
        <v>12</v>
      </c>
      <c r="O1" s="2" t="s">
        <v>13</v>
      </c>
      <c r="P1" t="s">
        <v>14</v>
      </c>
      <c r="Q1" t="s">
        <v>15</v>
      </c>
      <c r="R1" t="s">
        <v>16</v>
      </c>
      <c r="S1" t="s">
        <v>17</v>
      </c>
      <c r="T1" t="s">
        <v>18</v>
      </c>
      <c r="U1" s="2" t="s">
        <v>19</v>
      </c>
      <c r="V1" s="2" t="s">
        <v>20</v>
      </c>
      <c r="W1" s="2" t="s">
        <v>21</v>
      </c>
      <c r="X1" t="s">
        <v>22</v>
      </c>
      <c r="Y1" t="s">
        <v>23</v>
      </c>
      <c r="Z1" s="2" t="s">
        <v>24</v>
      </c>
      <c r="AA1" t="s">
        <v>25</v>
      </c>
      <c r="AB1" s="2" t="s">
        <v>26</v>
      </c>
      <c r="AC1" t="s">
        <v>27</v>
      </c>
      <c r="AD1" s="3" t="s">
        <v>28</v>
      </c>
      <c r="AE1" s="3" t="s">
        <v>29</v>
      </c>
      <c r="AF1" s="3" t="s">
        <v>30</v>
      </c>
      <c r="AG1" s="2" t="s">
        <v>31</v>
      </c>
      <c r="AH1" s="2" t="s">
        <v>32</v>
      </c>
      <c r="AI1" s="2" t="s">
        <v>33</v>
      </c>
      <c r="AJ1" s="2" t="s">
        <v>34</v>
      </c>
      <c r="AK1" t="s">
        <v>35</v>
      </c>
      <c r="AL1" t="s">
        <v>36</v>
      </c>
      <c r="AM1" t="s">
        <v>37</v>
      </c>
      <c r="AN1" t="s">
        <v>38</v>
      </c>
      <c r="AO1" t="s">
        <v>39</v>
      </c>
      <c r="AP1" t="s">
        <v>40</v>
      </c>
      <c r="AQ1" t="s">
        <v>41</v>
      </c>
      <c r="AR1" t="s">
        <v>42</v>
      </c>
      <c r="AS1" t="s">
        <v>43</v>
      </c>
      <c r="AT1" t="s">
        <v>44</v>
      </c>
      <c r="AU1" t="s">
        <v>45</v>
      </c>
      <c r="AV1" t="s">
        <v>46</v>
      </c>
      <c r="AW1" t="s">
        <v>47</v>
      </c>
      <c r="AX1" t="s">
        <v>48</v>
      </c>
      <c r="AY1" t="s">
        <v>49</v>
      </c>
      <c r="AZ1" t="s">
        <v>50</v>
      </c>
      <c r="BA1" t="s">
        <v>51</v>
      </c>
      <c r="BB1" t="s">
        <v>52</v>
      </c>
      <c r="BC1" t="s">
        <v>53</v>
      </c>
      <c r="BD1" t="s">
        <v>54</v>
      </c>
      <c r="BE1" t="s">
        <v>55</v>
      </c>
      <c r="BF1" t="s">
        <v>56</v>
      </c>
      <c r="BG1" t="s">
        <v>57</v>
      </c>
      <c r="BH1" t="s">
        <v>58</v>
      </c>
      <c r="BI1" t="s">
        <v>59</v>
      </c>
      <c r="BJ1" t="s">
        <v>60</v>
      </c>
      <c r="BK1" t="s">
        <v>61</v>
      </c>
      <c r="BL1" t="s">
        <v>62</v>
      </c>
      <c r="BM1" t="s">
        <v>63</v>
      </c>
      <c r="BN1" t="s">
        <v>64</v>
      </c>
      <c r="BO1" t="s">
        <v>65</v>
      </c>
      <c r="BP1" t="s">
        <v>66</v>
      </c>
      <c r="BQ1" t="s">
        <v>67</v>
      </c>
      <c r="BR1" t="s">
        <v>68</v>
      </c>
      <c r="BS1" t="s">
        <v>69</v>
      </c>
      <c r="BT1" t="s">
        <v>70</v>
      </c>
      <c r="BU1" t="s">
        <v>71</v>
      </c>
      <c r="BV1" t="s">
        <v>72</v>
      </c>
      <c r="BW1" t="s">
        <v>73</v>
      </c>
      <c r="BX1" t="s">
        <v>74</v>
      </c>
      <c r="BY1" s="3" t="s">
        <v>75</v>
      </c>
      <c r="BZ1" t="s">
        <v>76</v>
      </c>
      <c r="CA1" t="s">
        <v>77</v>
      </c>
      <c r="CB1" t="s">
        <v>78</v>
      </c>
      <c r="CC1" t="s">
        <v>79</v>
      </c>
      <c r="CD1" t="s">
        <v>80</v>
      </c>
      <c r="CE1" t="s">
        <v>81</v>
      </c>
      <c r="CF1" t="s">
        <v>82</v>
      </c>
      <c r="CG1" t="s">
        <v>83</v>
      </c>
      <c r="CH1" s="4" t="s">
        <v>84</v>
      </c>
      <c r="CI1" s="2" t="s">
        <v>85</v>
      </c>
      <c r="CJ1" s="4" t="s">
        <v>86</v>
      </c>
      <c r="CK1" s="4" t="s">
        <v>87</v>
      </c>
      <c r="CL1" s="2" t="s">
        <v>88</v>
      </c>
      <c r="CM1" s="4" t="s">
        <v>89</v>
      </c>
      <c r="CN1" s="2" t="s">
        <v>90</v>
      </c>
      <c r="CO1" s="5" t="s">
        <v>91</v>
      </c>
      <c r="CP1" s="3" t="s">
        <v>92</v>
      </c>
      <c r="CQ1" s="6" t="s">
        <v>93</v>
      </c>
      <c r="CR1" s="4" t="s">
        <v>94</v>
      </c>
      <c r="CS1" s="2" t="s">
        <v>95</v>
      </c>
      <c r="CT1" s="7" t="s">
        <v>96</v>
      </c>
      <c r="CU1" s="8" t="s">
        <v>97</v>
      </c>
      <c r="CV1" s="9" t="s">
        <v>98</v>
      </c>
      <c r="CW1" t="s">
        <v>99</v>
      </c>
      <c r="CX1" t="s">
        <v>100</v>
      </c>
      <c r="CY1" s="4" t="s">
        <v>101</v>
      </c>
      <c r="CZ1" s="2" t="s">
        <v>102</v>
      </c>
      <c r="DA1" s="4" t="s">
        <v>103</v>
      </c>
      <c r="DB1" s="2" t="s">
        <v>104</v>
      </c>
      <c r="DC1" t="s">
        <v>105</v>
      </c>
      <c r="DD1" s="10" t="s">
        <v>106</v>
      </c>
      <c r="DE1" s="6" t="s">
        <v>107</v>
      </c>
      <c r="DF1" s="7" t="s">
        <v>108</v>
      </c>
      <c r="DG1" s="4" t="s">
        <v>109</v>
      </c>
      <c r="DH1" s="2" t="s">
        <v>110</v>
      </c>
      <c r="DI1" s="7" t="s">
        <v>111</v>
      </c>
      <c r="DJ1" s="4" t="s">
        <v>112</v>
      </c>
      <c r="DK1" s="11" t="s">
        <v>113</v>
      </c>
      <c r="DL1" s="138" t="s">
        <v>705</v>
      </c>
      <c r="DM1" s="4" t="s">
        <v>114</v>
      </c>
      <c r="DN1" s="128" t="s">
        <v>706</v>
      </c>
      <c r="DO1" s="4" t="s">
        <v>115</v>
      </c>
      <c r="DP1" s="12" t="s">
        <v>116</v>
      </c>
      <c r="DQ1" s="12" t="s">
        <v>707</v>
      </c>
      <c r="DR1" t="s">
        <v>117</v>
      </c>
      <c r="DS1" s="13" t="s">
        <v>118</v>
      </c>
      <c r="DT1" t="s">
        <v>722</v>
      </c>
    </row>
    <row r="2" spans="1:124" s="316" customFormat="1" ht="15.75" thickBot="1" x14ac:dyDescent="0.3">
      <c r="A2" s="314">
        <v>17</v>
      </c>
      <c r="B2" s="316" t="s">
        <v>636</v>
      </c>
      <c r="C2" s="315" t="s">
        <v>537</v>
      </c>
      <c r="D2" s="316" t="s">
        <v>538</v>
      </c>
      <c r="E2" s="316" t="s">
        <v>539</v>
      </c>
      <c r="F2" s="250" t="s">
        <v>540</v>
      </c>
      <c r="G2" s="316" t="s">
        <v>150</v>
      </c>
      <c r="H2" s="250" t="s">
        <v>189</v>
      </c>
      <c r="I2" s="250" t="s">
        <v>541</v>
      </c>
      <c r="J2" s="250" t="s">
        <v>542</v>
      </c>
      <c r="K2" s="315" t="s">
        <v>313</v>
      </c>
      <c r="L2" s="315" t="s">
        <v>192</v>
      </c>
      <c r="M2" s="316" t="s">
        <v>128</v>
      </c>
      <c r="N2" s="316" t="s">
        <v>129</v>
      </c>
      <c r="O2" s="315" t="s">
        <v>543</v>
      </c>
      <c r="P2" s="316" t="s">
        <v>150</v>
      </c>
      <c r="Q2" s="316" t="s">
        <v>123</v>
      </c>
      <c r="U2" s="315"/>
      <c r="V2" s="315"/>
      <c r="W2" s="315"/>
      <c r="Z2" s="315"/>
      <c r="AB2" s="315"/>
      <c r="AD2" s="317"/>
      <c r="AE2" s="317"/>
      <c r="AF2" s="317"/>
      <c r="AG2" s="318"/>
      <c r="AH2" s="318"/>
      <c r="AI2" s="318"/>
      <c r="AJ2" s="318"/>
      <c r="AK2" s="316" t="s">
        <v>123</v>
      </c>
      <c r="AL2" s="316" t="s">
        <v>150</v>
      </c>
      <c r="AM2" s="316" t="s">
        <v>544</v>
      </c>
      <c r="AO2" s="316" t="s">
        <v>133</v>
      </c>
      <c r="AQ2" s="316" t="s">
        <v>545</v>
      </c>
      <c r="AR2" s="316" t="s">
        <v>546</v>
      </c>
      <c r="AT2" s="316" t="s">
        <v>197</v>
      </c>
      <c r="AU2" s="316" t="s">
        <v>547</v>
      </c>
      <c r="AV2" s="316" t="s">
        <v>139</v>
      </c>
      <c r="AW2" s="316" t="s">
        <v>178</v>
      </c>
      <c r="BC2" s="316" t="s">
        <v>548</v>
      </c>
      <c r="BD2" s="316" t="s">
        <v>549</v>
      </c>
      <c r="BE2" s="316" t="s">
        <v>150</v>
      </c>
      <c r="BH2" s="318"/>
      <c r="BI2" s="318"/>
      <c r="BJ2" s="318"/>
      <c r="BK2" s="318"/>
      <c r="BL2" s="318"/>
      <c r="BM2" s="318"/>
      <c r="BN2" s="318"/>
      <c r="BO2" s="318"/>
      <c r="BP2" s="318"/>
      <c r="BQ2" s="318"/>
      <c r="BR2" s="318"/>
      <c r="BS2" s="318"/>
      <c r="BT2" s="318"/>
      <c r="BU2" s="318"/>
      <c r="BV2" s="318"/>
      <c r="BW2" s="318"/>
      <c r="BX2" s="316" t="s">
        <v>203</v>
      </c>
      <c r="BY2" s="317" t="s">
        <v>550</v>
      </c>
      <c r="BZ2" s="316" t="s">
        <v>551</v>
      </c>
      <c r="CA2" s="316" t="s">
        <v>552</v>
      </c>
      <c r="CB2" s="316" t="s">
        <v>553</v>
      </c>
      <c r="CC2" s="316" t="s">
        <v>150</v>
      </c>
      <c r="CG2" s="316" t="s">
        <v>554</v>
      </c>
      <c r="CH2" s="316">
        <v>13</v>
      </c>
      <c r="CI2" s="316">
        <v>12.5</v>
      </c>
      <c r="CJ2" s="316">
        <v>0.38</v>
      </c>
      <c r="CK2" s="316">
        <f>CH2*CJ2</f>
        <v>4.9400000000000004</v>
      </c>
      <c r="CL2" s="316">
        <v>4.5</v>
      </c>
      <c r="CM2" s="316">
        <f>((CK2/2)^2)*3.14159265359</f>
        <v>19.166542620287235</v>
      </c>
      <c r="CN2" s="201">
        <f>((CL2/2)^2)*3.14159265359</f>
        <v>15.904312808799375</v>
      </c>
      <c r="CO2" s="319" t="s">
        <v>555</v>
      </c>
      <c r="CP2" s="317">
        <f>CK2-(0.2*CK2)</f>
        <v>3.9520000000000004</v>
      </c>
      <c r="CQ2" s="320">
        <v>4</v>
      </c>
      <c r="CR2" s="316">
        <v>3</v>
      </c>
      <c r="CS2" s="207">
        <v>51.5</v>
      </c>
      <c r="CT2" s="205">
        <f t="shared" ref="CT2:CT9" si="0">((CM2/2)*(100/CP2)*4)/10000</f>
        <v>9.699667317959125E-2</v>
      </c>
      <c r="CU2" s="205">
        <f t="shared" ref="CU2:CU9" si="1">CT2*(1/CR2)</f>
        <v>3.2332224393197079E-2</v>
      </c>
      <c r="CV2" s="206">
        <v>0.02</v>
      </c>
      <c r="CW2" s="316">
        <f>CX2</f>
        <v>6.460603731197077</v>
      </c>
      <c r="CX2" s="321">
        <f>SQRT(CY2)</f>
        <v>6.460603731197077</v>
      </c>
      <c r="CY2" s="316">
        <f>800/CM2</f>
        <v>41.739400571557596</v>
      </c>
      <c r="CZ2" s="316">
        <v>49</v>
      </c>
      <c r="DA2" s="316">
        <f>800/CM2</f>
        <v>41.739400571557596</v>
      </c>
      <c r="DB2" s="316">
        <v>49</v>
      </c>
      <c r="DC2" s="316">
        <v>0.08</v>
      </c>
      <c r="DD2" s="209">
        <f t="shared" ref="DD2:DD8" si="2">DC2+CU2</f>
        <v>0.11233222439319708</v>
      </c>
      <c r="DE2" s="209">
        <f>CV2+((CZ2*CN2)/10000)</f>
        <v>9.7931132763116949E-2</v>
      </c>
      <c r="DF2" s="210" t="s">
        <v>158</v>
      </c>
      <c r="DG2" s="211">
        <v>0.8</v>
      </c>
      <c r="DH2" s="212">
        <v>0.8</v>
      </c>
      <c r="DI2" s="213">
        <f t="shared" ref="DI2:DI10" si="3">DD2</f>
        <v>0.11233222439319708</v>
      </c>
      <c r="DJ2" s="214">
        <f t="shared" ref="DJ2:DK7" si="4">(DI2*DG2)+(DD2*(1-DG2))</f>
        <v>0.11233222439319708</v>
      </c>
      <c r="DK2" s="214">
        <f t="shared" si="4"/>
        <v>0.10945200606718106</v>
      </c>
      <c r="DL2" s="325">
        <v>0.09</v>
      </c>
      <c r="DM2" s="316">
        <f>(DO2*10000)/CM2</f>
        <v>41.739400571557596</v>
      </c>
      <c r="DN2" s="326">
        <v>65</v>
      </c>
      <c r="DO2" s="217">
        <v>0.08</v>
      </c>
      <c r="DP2" s="217">
        <f>($DN2*$CN2)/10000</f>
        <v>0.10337803325719594</v>
      </c>
      <c r="DQ2" s="217">
        <v>0.1</v>
      </c>
      <c r="DR2" s="219">
        <f t="shared" ref="DR2:DR26" si="5">($DN2*$CN2)/10000</f>
        <v>0.10337803325719594</v>
      </c>
      <c r="DS2" s="235">
        <f t="shared" ref="DS2:DS16" si="6">(DP2*10000)/CN2</f>
        <v>65</v>
      </c>
      <c r="DT2" s="316" t="s">
        <v>454</v>
      </c>
    </row>
    <row r="3" spans="1:124" s="201" customFormat="1" ht="15.75" thickBot="1" x14ac:dyDescent="0.3">
      <c r="A3" s="262" t="s">
        <v>556</v>
      </c>
      <c r="B3" s="207" t="s">
        <v>636</v>
      </c>
      <c r="C3" s="236" t="s">
        <v>557</v>
      </c>
      <c r="D3" s="236"/>
      <c r="E3" s="236" t="s">
        <v>214</v>
      </c>
      <c r="F3" s="239"/>
      <c r="G3" s="236"/>
      <c r="H3" s="322" t="s">
        <v>220</v>
      </c>
      <c r="I3" s="197" t="s">
        <v>541</v>
      </c>
      <c r="J3" s="197" t="s">
        <v>558</v>
      </c>
      <c r="K3" s="198"/>
      <c r="L3" s="198"/>
      <c r="M3" s="207"/>
      <c r="N3" s="207"/>
      <c r="O3" s="198"/>
      <c r="P3" s="207"/>
      <c r="Q3" s="207"/>
      <c r="R3" s="207"/>
      <c r="S3" s="207"/>
      <c r="T3" s="207"/>
      <c r="U3" s="198"/>
      <c r="V3" s="198"/>
      <c r="W3" s="198"/>
      <c r="X3" s="207"/>
      <c r="Y3" s="207"/>
      <c r="Z3" s="198"/>
      <c r="AA3" s="207"/>
      <c r="AB3" s="198"/>
      <c r="AC3" s="207"/>
      <c r="AD3" s="199">
        <v>30</v>
      </c>
      <c r="AE3" s="199">
        <v>6</v>
      </c>
      <c r="AF3" s="199">
        <v>6</v>
      </c>
      <c r="AG3" s="200"/>
      <c r="AH3" s="200"/>
      <c r="AI3" s="200"/>
      <c r="AJ3" s="200"/>
      <c r="AK3" s="207"/>
      <c r="AL3" s="207"/>
      <c r="AM3" s="207"/>
      <c r="AN3" s="207"/>
      <c r="AO3" s="207"/>
      <c r="AP3" s="207"/>
      <c r="AQ3" s="207"/>
      <c r="AR3" s="207"/>
      <c r="AS3" s="207"/>
      <c r="AT3" s="207"/>
      <c r="AU3" s="207"/>
      <c r="AV3" s="207"/>
      <c r="AW3" s="207"/>
      <c r="AX3" s="207"/>
      <c r="AY3" s="207"/>
      <c r="AZ3" s="207"/>
      <c r="BA3" s="207"/>
      <c r="BB3" s="207"/>
      <c r="BC3" s="207"/>
      <c r="BD3" s="207"/>
      <c r="BE3" s="207"/>
      <c r="BF3" s="207"/>
      <c r="BG3" s="207"/>
      <c r="BH3" s="200"/>
      <c r="BI3" s="200"/>
      <c r="BJ3" s="200"/>
      <c r="BK3" s="200"/>
      <c r="BL3" s="200"/>
      <c r="BM3" s="200"/>
      <c r="BN3" s="200"/>
      <c r="BO3" s="200"/>
      <c r="BP3" s="200"/>
      <c r="BQ3" s="200"/>
      <c r="BR3" s="200"/>
      <c r="BS3" s="200"/>
      <c r="BT3" s="200"/>
      <c r="BU3" s="200"/>
      <c r="BV3" s="200"/>
      <c r="BW3" s="200"/>
      <c r="BX3" s="207"/>
      <c r="BY3" s="199"/>
      <c r="BZ3" s="207"/>
      <c r="CA3" s="207"/>
      <c r="CB3" s="207"/>
      <c r="CC3" s="207"/>
      <c r="CD3" s="207"/>
      <c r="CE3" s="207"/>
      <c r="CF3" s="207"/>
      <c r="CG3" s="207"/>
      <c r="CH3" s="207">
        <v>12</v>
      </c>
      <c r="CI3" s="207">
        <v>12.5</v>
      </c>
      <c r="CJ3" s="207"/>
      <c r="CK3" s="207">
        <v>4</v>
      </c>
      <c r="CL3" s="207">
        <v>4.5</v>
      </c>
      <c r="CM3" s="207">
        <f>((CK3/2)^2)*3.14159265359</f>
        <v>12.56637061436</v>
      </c>
      <c r="CN3" s="201">
        <f>((CL3/2)^2)*3.14159265359</f>
        <v>15.904312808799375</v>
      </c>
      <c r="CO3" s="202" t="s">
        <v>555</v>
      </c>
      <c r="CP3" s="199">
        <f>CK3-(0.2*CK3)</f>
        <v>3.2</v>
      </c>
      <c r="CQ3" s="203">
        <v>3.5</v>
      </c>
      <c r="CR3" s="207">
        <v>100</v>
      </c>
      <c r="CS3" s="207">
        <v>75</v>
      </c>
      <c r="CT3" s="205">
        <f t="shared" si="0"/>
        <v>7.8539816339750004E-2</v>
      </c>
      <c r="CU3" s="205">
        <f t="shared" si="1"/>
        <v>7.8539816339750004E-4</v>
      </c>
      <c r="CV3" s="241">
        <f>(((CN3/2)*(100/CQ3)*4)/10000)/CS3</f>
        <v>1.2117571663847143E-3</v>
      </c>
      <c r="CW3" s="207">
        <f>100/AD3</f>
        <v>3.3333333333333335</v>
      </c>
      <c r="CX3" s="207">
        <f>100/AE3</f>
        <v>16.666666666666668</v>
      </c>
      <c r="CY3" s="207">
        <f>CW3*CX3</f>
        <v>55.555555555555564</v>
      </c>
      <c r="CZ3" s="207">
        <v>50</v>
      </c>
      <c r="DA3" s="316">
        <f>CY3</f>
        <v>55.555555555555564</v>
      </c>
      <c r="DB3" s="207">
        <f>CZ3</f>
        <v>50</v>
      </c>
      <c r="DC3" s="207">
        <f t="shared" ref="DC3:DC17" si="7">(CY3*CM3)/10000</f>
        <v>6.9813170079777789E-2</v>
      </c>
      <c r="DD3" s="209">
        <f t="shared" si="2"/>
        <v>7.0598568243175286E-2</v>
      </c>
      <c r="DE3" s="209">
        <f>CV3+((CZ3*CN3)/10000)</f>
        <v>8.0733321210381598E-2</v>
      </c>
      <c r="DF3" s="210"/>
      <c r="DG3" s="211">
        <v>0.8</v>
      </c>
      <c r="DH3" s="212">
        <v>0.8</v>
      </c>
      <c r="DI3" s="213">
        <f t="shared" si="3"/>
        <v>7.0598568243175286E-2</v>
      </c>
      <c r="DJ3" s="214">
        <f t="shared" si="4"/>
        <v>7.0598568243175286E-2</v>
      </c>
      <c r="DK3" s="214">
        <f t="shared" si="4"/>
        <v>7.2625518836616554E-2</v>
      </c>
      <c r="DL3" s="327">
        <v>0.08</v>
      </c>
      <c r="DM3" s="207">
        <f>(DO3*10000)/CM3</f>
        <v>87.535218700536674</v>
      </c>
      <c r="DN3" s="328">
        <v>70</v>
      </c>
      <c r="DO3" s="217">
        <v>0.11</v>
      </c>
      <c r="DP3" s="217">
        <f>($DN3*$CN3)/10000</f>
        <v>0.11133018966159561</v>
      </c>
      <c r="DQ3" s="217">
        <v>0.11</v>
      </c>
      <c r="DR3" s="219">
        <f t="shared" si="5"/>
        <v>0.11133018966159561</v>
      </c>
      <c r="DS3" s="235">
        <f t="shared" si="6"/>
        <v>69.999999999999986</v>
      </c>
      <c r="DT3" s="207" t="s">
        <v>307</v>
      </c>
    </row>
    <row r="4" spans="1:124" ht="15.75" thickBot="1" x14ac:dyDescent="0.3">
      <c r="A4" s="25">
        <v>18</v>
      </c>
      <c r="B4" s="150">
        <v>1</v>
      </c>
      <c r="C4" s="152" t="s">
        <v>588</v>
      </c>
      <c r="D4" s="150" t="s">
        <v>589</v>
      </c>
      <c r="E4" s="150" t="s">
        <v>590</v>
      </c>
      <c r="F4" s="158" t="s">
        <v>591</v>
      </c>
      <c r="G4" s="150" t="s">
        <v>150</v>
      </c>
      <c r="H4" s="158" t="s">
        <v>189</v>
      </c>
      <c r="I4" s="158" t="s">
        <v>561</v>
      </c>
      <c r="J4" s="158" t="s">
        <v>592</v>
      </c>
      <c r="K4" s="152" t="s">
        <v>333</v>
      </c>
      <c r="L4" s="152" t="s">
        <v>282</v>
      </c>
      <c r="M4" s="150" t="s">
        <v>128</v>
      </c>
      <c r="N4" s="150" t="s">
        <v>593</v>
      </c>
      <c r="O4" s="152" t="s">
        <v>594</v>
      </c>
      <c r="P4" s="150" t="s">
        <v>150</v>
      </c>
      <c r="Q4" s="150" t="s">
        <v>123</v>
      </c>
      <c r="R4" s="150"/>
      <c r="S4" s="150"/>
      <c r="T4" s="150"/>
      <c r="U4" s="152"/>
      <c r="V4" s="152"/>
      <c r="W4" s="152"/>
      <c r="X4" s="150"/>
      <c r="Y4" s="150"/>
      <c r="Z4" s="152"/>
      <c r="AA4" s="150"/>
      <c r="AB4" s="152"/>
      <c r="AC4" s="150"/>
      <c r="AD4" s="166"/>
      <c r="AE4" s="166"/>
      <c r="AF4" s="166"/>
      <c r="AG4" s="171"/>
      <c r="AH4" s="171"/>
      <c r="AI4" s="171"/>
      <c r="AJ4" s="171"/>
      <c r="AK4" s="150" t="s">
        <v>123</v>
      </c>
      <c r="AL4" s="150" t="s">
        <v>150</v>
      </c>
      <c r="AM4" s="150" t="s">
        <v>595</v>
      </c>
      <c r="AN4" s="150" t="s">
        <v>596</v>
      </c>
      <c r="AO4" s="150" t="s">
        <v>133</v>
      </c>
      <c r="AP4" s="150"/>
      <c r="AQ4" s="150" t="s">
        <v>597</v>
      </c>
      <c r="AR4" s="150" t="s">
        <v>479</v>
      </c>
      <c r="AS4" s="150" t="s">
        <v>598</v>
      </c>
      <c r="AT4" s="150" t="s">
        <v>197</v>
      </c>
      <c r="AU4" s="150" t="s">
        <v>229</v>
      </c>
      <c r="AV4" s="150" t="s">
        <v>139</v>
      </c>
      <c r="AW4" s="150" t="s">
        <v>140</v>
      </c>
      <c r="AX4" s="150"/>
      <c r="AY4" s="150"/>
      <c r="AZ4" s="150"/>
      <c r="BA4" s="150">
        <f>15+(30-15)/2</f>
        <v>22.5</v>
      </c>
      <c r="BB4" s="150">
        <f>15+(30-15)/2</f>
        <v>22.5</v>
      </c>
      <c r="BC4" s="150"/>
      <c r="BD4" s="150"/>
      <c r="BE4" s="150" t="s">
        <v>150</v>
      </c>
      <c r="BF4" s="150"/>
      <c r="BG4" s="150"/>
      <c r="BH4" s="171"/>
      <c r="BI4" s="171"/>
      <c r="BJ4" s="171"/>
      <c r="BK4" s="171"/>
      <c r="BL4" s="171"/>
      <c r="BM4" s="171"/>
      <c r="BN4" s="171"/>
      <c r="BO4" s="171"/>
      <c r="BP4" s="171"/>
      <c r="BQ4" s="171"/>
      <c r="BR4" s="171"/>
      <c r="BS4" s="171"/>
      <c r="BT4" s="171"/>
      <c r="BU4" s="171"/>
      <c r="BV4" s="171"/>
      <c r="BW4" s="171"/>
      <c r="BX4" s="150" t="s">
        <v>203</v>
      </c>
      <c r="BY4" s="166" t="s">
        <v>599</v>
      </c>
      <c r="BZ4" s="150" t="s">
        <v>600</v>
      </c>
      <c r="CA4" s="150" t="s">
        <v>601</v>
      </c>
      <c r="CB4" s="150" t="s">
        <v>602</v>
      </c>
      <c r="CC4" s="150" t="s">
        <v>150</v>
      </c>
      <c r="CD4" s="150"/>
      <c r="CE4" s="150"/>
      <c r="CF4" s="150"/>
      <c r="CG4" s="150"/>
      <c r="CH4" s="150">
        <v>5</v>
      </c>
      <c r="CI4" s="150">
        <v>7</v>
      </c>
      <c r="CJ4" s="150">
        <v>1.25</v>
      </c>
      <c r="CK4" s="150">
        <f>CH4*CJ4</f>
        <v>6.25</v>
      </c>
      <c r="CL4" s="150" t="s">
        <v>156</v>
      </c>
      <c r="CM4" s="150">
        <f t="shared" ref="CM4:CM15" si="8">((CK4/2)^2)*3.14159265359</f>
        <v>30.679615757714846</v>
      </c>
      <c r="CN4" s="4">
        <v>30</v>
      </c>
      <c r="CO4" s="155" t="s">
        <v>555</v>
      </c>
      <c r="CP4" s="166">
        <f>CK4-(0.2*CK4)</f>
        <v>5</v>
      </c>
      <c r="CQ4" s="151" t="s">
        <v>156</v>
      </c>
      <c r="CR4" s="150">
        <v>30</v>
      </c>
      <c r="CS4" s="150" t="s">
        <v>156</v>
      </c>
      <c r="CT4" s="177">
        <f t="shared" si="0"/>
        <v>0.12271846303085938</v>
      </c>
      <c r="CU4" s="177">
        <f t="shared" si="1"/>
        <v>4.0906154343619792E-3</v>
      </c>
      <c r="CV4" s="179" t="s">
        <v>156</v>
      </c>
      <c r="CW4" s="150">
        <f>CX4</f>
        <v>4.7434164902525691</v>
      </c>
      <c r="CX4" s="183">
        <f>SQRT(CY4)</f>
        <v>4.7434164902525691</v>
      </c>
      <c r="CY4" s="150">
        <v>22.5</v>
      </c>
      <c r="CZ4" s="150">
        <v>36</v>
      </c>
      <c r="DA4" s="150">
        <v>22.5</v>
      </c>
      <c r="DB4" s="150">
        <v>36</v>
      </c>
      <c r="DC4" s="150">
        <f t="shared" si="7"/>
        <v>6.9029135454858406E-2</v>
      </c>
      <c r="DD4" s="20">
        <f t="shared" si="2"/>
        <v>7.3119750889220389E-2</v>
      </c>
      <c r="DE4" s="20" t="e">
        <f>CV4+ ((CZ4*CN4)/10000)</f>
        <v>#VALUE!</v>
      </c>
      <c r="DF4" s="186" t="s">
        <v>158</v>
      </c>
      <c r="DG4" s="59">
        <v>0.8</v>
      </c>
      <c r="DH4" s="137" t="s">
        <v>156</v>
      </c>
      <c r="DI4" s="21">
        <f t="shared" si="3"/>
        <v>7.3119750889220389E-2</v>
      </c>
      <c r="DJ4" s="24">
        <f t="shared" si="4"/>
        <v>7.3119750889220389E-2</v>
      </c>
      <c r="DK4" s="95" t="e">
        <f t="shared" si="4"/>
        <v>#VALUE!</v>
      </c>
      <c r="DL4" s="140">
        <v>0.11</v>
      </c>
      <c r="DM4" s="150">
        <v>23</v>
      </c>
      <c r="DN4" s="324">
        <v>23</v>
      </c>
      <c r="DO4" s="33">
        <v>0.23</v>
      </c>
      <c r="DP4" s="22">
        <v>7.0000000000000007E-2</v>
      </c>
      <c r="DQ4" s="22">
        <v>7.0000000000000007E-2</v>
      </c>
      <c r="DR4" s="23">
        <f t="shared" si="5"/>
        <v>6.9000000000000006E-2</v>
      </c>
      <c r="DS4" s="53">
        <f t="shared" si="6"/>
        <v>23.333333333333336</v>
      </c>
      <c r="DT4" s="150" t="s">
        <v>307</v>
      </c>
    </row>
    <row r="5" spans="1:124" s="27" customFormat="1" ht="15.75" thickBot="1" x14ac:dyDescent="0.3">
      <c r="A5" s="25">
        <v>24</v>
      </c>
      <c r="B5" s="150">
        <v>1</v>
      </c>
      <c r="C5" s="152" t="s">
        <v>185</v>
      </c>
      <c r="D5" s="150" t="s">
        <v>559</v>
      </c>
      <c r="E5" s="150" t="s">
        <v>560</v>
      </c>
      <c r="F5" s="158" t="s">
        <v>188</v>
      </c>
      <c r="G5" s="150" t="s">
        <v>123</v>
      </c>
      <c r="H5" s="158" t="s">
        <v>189</v>
      </c>
      <c r="I5" s="158" t="s">
        <v>561</v>
      </c>
      <c r="J5" s="158" t="s">
        <v>562</v>
      </c>
      <c r="K5" s="152" t="s">
        <v>333</v>
      </c>
      <c r="L5" s="152" t="s">
        <v>259</v>
      </c>
      <c r="M5" s="150" t="s">
        <v>128</v>
      </c>
      <c r="N5" s="150" t="s">
        <v>129</v>
      </c>
      <c r="O5" s="152" t="s">
        <v>563</v>
      </c>
      <c r="P5" s="150" t="s">
        <v>150</v>
      </c>
      <c r="Q5" s="150" t="s">
        <v>123</v>
      </c>
      <c r="R5" s="150"/>
      <c r="S5" s="150"/>
      <c r="T5" s="150"/>
      <c r="U5" s="152"/>
      <c r="V5" s="152"/>
      <c r="W5" s="152"/>
      <c r="X5" s="150"/>
      <c r="Y5" s="150"/>
      <c r="Z5" s="152"/>
      <c r="AA5" s="150"/>
      <c r="AB5" s="152"/>
      <c r="AC5" s="150"/>
      <c r="AD5" s="166"/>
      <c r="AE5" s="166"/>
      <c r="AF5" s="166"/>
      <c r="AG5" s="171"/>
      <c r="AH5" s="171"/>
      <c r="AI5" s="171"/>
      <c r="AJ5" s="171"/>
      <c r="AK5" s="150" t="s">
        <v>123</v>
      </c>
      <c r="AL5" s="150" t="s">
        <v>150</v>
      </c>
      <c r="AM5" s="150" t="s">
        <v>564</v>
      </c>
      <c r="AN5" s="150"/>
      <c r="AO5" s="150" t="s">
        <v>565</v>
      </c>
      <c r="AP5" s="150"/>
      <c r="AQ5" s="150" t="s">
        <v>566</v>
      </c>
      <c r="AR5" s="150" t="s">
        <v>567</v>
      </c>
      <c r="AS5" s="150"/>
      <c r="AT5" s="150" t="s">
        <v>197</v>
      </c>
      <c r="AU5" s="150" t="s">
        <v>568</v>
      </c>
      <c r="AV5" s="150" t="s">
        <v>139</v>
      </c>
      <c r="AW5" s="150" t="s">
        <v>172</v>
      </c>
      <c r="AX5" s="150">
        <v>40</v>
      </c>
      <c r="AY5" s="150">
        <v>4</v>
      </c>
      <c r="AZ5" s="150"/>
      <c r="BA5" s="150"/>
      <c r="BB5" s="150"/>
      <c r="BC5" s="150"/>
      <c r="BD5" s="150"/>
      <c r="BE5" s="150" t="s">
        <v>150</v>
      </c>
      <c r="BF5" s="150"/>
      <c r="BG5" s="150"/>
      <c r="BH5" s="171"/>
      <c r="BI5" s="171"/>
      <c r="BJ5" s="171"/>
      <c r="BK5" s="171"/>
      <c r="BL5" s="171"/>
      <c r="BM5" s="171"/>
      <c r="BN5" s="171"/>
      <c r="BO5" s="171"/>
      <c r="BP5" s="171"/>
      <c r="BQ5" s="171"/>
      <c r="BR5" s="171"/>
      <c r="BS5" s="171"/>
      <c r="BT5" s="171"/>
      <c r="BU5" s="171"/>
      <c r="BV5" s="171"/>
      <c r="BW5" s="171"/>
      <c r="BX5" s="150" t="s">
        <v>151</v>
      </c>
      <c r="BY5" s="166" t="s">
        <v>569</v>
      </c>
      <c r="BZ5" s="150" t="s">
        <v>570</v>
      </c>
      <c r="CA5" s="150"/>
      <c r="CB5" s="150"/>
      <c r="CC5" s="150" t="s">
        <v>123</v>
      </c>
      <c r="CD5" s="150" t="s">
        <v>571</v>
      </c>
      <c r="CE5" s="150" t="s">
        <v>572</v>
      </c>
      <c r="CF5" s="150" t="s">
        <v>571</v>
      </c>
      <c r="CG5" s="150" t="s">
        <v>573</v>
      </c>
      <c r="CH5" s="150">
        <v>5</v>
      </c>
      <c r="CI5" s="150">
        <v>5</v>
      </c>
      <c r="CJ5" s="150">
        <v>0.75</v>
      </c>
      <c r="CK5" s="150">
        <f>CH5*CJ5</f>
        <v>3.75</v>
      </c>
      <c r="CL5" s="150">
        <v>3.75</v>
      </c>
      <c r="CM5" s="150">
        <f t="shared" si="8"/>
        <v>11.044661672777345</v>
      </c>
      <c r="CN5">
        <f>((CL5/2)^2)*3.14159265359</f>
        <v>11.044661672777345</v>
      </c>
      <c r="CO5" s="155" t="s">
        <v>555</v>
      </c>
      <c r="CP5" s="166">
        <v>3.5</v>
      </c>
      <c r="CQ5" s="151">
        <v>3.5</v>
      </c>
      <c r="CR5" s="150">
        <v>2</v>
      </c>
      <c r="CS5" s="150">
        <v>2</v>
      </c>
      <c r="CT5" s="177">
        <f t="shared" si="0"/>
        <v>6.3112352415870543E-2</v>
      </c>
      <c r="CU5" s="177">
        <f t="shared" si="1"/>
        <v>3.1556176207935271E-2</v>
      </c>
      <c r="CV5" s="179">
        <v>0.03</v>
      </c>
      <c r="CW5" s="150">
        <f>100/AX5</f>
        <v>2.5</v>
      </c>
      <c r="CX5" s="150">
        <f>100/AY5</f>
        <v>25</v>
      </c>
      <c r="CY5" s="150">
        <f>CW5*CX5</f>
        <v>62.5</v>
      </c>
      <c r="CZ5" s="150">
        <v>62.5</v>
      </c>
      <c r="DA5" s="150">
        <f>CY5</f>
        <v>62.5</v>
      </c>
      <c r="DB5" s="150">
        <f>CZ5</f>
        <v>62.5</v>
      </c>
      <c r="DC5" s="150">
        <f t="shared" si="7"/>
        <v>6.9029135454858406E-2</v>
      </c>
      <c r="DD5" s="20">
        <f t="shared" si="2"/>
        <v>0.10058531166279368</v>
      </c>
      <c r="DE5" s="20">
        <f>CV5+ ((CZ5*CN5)/10000)</f>
        <v>9.9029135454858405E-2</v>
      </c>
      <c r="DF5" s="186" t="s">
        <v>158</v>
      </c>
      <c r="DG5" s="59">
        <v>0.8</v>
      </c>
      <c r="DH5" s="23">
        <v>0.8</v>
      </c>
      <c r="DI5" s="21">
        <f t="shared" si="3"/>
        <v>0.10058531166279368</v>
      </c>
      <c r="DJ5" s="24">
        <f t="shared" si="4"/>
        <v>0.10058531166279368</v>
      </c>
      <c r="DK5" s="24">
        <f t="shared" si="4"/>
        <v>0.10027407642120661</v>
      </c>
      <c r="DL5" s="140">
        <v>0.1</v>
      </c>
      <c r="DM5" s="150">
        <v>40</v>
      </c>
      <c r="DN5" s="324">
        <v>40</v>
      </c>
      <c r="DO5" s="33">
        <f>($DM5*$CM5)/10000</f>
        <v>4.417864669110938E-2</v>
      </c>
      <c r="DP5" s="22">
        <f>($DN5*$CN5)/10000</f>
        <v>4.417864669110938E-2</v>
      </c>
      <c r="DQ5" s="22">
        <v>0.04</v>
      </c>
      <c r="DR5" s="23">
        <f t="shared" si="5"/>
        <v>4.417864669110938E-2</v>
      </c>
      <c r="DS5" s="53">
        <f t="shared" si="6"/>
        <v>40</v>
      </c>
      <c r="DT5" s="150"/>
    </row>
    <row r="6" spans="1:124" ht="15.75" thickBot="1" x14ac:dyDescent="0.3">
      <c r="A6" s="25">
        <v>25</v>
      </c>
      <c r="B6" s="150">
        <v>1</v>
      </c>
      <c r="C6" s="152" t="s">
        <v>185</v>
      </c>
      <c r="D6" s="150" t="s">
        <v>559</v>
      </c>
      <c r="E6" s="150" t="s">
        <v>574</v>
      </c>
      <c r="F6" s="158" t="s">
        <v>188</v>
      </c>
      <c r="G6" s="150" t="s">
        <v>123</v>
      </c>
      <c r="H6" s="158" t="s">
        <v>189</v>
      </c>
      <c r="I6" s="158" t="s">
        <v>561</v>
      </c>
      <c r="J6" s="158" t="s">
        <v>575</v>
      </c>
      <c r="K6" s="152" t="s">
        <v>191</v>
      </c>
      <c r="L6" s="152" t="s">
        <v>259</v>
      </c>
      <c r="M6" s="150" t="s">
        <v>128</v>
      </c>
      <c r="N6" s="150" t="s">
        <v>129</v>
      </c>
      <c r="O6" s="152" t="s">
        <v>576</v>
      </c>
      <c r="P6" s="150" t="s">
        <v>150</v>
      </c>
      <c r="Q6" s="150" t="s">
        <v>123</v>
      </c>
      <c r="R6" s="150"/>
      <c r="S6" s="150"/>
      <c r="T6" s="150"/>
      <c r="U6" s="152"/>
      <c r="V6" s="152"/>
      <c r="W6" s="152"/>
      <c r="X6" s="150"/>
      <c r="Y6" s="150"/>
      <c r="Z6" s="152"/>
      <c r="AA6" s="150"/>
      <c r="AB6" s="152"/>
      <c r="AC6" s="150"/>
      <c r="AD6" s="166"/>
      <c r="AE6" s="166"/>
      <c r="AF6" s="166"/>
      <c r="AG6" s="171"/>
      <c r="AH6" s="171"/>
      <c r="AI6" s="171"/>
      <c r="AJ6" s="171"/>
      <c r="AK6" s="150" t="s">
        <v>123</v>
      </c>
      <c r="AL6" s="150" t="s">
        <v>150</v>
      </c>
      <c r="AM6" s="150" t="s">
        <v>577</v>
      </c>
      <c r="AN6" s="150"/>
      <c r="AO6" s="150" t="s">
        <v>225</v>
      </c>
      <c r="AP6" s="150" t="s">
        <v>578</v>
      </c>
      <c r="AQ6" s="150" t="s">
        <v>579</v>
      </c>
      <c r="AR6" s="150" t="s">
        <v>580</v>
      </c>
      <c r="AS6" s="150" t="s">
        <v>581</v>
      </c>
      <c r="AT6" s="150" t="s">
        <v>197</v>
      </c>
      <c r="AU6" s="150" t="s">
        <v>582</v>
      </c>
      <c r="AV6" s="150" t="s">
        <v>150</v>
      </c>
      <c r="AW6" s="150"/>
      <c r="AX6" s="150"/>
      <c r="AY6" s="150"/>
      <c r="AZ6" s="150"/>
      <c r="BA6" s="150"/>
      <c r="BB6" s="150"/>
      <c r="BC6" s="150"/>
      <c r="BD6" s="150"/>
      <c r="BE6" s="150" t="s">
        <v>150</v>
      </c>
      <c r="BF6" s="150"/>
      <c r="BG6" s="150"/>
      <c r="BH6" s="171"/>
      <c r="BI6" s="171"/>
      <c r="BJ6" s="171"/>
      <c r="BK6" s="171"/>
      <c r="BL6" s="171"/>
      <c r="BM6" s="171"/>
      <c r="BN6" s="171"/>
      <c r="BO6" s="171"/>
      <c r="BP6" s="171"/>
      <c r="BQ6" s="171"/>
      <c r="BR6" s="171"/>
      <c r="BS6" s="171"/>
      <c r="BT6" s="171"/>
      <c r="BU6" s="171"/>
      <c r="BV6" s="171"/>
      <c r="BW6" s="171"/>
      <c r="BX6" s="150" t="s">
        <v>151</v>
      </c>
      <c r="BY6" s="166" t="s">
        <v>583</v>
      </c>
      <c r="BZ6" s="150" t="s">
        <v>584</v>
      </c>
      <c r="CA6" s="150"/>
      <c r="CB6" s="150"/>
      <c r="CC6" s="150" t="s">
        <v>123</v>
      </c>
      <c r="CD6" s="150" t="s">
        <v>585</v>
      </c>
      <c r="CE6" s="150" t="s">
        <v>586</v>
      </c>
      <c r="CF6" s="150" t="s">
        <v>585</v>
      </c>
      <c r="CG6" s="150" t="s">
        <v>587</v>
      </c>
      <c r="CH6" s="150">
        <v>23</v>
      </c>
      <c r="CI6" s="150">
        <v>23</v>
      </c>
      <c r="CJ6" s="150">
        <v>0.5</v>
      </c>
      <c r="CK6" s="150">
        <f>CH6*CJ6</f>
        <v>11.5</v>
      </c>
      <c r="CL6" s="150">
        <v>11.5</v>
      </c>
      <c r="CM6" s="150">
        <f t="shared" si="8"/>
        <v>103.86890710931938</v>
      </c>
      <c r="CN6">
        <f>((CL6/2)^2)*3.14159265359</f>
        <v>103.86890710931938</v>
      </c>
      <c r="CO6" s="155" t="s">
        <v>555</v>
      </c>
      <c r="CP6" s="166">
        <v>28</v>
      </c>
      <c r="CQ6" s="151">
        <v>28</v>
      </c>
      <c r="CR6" s="150">
        <v>4</v>
      </c>
      <c r="CS6" s="150">
        <v>4</v>
      </c>
      <c r="CT6" s="177">
        <f t="shared" si="0"/>
        <v>7.4192076506656698E-2</v>
      </c>
      <c r="CU6" s="177">
        <f t="shared" si="1"/>
        <v>1.8548019126664175E-2</v>
      </c>
      <c r="CV6" s="179">
        <v>0</v>
      </c>
      <c r="CW6" s="150">
        <f>CX6</f>
        <v>2.2360679774997898</v>
      </c>
      <c r="CX6" s="313">
        <f>SQRT(CY6)</f>
        <v>2.2360679774997898</v>
      </c>
      <c r="CY6" s="150">
        <v>5</v>
      </c>
      <c r="CZ6" s="150">
        <v>5</v>
      </c>
      <c r="DA6" s="150">
        <v>5</v>
      </c>
      <c r="DB6" s="150">
        <v>5</v>
      </c>
      <c r="DC6" s="150">
        <f t="shared" si="7"/>
        <v>5.1934453554659692E-2</v>
      </c>
      <c r="DD6" s="20">
        <f t="shared" si="2"/>
        <v>7.0482472681323863E-2</v>
      </c>
      <c r="DE6" s="20">
        <f>CV6+ ((CZ6*CN6)/10000)</f>
        <v>5.1934453554659692E-2</v>
      </c>
      <c r="DF6" s="186" t="s">
        <v>158</v>
      </c>
      <c r="DG6" s="59">
        <v>0.8</v>
      </c>
      <c r="DH6" s="40">
        <v>0.8</v>
      </c>
      <c r="DI6" s="21">
        <f t="shared" si="3"/>
        <v>7.0482472681323863E-2</v>
      </c>
      <c r="DJ6" s="24">
        <f t="shared" si="4"/>
        <v>7.0482472681323863E-2</v>
      </c>
      <c r="DK6" s="24">
        <f t="shared" si="4"/>
        <v>6.6772868855991027E-2</v>
      </c>
      <c r="DL6" s="140">
        <v>7.0000000000000007E-2</v>
      </c>
      <c r="DM6" s="150">
        <v>13</v>
      </c>
      <c r="DN6" s="324">
        <v>13</v>
      </c>
      <c r="DO6" s="22">
        <f>($DM6*$CM6)/10000</f>
        <v>0.1350295792421152</v>
      </c>
      <c r="DP6" s="22">
        <f>($DN6*$CN6)/10000</f>
        <v>0.1350295792421152</v>
      </c>
      <c r="DQ6" s="22">
        <v>0.14000000000000001</v>
      </c>
      <c r="DR6" s="23">
        <f t="shared" si="5"/>
        <v>0.1350295792421152</v>
      </c>
      <c r="DS6" s="53">
        <f t="shared" si="6"/>
        <v>13.000000000000002</v>
      </c>
      <c r="DT6" s="150"/>
    </row>
    <row r="7" spans="1:124" ht="15.75" thickBot="1" x14ac:dyDescent="0.3">
      <c r="A7" s="25" t="s">
        <v>603</v>
      </c>
      <c r="B7" s="361">
        <v>1</v>
      </c>
      <c r="C7" s="27" t="s">
        <v>425</v>
      </c>
      <c r="D7" s="27"/>
      <c r="E7" s="27" t="s">
        <v>214</v>
      </c>
      <c r="F7" s="35"/>
      <c r="G7" s="27"/>
      <c r="H7" s="35" t="s">
        <v>220</v>
      </c>
      <c r="I7" s="158" t="s">
        <v>561</v>
      </c>
      <c r="J7" s="158" t="s">
        <v>604</v>
      </c>
      <c r="K7" s="152"/>
      <c r="L7" s="152"/>
      <c r="M7" s="150"/>
      <c r="N7" s="150"/>
      <c r="O7" s="152"/>
      <c r="P7" s="150"/>
      <c r="Q7" s="150"/>
      <c r="R7" s="150"/>
      <c r="S7" s="150"/>
      <c r="T7" s="150"/>
      <c r="U7" s="152"/>
      <c r="V7" s="152"/>
      <c r="W7" s="152"/>
      <c r="X7" s="150"/>
      <c r="Y7" s="150"/>
      <c r="Z7" s="152"/>
      <c r="AA7" s="150"/>
      <c r="AB7" s="152"/>
      <c r="AC7" s="150"/>
      <c r="AD7" s="166"/>
      <c r="AE7" s="166"/>
      <c r="AF7" s="166"/>
      <c r="AG7" s="171"/>
      <c r="AH7" s="171"/>
      <c r="AI7" s="171"/>
      <c r="AJ7" s="171"/>
      <c r="AK7" s="150"/>
      <c r="AL7" s="150"/>
      <c r="AM7" s="150"/>
      <c r="AN7" s="150"/>
      <c r="AO7" s="150"/>
      <c r="AP7" s="150"/>
      <c r="AQ7" s="150"/>
      <c r="AR7" s="150"/>
      <c r="AS7" s="150"/>
      <c r="AT7" s="150"/>
      <c r="AU7" s="150"/>
      <c r="AV7" s="150"/>
      <c r="AW7" s="150"/>
      <c r="AX7" s="150"/>
      <c r="AY7" s="150"/>
      <c r="AZ7" s="150"/>
      <c r="BA7" s="150"/>
      <c r="BB7" s="150"/>
      <c r="BC7" s="150"/>
      <c r="BD7" s="150"/>
      <c r="BE7" s="150"/>
      <c r="BF7" s="150"/>
      <c r="BG7" s="150"/>
      <c r="BH7" s="171"/>
      <c r="BI7" s="171"/>
      <c r="BJ7" s="171"/>
      <c r="BK7" s="171"/>
      <c r="BL7" s="171"/>
      <c r="BM7" s="171"/>
      <c r="BN7" s="171"/>
      <c r="BO7" s="171"/>
      <c r="BP7" s="171"/>
      <c r="BQ7" s="171"/>
      <c r="BR7" s="171"/>
      <c r="BS7" s="171"/>
      <c r="BT7" s="171"/>
      <c r="BU7" s="171"/>
      <c r="BV7" s="171"/>
      <c r="BW7" s="171"/>
      <c r="BX7" s="150"/>
      <c r="BY7" s="166"/>
      <c r="BZ7" s="150"/>
      <c r="CA7" s="150"/>
      <c r="CB7" s="150"/>
      <c r="CC7" s="150"/>
      <c r="CD7" s="150"/>
      <c r="CE7" s="150"/>
      <c r="CF7" s="150"/>
      <c r="CG7" s="150"/>
      <c r="CH7" s="150">
        <v>30</v>
      </c>
      <c r="CI7" s="150">
        <v>23</v>
      </c>
      <c r="CJ7" s="150">
        <f>AVERAGE(CJ4:CJ6)</f>
        <v>0.83333333333333337</v>
      </c>
      <c r="CK7" s="150">
        <v>4</v>
      </c>
      <c r="CL7" s="150">
        <v>5</v>
      </c>
      <c r="CM7" s="150">
        <f t="shared" si="8"/>
        <v>12.56637061436</v>
      </c>
      <c r="CN7">
        <f>((CL7/2)^2)*3.14159265359</f>
        <v>19.634954084937501</v>
      </c>
      <c r="CO7" s="155" t="s">
        <v>555</v>
      </c>
      <c r="CP7" s="150">
        <v>4</v>
      </c>
      <c r="CQ7" s="151">
        <v>4</v>
      </c>
      <c r="CR7" s="150">
        <v>50</v>
      </c>
      <c r="CS7" s="150">
        <v>50</v>
      </c>
      <c r="CT7" s="177">
        <f t="shared" si="0"/>
        <v>6.2831853071800003E-2</v>
      </c>
      <c r="CU7" s="177">
        <f t="shared" si="1"/>
        <v>1.2566370614360001E-3</v>
      </c>
      <c r="CV7" s="40">
        <f>(((CN7/2)*(100/CQ7)*4)/10000)/CS7</f>
        <v>1.9634954084937501E-3</v>
      </c>
      <c r="CW7" s="150">
        <v>5</v>
      </c>
      <c r="CX7" s="150">
        <v>20</v>
      </c>
      <c r="CY7" s="150">
        <f>CW7*CX7</f>
        <v>100</v>
      </c>
      <c r="CZ7" s="150">
        <v>50</v>
      </c>
      <c r="DA7" s="150">
        <f>CY7</f>
        <v>100</v>
      </c>
      <c r="DB7" s="150">
        <f>CZ7</f>
        <v>50</v>
      </c>
      <c r="DC7" s="150">
        <f t="shared" si="7"/>
        <v>0.12566370614360001</v>
      </c>
      <c r="DD7" s="20">
        <f t="shared" si="2"/>
        <v>0.12692034320503601</v>
      </c>
      <c r="DE7" s="20">
        <f>CV7+ ((CZ7*CN7)/10000)</f>
        <v>0.10013826583318125</v>
      </c>
      <c r="DF7" s="186"/>
      <c r="DG7" s="59">
        <v>0.8</v>
      </c>
      <c r="DH7" s="137">
        <v>0.8</v>
      </c>
      <c r="DI7" s="21">
        <f t="shared" si="3"/>
        <v>0.12692034320503601</v>
      </c>
      <c r="DJ7" s="24">
        <f t="shared" si="4"/>
        <v>0.12692034320503601</v>
      </c>
      <c r="DK7" s="24">
        <f t="shared" si="4"/>
        <v>0.12156392773066504</v>
      </c>
      <c r="DL7" s="140">
        <v>0.1</v>
      </c>
      <c r="DM7" s="150">
        <f>(DO7*10000)/CN7</f>
        <v>71.301414505164431</v>
      </c>
      <c r="DN7" s="324">
        <v>70</v>
      </c>
      <c r="DO7" s="22">
        <v>0.14000000000000001</v>
      </c>
      <c r="DP7" s="22">
        <f>($DN7*$CN7)/10000</f>
        <v>0.13744467859456252</v>
      </c>
      <c r="DQ7" s="22">
        <v>0.14000000000000001</v>
      </c>
      <c r="DR7" s="23">
        <f t="shared" si="5"/>
        <v>0.13744467859456252</v>
      </c>
      <c r="DS7" s="53">
        <f t="shared" si="6"/>
        <v>70</v>
      </c>
      <c r="DT7" s="150" t="s">
        <v>307</v>
      </c>
    </row>
    <row r="8" spans="1:124" ht="15.75" thickBot="1" x14ac:dyDescent="0.3">
      <c r="A8" s="25">
        <v>14</v>
      </c>
      <c r="B8" s="361">
        <v>1</v>
      </c>
      <c r="C8" s="154" t="s">
        <v>119</v>
      </c>
      <c r="D8" s="55" t="s">
        <v>120</v>
      </c>
      <c r="E8" s="150" t="s">
        <v>121</v>
      </c>
      <c r="F8" s="158" t="s">
        <v>122</v>
      </c>
      <c r="G8" s="150" t="s">
        <v>123</v>
      </c>
      <c r="H8" s="158" t="s">
        <v>495</v>
      </c>
      <c r="I8" s="158" t="s">
        <v>124</v>
      </c>
      <c r="J8" s="158" t="s">
        <v>125</v>
      </c>
      <c r="K8" s="152" t="s">
        <v>126</v>
      </c>
      <c r="L8" s="152" t="s">
        <v>127</v>
      </c>
      <c r="M8" s="150" t="s">
        <v>128</v>
      </c>
      <c r="N8" s="150" t="s">
        <v>129</v>
      </c>
      <c r="O8" s="152" t="s">
        <v>130</v>
      </c>
      <c r="P8" s="150" t="s">
        <v>123</v>
      </c>
      <c r="Q8" s="150"/>
      <c r="R8" s="150"/>
      <c r="S8" s="150" t="s">
        <v>131</v>
      </c>
      <c r="T8" s="150" t="s">
        <v>132</v>
      </c>
      <c r="U8" s="152" t="s">
        <v>133</v>
      </c>
      <c r="V8" s="152"/>
      <c r="W8" s="152" t="s">
        <v>134</v>
      </c>
      <c r="X8" s="150" t="s">
        <v>135</v>
      </c>
      <c r="Y8" s="150" t="s">
        <v>136</v>
      </c>
      <c r="Z8" s="152" t="s">
        <v>137</v>
      </c>
      <c r="AA8" s="150" t="s">
        <v>138</v>
      </c>
      <c r="AB8" s="152" t="s">
        <v>139</v>
      </c>
      <c r="AC8" s="150" t="s">
        <v>140</v>
      </c>
      <c r="AD8" s="166"/>
      <c r="AE8" s="166"/>
      <c r="AF8" s="166"/>
      <c r="AG8" s="152">
        <v>625</v>
      </c>
      <c r="AH8" s="152" t="s">
        <v>141</v>
      </c>
      <c r="AI8" s="152"/>
      <c r="AJ8" s="152"/>
      <c r="AK8" s="150" t="s">
        <v>123</v>
      </c>
      <c r="AL8" s="150"/>
      <c r="AM8" s="150" t="s">
        <v>142</v>
      </c>
      <c r="AN8" s="150" t="s">
        <v>143</v>
      </c>
      <c r="AO8" s="171" t="s">
        <v>144</v>
      </c>
      <c r="AP8" s="171"/>
      <c r="AQ8" s="171" t="s">
        <v>145</v>
      </c>
      <c r="AR8" s="150" t="s">
        <v>146</v>
      </c>
      <c r="AS8" s="150" t="s">
        <v>147</v>
      </c>
      <c r="AT8" s="150" t="s">
        <v>137</v>
      </c>
      <c r="AU8" s="150" t="s">
        <v>148</v>
      </c>
      <c r="AV8" s="150" t="s">
        <v>139</v>
      </c>
      <c r="AW8" s="150" t="s">
        <v>140</v>
      </c>
      <c r="AX8" s="171"/>
      <c r="AY8" s="171"/>
      <c r="AZ8" s="171"/>
      <c r="BA8" s="171" t="s">
        <v>149</v>
      </c>
      <c r="BB8" s="171" t="s">
        <v>141</v>
      </c>
      <c r="BC8" s="171"/>
      <c r="BD8" s="171"/>
      <c r="BE8" s="150" t="s">
        <v>150</v>
      </c>
      <c r="BF8" s="150"/>
      <c r="BG8" s="150"/>
      <c r="BH8" s="171"/>
      <c r="BI8" s="171"/>
      <c r="BJ8" s="171"/>
      <c r="BK8" s="171"/>
      <c r="BL8" s="171"/>
      <c r="BM8" s="171"/>
      <c r="BN8" s="171"/>
      <c r="BO8" s="171"/>
      <c r="BP8" s="171"/>
      <c r="BQ8" s="171"/>
      <c r="BR8" s="171"/>
      <c r="BS8" s="171"/>
      <c r="BT8" s="171"/>
      <c r="BU8" s="171"/>
      <c r="BV8" s="171"/>
      <c r="BW8" s="171"/>
      <c r="BX8" s="150" t="s">
        <v>151</v>
      </c>
      <c r="BY8" s="166" t="s">
        <v>149</v>
      </c>
      <c r="BZ8" s="150" t="s">
        <v>152</v>
      </c>
      <c r="CA8" s="150" t="s">
        <v>153</v>
      </c>
      <c r="CB8" s="150" t="s">
        <v>141</v>
      </c>
      <c r="CC8" s="150" t="s">
        <v>150</v>
      </c>
      <c r="CD8" s="150"/>
      <c r="CE8" s="150"/>
      <c r="CF8" s="150"/>
      <c r="CG8" s="150" t="s">
        <v>154</v>
      </c>
      <c r="CH8" s="150">
        <v>18</v>
      </c>
      <c r="CI8" s="150">
        <v>18</v>
      </c>
      <c r="CJ8" s="150">
        <v>0.125</v>
      </c>
      <c r="CK8" s="150">
        <f>CH8*CJ8</f>
        <v>2.25</v>
      </c>
      <c r="CL8" s="150">
        <v>2.25</v>
      </c>
      <c r="CM8" s="150">
        <f t="shared" si="8"/>
        <v>3.9760782021998438</v>
      </c>
      <c r="CN8">
        <v>4.2</v>
      </c>
      <c r="CO8" s="155" t="s">
        <v>155</v>
      </c>
      <c r="CP8" s="166">
        <v>2.25</v>
      </c>
      <c r="CQ8" s="151">
        <v>1</v>
      </c>
      <c r="CR8" s="176">
        <v>2.7</v>
      </c>
      <c r="CS8" s="15" t="s">
        <v>156</v>
      </c>
      <c r="CT8" s="16">
        <f t="shared" si="0"/>
        <v>3.5342917352887498E-2</v>
      </c>
      <c r="CU8" s="17">
        <f t="shared" si="1"/>
        <v>1.3089969389958333E-2</v>
      </c>
      <c r="CV8" s="16" t="s">
        <v>156</v>
      </c>
      <c r="CW8" s="183">
        <f>SQRT(CY8)</f>
        <v>25</v>
      </c>
      <c r="CX8" s="183">
        <f>SQRT(CY8)</f>
        <v>25</v>
      </c>
      <c r="CY8" s="150">
        <v>625</v>
      </c>
      <c r="CZ8" s="150">
        <v>625</v>
      </c>
      <c r="DA8" s="183" t="s">
        <v>157</v>
      </c>
      <c r="DB8" s="183" t="s">
        <v>156</v>
      </c>
      <c r="DC8" s="150">
        <f t="shared" si="7"/>
        <v>0.24850488763749021</v>
      </c>
      <c r="DD8" s="19">
        <f t="shared" si="2"/>
        <v>0.26159485702744856</v>
      </c>
      <c r="DE8" s="20">
        <f>((CZ8*CN8)/10000)</f>
        <v>0.26250000000000001</v>
      </c>
      <c r="DF8" s="21" t="s">
        <v>158</v>
      </c>
      <c r="DG8" s="22">
        <v>0.5</v>
      </c>
      <c r="DH8" s="40">
        <v>0.47</v>
      </c>
      <c r="DI8" s="21">
        <f t="shared" si="3"/>
        <v>0.26159485702744856</v>
      </c>
      <c r="DJ8" s="24">
        <f t="shared" ref="DJ8:DJ39" si="9">(DI8*DG8)+(DD8*(1-DG8))</f>
        <v>0.26159485702744856</v>
      </c>
      <c r="DK8" s="24">
        <f>(DJ8*DH8)+(DD8*(1-DH8))</f>
        <v>0.26159485702744856</v>
      </c>
      <c r="DL8" s="140">
        <v>0.25</v>
      </c>
      <c r="DM8" s="150">
        <v>816</v>
      </c>
      <c r="DN8" s="324">
        <v>772</v>
      </c>
      <c r="DO8" s="33">
        <f>($DM8*$CM8)/10000</f>
        <v>0.32444798129950725</v>
      </c>
      <c r="DP8" s="22">
        <f>($DN8*$CM8)/10000</f>
        <v>0.30695323720982792</v>
      </c>
      <c r="DQ8" s="22">
        <v>0.32</v>
      </c>
      <c r="DR8" s="23">
        <f t="shared" si="5"/>
        <v>0.32424000000000003</v>
      </c>
      <c r="DS8" s="13">
        <f t="shared" si="6"/>
        <v>730.84104097578074</v>
      </c>
      <c r="DT8" s="183" t="s">
        <v>709</v>
      </c>
    </row>
    <row r="9" spans="1:124" ht="15.75" thickBot="1" x14ac:dyDescent="0.3">
      <c r="A9" s="194">
        <v>14</v>
      </c>
      <c r="B9" s="196">
        <v>2</v>
      </c>
      <c r="C9" s="195" t="s">
        <v>119</v>
      </c>
      <c r="D9" s="196" t="s">
        <v>120</v>
      </c>
      <c r="E9" s="196" t="s">
        <v>121</v>
      </c>
      <c r="F9" s="196" t="s">
        <v>122</v>
      </c>
      <c r="G9" s="196" t="s">
        <v>123</v>
      </c>
      <c r="H9" s="197" t="s">
        <v>495</v>
      </c>
      <c r="I9" s="196" t="s">
        <v>124</v>
      </c>
      <c r="J9" s="196" t="s">
        <v>125</v>
      </c>
      <c r="K9" s="198" t="s">
        <v>126</v>
      </c>
      <c r="L9" s="198" t="s">
        <v>127</v>
      </c>
      <c r="M9" s="196" t="s">
        <v>128</v>
      </c>
      <c r="N9" s="196" t="s">
        <v>129</v>
      </c>
      <c r="O9" s="198" t="s">
        <v>130</v>
      </c>
      <c r="P9" s="196"/>
      <c r="Q9" s="196"/>
      <c r="R9" s="196"/>
      <c r="S9" s="196"/>
      <c r="T9" s="196"/>
      <c r="U9" s="198"/>
      <c r="V9" s="198"/>
      <c r="W9" s="198"/>
      <c r="X9" s="196"/>
      <c r="Y9" s="196"/>
      <c r="Z9" s="198"/>
      <c r="AA9" s="196"/>
      <c r="AB9" s="198"/>
      <c r="AC9" s="196"/>
      <c r="AD9" s="199"/>
      <c r="AE9" s="199"/>
      <c r="AF9" s="199"/>
      <c r="AG9" s="200"/>
      <c r="AH9" s="200"/>
      <c r="AI9" s="200"/>
      <c r="AJ9" s="200"/>
      <c r="AK9" s="196" t="s">
        <v>123</v>
      </c>
      <c r="AL9" s="196"/>
      <c r="AM9" s="196" t="s">
        <v>142</v>
      </c>
      <c r="AN9" s="196" t="s">
        <v>143</v>
      </c>
      <c r="AO9" s="196" t="s">
        <v>144</v>
      </c>
      <c r="AP9" s="196"/>
      <c r="AQ9" s="196" t="s">
        <v>145</v>
      </c>
      <c r="AR9" s="196" t="s">
        <v>146</v>
      </c>
      <c r="AS9" s="196" t="s">
        <v>147</v>
      </c>
      <c r="AT9" s="196" t="s">
        <v>137</v>
      </c>
      <c r="AU9" s="196" t="s">
        <v>148</v>
      </c>
      <c r="AV9" s="196" t="s">
        <v>139</v>
      </c>
      <c r="AW9" s="196" t="s">
        <v>140</v>
      </c>
      <c r="AX9" s="196"/>
      <c r="AY9" s="196"/>
      <c r="AZ9" s="196"/>
      <c r="BA9" s="196" t="s">
        <v>149</v>
      </c>
      <c r="BB9" s="196" t="s">
        <v>141</v>
      </c>
      <c r="BC9" s="196"/>
      <c r="BD9" s="196"/>
      <c r="BE9" s="196" t="s">
        <v>150</v>
      </c>
      <c r="BF9" s="196"/>
      <c r="BG9" s="196"/>
      <c r="BH9" s="200"/>
      <c r="BI9" s="200"/>
      <c r="BJ9" s="200"/>
      <c r="BK9" s="200"/>
      <c r="BL9" s="200"/>
      <c r="BM9" s="200"/>
      <c r="BN9" s="200"/>
      <c r="BO9" s="200"/>
      <c r="BP9" s="200"/>
      <c r="BQ9" s="200"/>
      <c r="BR9" s="200"/>
      <c r="BS9" s="200"/>
      <c r="BT9" s="200"/>
      <c r="BU9" s="200"/>
      <c r="BV9" s="200"/>
      <c r="BW9" s="200"/>
      <c r="BX9" s="196" t="s">
        <v>151</v>
      </c>
      <c r="BY9" s="199" t="s">
        <v>149</v>
      </c>
      <c r="BZ9" s="196" t="s">
        <v>152</v>
      </c>
      <c r="CA9" s="196" t="s">
        <v>153</v>
      </c>
      <c r="CB9" s="196" t="s">
        <v>141</v>
      </c>
      <c r="CC9" s="196" t="s">
        <v>150</v>
      </c>
      <c r="CD9" s="196"/>
      <c r="CE9" s="196"/>
      <c r="CF9" s="196"/>
      <c r="CG9" s="196" t="s">
        <v>154</v>
      </c>
      <c r="CH9" s="196">
        <v>18</v>
      </c>
      <c r="CI9" s="196">
        <v>18</v>
      </c>
      <c r="CJ9" s="196">
        <v>0.125</v>
      </c>
      <c r="CK9" s="196">
        <f>CH9*CJ9</f>
        <v>2.25</v>
      </c>
      <c r="CL9" s="196">
        <v>2.2999999999999998</v>
      </c>
      <c r="CM9" s="196">
        <f t="shared" si="8"/>
        <v>3.9760782021998438</v>
      </c>
      <c r="CN9" s="201">
        <v>4.5</v>
      </c>
      <c r="CO9" s="202" t="s">
        <v>555</v>
      </c>
      <c r="CP9" s="199">
        <v>1.5</v>
      </c>
      <c r="CQ9" s="203">
        <v>1.5</v>
      </c>
      <c r="CR9" s="204" t="s">
        <v>184</v>
      </c>
      <c r="CS9" s="204" t="s">
        <v>156</v>
      </c>
      <c r="CT9" s="205">
        <f t="shared" si="0"/>
        <v>5.3014376029331255E-2</v>
      </c>
      <c r="CU9" s="205" t="e">
        <f t="shared" si="1"/>
        <v>#VALUE!</v>
      </c>
      <c r="CV9" s="206" t="s">
        <v>156</v>
      </c>
      <c r="CW9" s="204">
        <f>SQRT(CY9)</f>
        <v>28.565713714171402</v>
      </c>
      <c r="CX9" s="204">
        <f>SQRT(CY9)</f>
        <v>28.565713714171402</v>
      </c>
      <c r="CY9" s="196">
        <v>816</v>
      </c>
      <c r="CZ9" s="196">
        <v>816</v>
      </c>
      <c r="DA9" s="204" t="s">
        <v>157</v>
      </c>
      <c r="DB9" s="204" t="s">
        <v>157</v>
      </c>
      <c r="DC9" s="207">
        <f t="shared" si="7"/>
        <v>0.32444798129950725</v>
      </c>
      <c r="DD9" s="208">
        <f>DC9</f>
        <v>0.32444798129950725</v>
      </c>
      <c r="DE9" s="209" t="e">
        <f>CV9+ ((CZ9*CN9)/10000)</f>
        <v>#VALUE!</v>
      </c>
      <c r="DF9" s="223" t="s">
        <v>158</v>
      </c>
      <c r="DG9" s="211">
        <v>0.5</v>
      </c>
      <c r="DH9" s="238">
        <v>0.5</v>
      </c>
      <c r="DI9" s="224">
        <f t="shared" si="3"/>
        <v>0.32444798129950725</v>
      </c>
      <c r="DJ9" s="214">
        <f t="shared" si="9"/>
        <v>0.32444798129950725</v>
      </c>
      <c r="DK9" s="214" t="e">
        <f>(DJ9*DH9)+(DE9*(1-DH9))</f>
        <v>#VALUE!</v>
      </c>
      <c r="DL9" s="327">
        <v>0.32</v>
      </c>
      <c r="DM9" s="207">
        <f>(DO9*10000)/CN9</f>
        <v>711.11111111111109</v>
      </c>
      <c r="DN9" s="328">
        <v>711</v>
      </c>
      <c r="DO9" s="217">
        <v>0.32</v>
      </c>
      <c r="DP9" s="217">
        <f>($DN9*$CN9)/10000</f>
        <v>0.31995000000000001</v>
      </c>
      <c r="DQ9" s="218">
        <v>0.32</v>
      </c>
      <c r="DR9" s="219">
        <f t="shared" si="5"/>
        <v>0.31995000000000001</v>
      </c>
      <c r="DS9" s="235">
        <f t="shared" si="6"/>
        <v>711</v>
      </c>
      <c r="DT9" s="291" t="s">
        <v>714</v>
      </c>
    </row>
    <row r="10" spans="1:124" s="201" customFormat="1" ht="15.75" thickBot="1" x14ac:dyDescent="0.3">
      <c r="A10" s="25">
        <v>8</v>
      </c>
      <c r="B10" s="361">
        <v>1</v>
      </c>
      <c r="C10" s="6" t="s">
        <v>159</v>
      </c>
      <c r="D10" t="s">
        <v>160</v>
      </c>
      <c r="E10" t="s">
        <v>161</v>
      </c>
      <c r="F10" s="1" t="s">
        <v>162</v>
      </c>
      <c r="G10" t="s">
        <v>150</v>
      </c>
      <c r="H10" s="158" t="s">
        <v>495</v>
      </c>
      <c r="I10" s="1" t="s">
        <v>124</v>
      </c>
      <c r="J10" s="1" t="s">
        <v>163</v>
      </c>
      <c r="K10" s="2" t="s">
        <v>164</v>
      </c>
      <c r="L10" s="2" t="s">
        <v>127</v>
      </c>
      <c r="M10" t="s">
        <v>128</v>
      </c>
      <c r="N10" t="s">
        <v>129</v>
      </c>
      <c r="O10" s="2"/>
      <c r="P10" t="s">
        <v>123</v>
      </c>
      <c r="Q10"/>
      <c r="R10"/>
      <c r="S10" t="s">
        <v>165</v>
      </c>
      <c r="T10" t="s">
        <v>166</v>
      </c>
      <c r="U10" s="2" t="s">
        <v>167</v>
      </c>
      <c r="V10" s="2"/>
      <c r="W10" s="2"/>
      <c r="X10" t="s">
        <v>168</v>
      </c>
      <c r="Y10" t="s">
        <v>169</v>
      </c>
      <c r="Z10" s="2" t="s">
        <v>170</v>
      </c>
      <c r="AA10" t="s">
        <v>171</v>
      </c>
      <c r="AB10" s="2" t="s">
        <v>139</v>
      </c>
      <c r="AC10" t="s">
        <v>172</v>
      </c>
      <c r="AD10" s="3">
        <v>4</v>
      </c>
      <c r="AE10" s="3">
        <v>5</v>
      </c>
      <c r="AF10" s="3">
        <v>6</v>
      </c>
      <c r="AG10" s="2"/>
      <c r="AH10" s="2"/>
      <c r="AI10" s="2"/>
      <c r="AJ10" s="2"/>
      <c r="AK10" t="s">
        <v>123</v>
      </c>
      <c r="AL10"/>
      <c r="AM10" t="s">
        <v>173</v>
      </c>
      <c r="AN10" t="s">
        <v>174</v>
      </c>
      <c r="AO10" s="26" t="s">
        <v>167</v>
      </c>
      <c r="AP10" s="26"/>
      <c r="AQ10" s="26"/>
      <c r="AR10" t="s">
        <v>175</v>
      </c>
      <c r="AS10" t="s">
        <v>176</v>
      </c>
      <c r="AT10" t="s">
        <v>170</v>
      </c>
      <c r="AU10" t="s">
        <v>177</v>
      </c>
      <c r="AV10" t="s">
        <v>139</v>
      </c>
      <c r="AW10" t="s">
        <v>178</v>
      </c>
      <c r="AX10" s="26"/>
      <c r="AY10" s="26"/>
      <c r="AZ10" s="26"/>
      <c r="BA10" s="26"/>
      <c r="BB10" s="26"/>
      <c r="BC10" s="26" t="s">
        <v>179</v>
      </c>
      <c r="BD10" s="26" t="s">
        <v>180</v>
      </c>
      <c r="BE10" t="s">
        <v>123</v>
      </c>
      <c r="BF10" t="s">
        <v>181</v>
      </c>
      <c r="BG10" t="s">
        <v>182</v>
      </c>
      <c r="BH10" s="26" t="s">
        <v>167</v>
      </c>
      <c r="BI10" s="26"/>
      <c r="BJ10" s="26"/>
      <c r="BK10" s="26"/>
      <c r="BL10" s="26"/>
      <c r="BM10" s="26"/>
      <c r="BN10" s="26"/>
      <c r="BO10" s="26"/>
      <c r="BP10" s="26"/>
      <c r="BQ10" s="26"/>
      <c r="BR10" s="26"/>
      <c r="BS10" s="26"/>
      <c r="BT10" s="26"/>
      <c r="BU10" s="26"/>
      <c r="BV10" s="26"/>
      <c r="BW10" s="26"/>
      <c r="BX10"/>
      <c r="BY10" s="3"/>
      <c r="BZ10"/>
      <c r="CA10"/>
      <c r="CB10" t="s">
        <v>183</v>
      </c>
      <c r="CC10"/>
      <c r="CD10"/>
      <c r="CE10"/>
      <c r="CF10"/>
      <c r="CG10"/>
      <c r="CH10">
        <v>30.5</v>
      </c>
      <c r="CI10">
        <v>20</v>
      </c>
      <c r="CJ10">
        <v>0.125</v>
      </c>
      <c r="CK10">
        <f>CH10*CJ10</f>
        <v>3.8125</v>
      </c>
      <c r="CL10">
        <v>7.6</v>
      </c>
      <c r="CM10">
        <f t="shared" si="8"/>
        <v>11.415885023445693</v>
      </c>
      <c r="CN10">
        <f t="shared" ref="CN10:CN22" si="10">((CL10/2)^2)*3.14159265359</f>
        <v>45.364597917839596</v>
      </c>
      <c r="CO10" s="5" t="s">
        <v>155</v>
      </c>
      <c r="CP10" s="3">
        <v>0</v>
      </c>
      <c r="CQ10" s="10">
        <v>2.4</v>
      </c>
      <c r="CR10" s="27" t="s">
        <v>184</v>
      </c>
      <c r="CS10" s="27">
        <v>35.700000000000003</v>
      </c>
      <c r="CT10" s="28" t="s">
        <v>184</v>
      </c>
      <c r="CU10" s="28" t="s">
        <v>184</v>
      </c>
      <c r="CV10" s="16">
        <f>(((CN10/2)*(100/CQ10)*4)/10000)/CS10</f>
        <v>1.0589308570924275E-2</v>
      </c>
      <c r="CW10" s="27">
        <f>100/AD10</f>
        <v>25</v>
      </c>
      <c r="CX10" s="27">
        <f>100/AE10</f>
        <v>20</v>
      </c>
      <c r="CY10">
        <f>CW10*CX10</f>
        <v>500</v>
      </c>
      <c r="CZ10">
        <v>500</v>
      </c>
      <c r="DA10" s="183" t="s">
        <v>157</v>
      </c>
      <c r="DB10" s="27">
        <v>125</v>
      </c>
      <c r="DC10">
        <f t="shared" si="7"/>
        <v>0.57079425117228466</v>
      </c>
      <c r="DD10" s="29">
        <f>DC10</f>
        <v>0.57079425117228466</v>
      </c>
      <c r="DE10" s="20">
        <f>CV10+((CZ10*CN10)/10000)</f>
        <v>2.2788192044629039</v>
      </c>
      <c r="DF10" s="50" t="s">
        <v>158</v>
      </c>
      <c r="DG10" s="22">
        <v>0.3</v>
      </c>
      <c r="DH10" s="23">
        <v>0.44</v>
      </c>
      <c r="DI10" s="21">
        <f t="shared" si="3"/>
        <v>0.57079425117228466</v>
      </c>
      <c r="DJ10" s="24">
        <f t="shared" si="9"/>
        <v>0.57079425117228466</v>
      </c>
      <c r="DK10" s="24">
        <f>(DJ10*DH10)+(DD10*(1-DH10))</f>
        <v>0.57079425117228477</v>
      </c>
      <c r="DL10" s="139">
        <v>0.4</v>
      </c>
      <c r="DM10" t="s">
        <v>156</v>
      </c>
      <c r="DN10" s="130" t="s">
        <v>156</v>
      </c>
      <c r="DO10" s="22" t="s">
        <v>156</v>
      </c>
      <c r="DP10" s="22">
        <v>1</v>
      </c>
      <c r="DQ10" s="42">
        <v>0.4</v>
      </c>
      <c r="DR10" s="23" t="e">
        <f t="shared" si="5"/>
        <v>#VALUE!</v>
      </c>
      <c r="DS10" s="53">
        <f t="shared" si="6"/>
        <v>220.43620926853862</v>
      </c>
      <c r="DT10" s="18" t="s">
        <v>728</v>
      </c>
    </row>
    <row r="11" spans="1:124" s="236" customFormat="1" ht="15.75" thickBot="1" x14ac:dyDescent="0.3">
      <c r="A11" s="194">
        <v>8</v>
      </c>
      <c r="B11" s="196">
        <v>2</v>
      </c>
      <c r="C11" s="195" t="s">
        <v>159</v>
      </c>
      <c r="D11" s="196" t="s">
        <v>160</v>
      </c>
      <c r="E11" s="196" t="s">
        <v>161</v>
      </c>
      <c r="F11" s="196" t="s">
        <v>162</v>
      </c>
      <c r="G11" s="196" t="s">
        <v>150</v>
      </c>
      <c r="H11" s="197" t="s">
        <v>495</v>
      </c>
      <c r="I11" s="196" t="s">
        <v>124</v>
      </c>
      <c r="J11" s="196" t="s">
        <v>163</v>
      </c>
      <c r="K11" s="198" t="s">
        <v>164</v>
      </c>
      <c r="L11" s="198" t="s">
        <v>127</v>
      </c>
      <c r="M11" s="196" t="s">
        <v>128</v>
      </c>
      <c r="N11" s="196" t="s">
        <v>129</v>
      </c>
      <c r="O11" s="198"/>
      <c r="P11" s="196"/>
      <c r="Q11" s="196"/>
      <c r="R11" s="196"/>
      <c r="S11" s="196"/>
      <c r="T11" s="196"/>
      <c r="U11" s="198"/>
      <c r="V11" s="198"/>
      <c r="W11" s="198"/>
      <c r="X11" s="196"/>
      <c r="Y11" s="196"/>
      <c r="Z11" s="198"/>
      <c r="AA11" s="196"/>
      <c r="AB11" s="198"/>
      <c r="AC11" s="196"/>
      <c r="AD11" s="199"/>
      <c r="AE11" s="199"/>
      <c r="AF11" s="199"/>
      <c r="AG11" s="200"/>
      <c r="AH11" s="200"/>
      <c r="AI11" s="200"/>
      <c r="AJ11" s="200"/>
      <c r="AK11" s="196" t="s">
        <v>123</v>
      </c>
      <c r="AL11" s="196"/>
      <c r="AM11" s="196" t="s">
        <v>173</v>
      </c>
      <c r="AN11" s="196" t="s">
        <v>174</v>
      </c>
      <c r="AO11" s="196" t="s">
        <v>167</v>
      </c>
      <c r="AP11" s="196"/>
      <c r="AQ11" s="196"/>
      <c r="AR11" s="196" t="s">
        <v>175</v>
      </c>
      <c r="AS11" s="196" t="s">
        <v>176</v>
      </c>
      <c r="AT11" s="196" t="s">
        <v>170</v>
      </c>
      <c r="AU11" s="196" t="s">
        <v>177</v>
      </c>
      <c r="AV11" s="196" t="s">
        <v>139</v>
      </c>
      <c r="AW11" s="196" t="s">
        <v>178</v>
      </c>
      <c r="AX11" s="196"/>
      <c r="AY11" s="196"/>
      <c r="AZ11" s="196"/>
      <c r="BA11" s="196"/>
      <c r="BB11" s="196"/>
      <c r="BC11" s="196" t="s">
        <v>179</v>
      </c>
      <c r="BD11" s="196" t="s">
        <v>180</v>
      </c>
      <c r="BE11" s="196" t="s">
        <v>123</v>
      </c>
      <c r="BF11" s="196" t="s">
        <v>181</v>
      </c>
      <c r="BG11" s="196" t="s">
        <v>182</v>
      </c>
      <c r="BH11" s="200" t="s">
        <v>167</v>
      </c>
      <c r="BI11" s="200"/>
      <c r="BJ11" s="200"/>
      <c r="BK11" s="200"/>
      <c r="BL11" s="200"/>
      <c r="BM11" s="200"/>
      <c r="BN11" s="200"/>
      <c r="BO11" s="200"/>
      <c r="BP11" s="200"/>
      <c r="BQ11" s="200"/>
      <c r="BR11" s="200"/>
      <c r="BS11" s="200"/>
      <c r="BT11" s="200"/>
      <c r="BU11" s="200"/>
      <c r="BV11" s="200"/>
      <c r="BW11" s="200"/>
      <c r="BX11" s="196"/>
      <c r="BY11" s="199"/>
      <c r="BZ11" s="196"/>
      <c r="CA11" s="196"/>
      <c r="CB11" s="196"/>
      <c r="CC11" s="196"/>
      <c r="CD11" s="196"/>
      <c r="CE11" s="196"/>
      <c r="CF11" s="196"/>
      <c r="CG11" s="196"/>
      <c r="CH11" s="196">
        <v>30.5</v>
      </c>
      <c r="CI11" s="201">
        <v>20</v>
      </c>
      <c r="CJ11" s="196">
        <v>0.125</v>
      </c>
      <c r="CK11" s="196">
        <f>CH11*CJ11</f>
        <v>3.8125</v>
      </c>
      <c r="CL11" s="201">
        <v>7.6</v>
      </c>
      <c r="CM11" s="196">
        <f t="shared" si="8"/>
        <v>11.415885023445693</v>
      </c>
      <c r="CN11" s="201">
        <f t="shared" si="10"/>
        <v>45.364597917839596</v>
      </c>
      <c r="CO11" s="202" t="s">
        <v>555</v>
      </c>
      <c r="CP11" s="199">
        <v>0</v>
      </c>
      <c r="CQ11" s="221">
        <v>2.4</v>
      </c>
      <c r="CR11" s="204"/>
      <c r="CS11" s="204">
        <v>35.700000000000003</v>
      </c>
      <c r="CT11" s="242" t="s">
        <v>184</v>
      </c>
      <c r="CU11" s="242" t="s">
        <v>184</v>
      </c>
      <c r="CV11" s="243">
        <f>(((CN11/2)*(100/CQ11)*4)/10000)/CS11</f>
        <v>1.0589308570924275E-2</v>
      </c>
      <c r="CW11" s="244">
        <f>SQRT(CY11)</f>
        <v>16.210851757038242</v>
      </c>
      <c r="CX11" s="244">
        <f>SQRT(CY11)</f>
        <v>16.210851757038242</v>
      </c>
      <c r="CY11" s="196">
        <f>3000/CM11</f>
        <v>262.79171468866986</v>
      </c>
      <c r="CZ11" s="196">
        <v>500</v>
      </c>
      <c r="DA11" s="196">
        <f>2000/CM11</f>
        <v>175.19447645911325</v>
      </c>
      <c r="DB11" s="196">
        <f>2000/CN11</f>
        <v>44.087241853707724</v>
      </c>
      <c r="DC11" s="207">
        <f t="shared" si="7"/>
        <v>0.29999999999999993</v>
      </c>
      <c r="DD11" s="208">
        <f>DC11</f>
        <v>0.29999999999999993</v>
      </c>
      <c r="DE11" s="209">
        <f>CV11+ ((CZ11*CN11)/10000)</f>
        <v>2.2788192044629039</v>
      </c>
      <c r="DF11" s="214">
        <f>-(1-DA11/CY11)</f>
        <v>-0.33333333333333326</v>
      </c>
      <c r="DG11" s="246">
        <v>0.3</v>
      </c>
      <c r="DH11" s="287">
        <v>0.44</v>
      </c>
      <c r="DI11" s="288">
        <f>DD11-(DD11*-DF11)</f>
        <v>0.19999999999999998</v>
      </c>
      <c r="DJ11" s="214">
        <f t="shared" si="9"/>
        <v>0.26999999999999991</v>
      </c>
      <c r="DK11" s="214">
        <f t="shared" ref="DK11:DK58" si="11">(DJ11*DH11)+(DE11*(1-DH11))</f>
        <v>1.3949387544992262</v>
      </c>
      <c r="DL11" s="327">
        <v>0.42</v>
      </c>
      <c r="DM11" s="207">
        <f>(DO11*10000)/CN11</f>
        <v>92.58320789278622</v>
      </c>
      <c r="DN11" s="328" t="s">
        <v>156</v>
      </c>
      <c r="DO11" s="217">
        <v>0.42</v>
      </c>
      <c r="DP11" s="217" t="e">
        <f>($DN11*$CN11)/10000</f>
        <v>#VALUE!</v>
      </c>
      <c r="DQ11" s="218" t="s">
        <v>156</v>
      </c>
      <c r="DR11" s="219" t="e">
        <f t="shared" si="5"/>
        <v>#VALUE!</v>
      </c>
      <c r="DS11" s="235" t="e">
        <f t="shared" si="6"/>
        <v>#VALUE!</v>
      </c>
      <c r="DT11" s="220" t="s">
        <v>721</v>
      </c>
    </row>
    <row r="12" spans="1:124" ht="15.75" thickBot="1" x14ac:dyDescent="0.3">
      <c r="A12" s="121" t="s">
        <v>679</v>
      </c>
      <c r="B12" s="158">
        <v>1</v>
      </c>
      <c r="C12" s="27" t="s">
        <v>680</v>
      </c>
      <c r="D12" s="27"/>
      <c r="E12" s="27" t="s">
        <v>214</v>
      </c>
      <c r="F12" s="35"/>
      <c r="G12" s="27"/>
      <c r="H12" s="39" t="s">
        <v>495</v>
      </c>
      <c r="I12" s="1" t="s">
        <v>124</v>
      </c>
      <c r="J12" s="1" t="s">
        <v>681</v>
      </c>
      <c r="M12" s="1"/>
      <c r="N12" s="1"/>
      <c r="O12" s="2" t="s">
        <v>163</v>
      </c>
      <c r="P12" s="1"/>
      <c r="Q12" s="1"/>
      <c r="R12" s="1"/>
      <c r="S12" s="1"/>
      <c r="T12" s="1"/>
      <c r="X12" s="1"/>
      <c r="Y12" s="1"/>
      <c r="AA12" s="1"/>
      <c r="AC12" s="1"/>
      <c r="AD12" s="3">
        <v>10</v>
      </c>
      <c r="AE12" s="3">
        <v>5</v>
      </c>
      <c r="AF12" s="3">
        <v>10</v>
      </c>
      <c r="AG12" s="26"/>
      <c r="AH12" s="26"/>
      <c r="AI12" s="26"/>
      <c r="AJ12" s="26"/>
      <c r="AK12" t="s">
        <v>123</v>
      </c>
      <c r="AM12" t="s">
        <v>173</v>
      </c>
      <c r="AN12" t="s">
        <v>174</v>
      </c>
      <c r="AO12" t="s">
        <v>167</v>
      </c>
      <c r="AR12" t="s">
        <v>175</v>
      </c>
      <c r="AS12" t="s">
        <v>176</v>
      </c>
      <c r="AT12" t="s">
        <v>170</v>
      </c>
      <c r="AU12" t="s">
        <v>177</v>
      </c>
      <c r="AV12" t="s">
        <v>139</v>
      </c>
      <c r="AW12" t="s">
        <v>178</v>
      </c>
      <c r="BC12" t="s">
        <v>179</v>
      </c>
      <c r="BD12" t="s">
        <v>180</v>
      </c>
      <c r="BE12" t="s">
        <v>123</v>
      </c>
      <c r="BF12" t="s">
        <v>181</v>
      </c>
      <c r="BG12" t="s">
        <v>182</v>
      </c>
      <c r="BH12" t="s">
        <v>167</v>
      </c>
      <c r="CH12">
        <v>10</v>
      </c>
      <c r="CI12">
        <v>12</v>
      </c>
      <c r="CJ12">
        <v>0.125</v>
      </c>
      <c r="CK12">
        <v>2.5</v>
      </c>
      <c r="CL12">
        <v>3</v>
      </c>
      <c r="CM12">
        <f t="shared" si="8"/>
        <v>4.9087385212343753</v>
      </c>
      <c r="CN12">
        <f t="shared" si="10"/>
        <v>7.0685834705774999</v>
      </c>
      <c r="CO12" s="5" t="s">
        <v>676</v>
      </c>
      <c r="CP12" s="3">
        <v>3</v>
      </c>
      <c r="CQ12" s="10">
        <v>3</v>
      </c>
      <c r="CR12" s="27">
        <v>1</v>
      </c>
      <c r="CS12" s="27">
        <v>1</v>
      </c>
      <c r="CT12" s="177">
        <f t="shared" ref="CT12:CT19" si="12">((CM12/2)*(100/CP12)*4)/10000</f>
        <v>3.2724923474895834E-2</v>
      </c>
      <c r="CU12" s="177">
        <f t="shared" ref="CU12:CU19" si="13">CT12*(1/CR12)</f>
        <v>3.2724923474895834E-2</v>
      </c>
      <c r="CV12" s="40">
        <f>(((CN12/2)*(100/CQ12)*4)/10000)/CS12</f>
        <v>4.7123889803850003E-2</v>
      </c>
      <c r="CW12" s="27">
        <f>100/AD12</f>
        <v>10</v>
      </c>
      <c r="CX12" s="27">
        <f>100/AE12</f>
        <v>20</v>
      </c>
      <c r="CY12">
        <f>CW12*CX12</f>
        <v>200</v>
      </c>
      <c r="CZ12">
        <v>180</v>
      </c>
      <c r="DA12" s="1">
        <f>CW12*(100/AF12)</f>
        <v>100</v>
      </c>
      <c r="DB12" s="1">
        <v>115</v>
      </c>
      <c r="DC12">
        <f t="shared" si="7"/>
        <v>9.8174770424687502E-2</v>
      </c>
      <c r="DD12" s="29">
        <f>DC12</f>
        <v>9.8174770424687502E-2</v>
      </c>
      <c r="DE12" s="20">
        <f>CV12+((CZ12*CN12)/10000)</f>
        <v>0.17435839227424499</v>
      </c>
      <c r="DF12" s="50" t="s">
        <v>158</v>
      </c>
      <c r="DG12" s="22">
        <v>0.3</v>
      </c>
      <c r="DH12" s="23">
        <v>0.3</v>
      </c>
      <c r="DI12" s="21">
        <f>DD12</f>
        <v>9.8174770424687502E-2</v>
      </c>
      <c r="DJ12" s="24">
        <f t="shared" si="9"/>
        <v>9.8174770424687502E-2</v>
      </c>
      <c r="DK12" s="24">
        <f t="shared" si="11"/>
        <v>0.15150330571937773</v>
      </c>
      <c r="DL12" s="140">
        <v>0.18</v>
      </c>
      <c r="DM12" s="150">
        <f>(DO12*10000)/CN12</f>
        <v>282.94212105223977</v>
      </c>
      <c r="DN12" s="324">
        <v>280</v>
      </c>
      <c r="DO12" s="22">
        <v>0.2</v>
      </c>
      <c r="DP12" s="22">
        <f>($DN12*$CN12)/10000</f>
        <v>0.19792033717617</v>
      </c>
      <c r="DQ12" s="193">
        <v>0.2</v>
      </c>
      <c r="DR12" s="23">
        <f t="shared" si="5"/>
        <v>0.19792033717617</v>
      </c>
      <c r="DS12" s="53">
        <f t="shared" si="6"/>
        <v>280</v>
      </c>
      <c r="DT12" s="1" t="s">
        <v>307</v>
      </c>
    </row>
    <row r="13" spans="1:124" ht="15.75" thickBot="1" x14ac:dyDescent="0.3">
      <c r="A13" s="25">
        <v>12</v>
      </c>
      <c r="B13" s="150">
        <v>1</v>
      </c>
      <c r="C13" s="152" t="s">
        <v>605</v>
      </c>
      <c r="D13" s="55" t="s">
        <v>606</v>
      </c>
      <c r="E13" s="150" t="s">
        <v>607</v>
      </c>
      <c r="F13" s="158" t="s">
        <v>608</v>
      </c>
      <c r="G13" s="150" t="s">
        <v>123</v>
      </c>
      <c r="H13" s="158" t="s">
        <v>189</v>
      </c>
      <c r="I13" s="158" t="s">
        <v>124</v>
      </c>
      <c r="J13" s="158" t="s">
        <v>609</v>
      </c>
      <c r="K13" s="152" t="s">
        <v>164</v>
      </c>
      <c r="L13" s="152" t="s">
        <v>192</v>
      </c>
      <c r="M13" s="150" t="s">
        <v>128</v>
      </c>
      <c r="N13" s="150" t="s">
        <v>129</v>
      </c>
      <c r="O13" s="152"/>
      <c r="P13" s="150" t="s">
        <v>150</v>
      </c>
      <c r="Q13" s="150" t="s">
        <v>123</v>
      </c>
      <c r="R13" s="150"/>
      <c r="S13" s="150"/>
      <c r="T13" s="150"/>
      <c r="U13" s="152"/>
      <c r="V13" s="152"/>
      <c r="W13" s="152"/>
      <c r="X13" s="150"/>
      <c r="Y13" s="150"/>
      <c r="Z13" s="152"/>
      <c r="AA13" s="150"/>
      <c r="AB13" s="152"/>
      <c r="AC13" s="150"/>
      <c r="AD13" s="166"/>
      <c r="AE13" s="166"/>
      <c r="AF13" s="166"/>
      <c r="AG13" s="171"/>
      <c r="AH13" s="171"/>
      <c r="AI13" s="171"/>
      <c r="AJ13" s="171"/>
      <c r="AK13" s="150" t="s">
        <v>123</v>
      </c>
      <c r="AL13" s="150" t="s">
        <v>150</v>
      </c>
      <c r="AM13" s="150" t="s">
        <v>610</v>
      </c>
      <c r="AN13" s="150"/>
      <c r="AO13" s="150" t="s">
        <v>225</v>
      </c>
      <c r="AP13" s="150" t="s">
        <v>611</v>
      </c>
      <c r="AQ13" s="150" t="s">
        <v>612</v>
      </c>
      <c r="AR13" s="150" t="s">
        <v>613</v>
      </c>
      <c r="AS13" s="150"/>
      <c r="AT13" s="150" t="s">
        <v>197</v>
      </c>
      <c r="AU13" s="150" t="s">
        <v>614</v>
      </c>
      <c r="AV13" s="150" t="s">
        <v>139</v>
      </c>
      <c r="AW13" s="150" t="s">
        <v>172</v>
      </c>
      <c r="AX13" s="150">
        <v>10</v>
      </c>
      <c r="AY13" s="155">
        <v>30</v>
      </c>
      <c r="AZ13" s="155">
        <v>110</v>
      </c>
      <c r="BA13" s="150"/>
      <c r="BB13" s="150"/>
      <c r="BC13" s="150"/>
      <c r="BD13" s="150"/>
      <c r="BE13" s="150" t="s">
        <v>150</v>
      </c>
      <c r="BF13" s="150"/>
      <c r="BG13" s="150"/>
      <c r="BH13" s="171"/>
      <c r="BI13" s="171"/>
      <c r="BJ13" s="171"/>
      <c r="BK13" s="171"/>
      <c r="BL13" s="171"/>
      <c r="BM13" s="171"/>
      <c r="BN13" s="171"/>
      <c r="BO13" s="171"/>
      <c r="BP13" s="171"/>
      <c r="BQ13" s="171"/>
      <c r="BR13" s="171"/>
      <c r="BS13" s="171"/>
      <c r="BT13" s="171"/>
      <c r="BU13" s="171"/>
      <c r="BV13" s="171"/>
      <c r="BW13" s="171"/>
      <c r="BX13" s="150" t="s">
        <v>151</v>
      </c>
      <c r="BY13" s="166" t="s">
        <v>615</v>
      </c>
      <c r="BZ13" s="150" t="s">
        <v>616</v>
      </c>
      <c r="CA13" s="150"/>
      <c r="CB13" s="150" t="s">
        <v>617</v>
      </c>
      <c r="CC13" s="150" t="s">
        <v>123</v>
      </c>
      <c r="CD13" s="150" t="s">
        <v>618</v>
      </c>
      <c r="CE13" s="150" t="s">
        <v>619</v>
      </c>
      <c r="CF13" s="150" t="s">
        <v>620</v>
      </c>
      <c r="CG13" s="150" t="s">
        <v>621</v>
      </c>
      <c r="CH13" s="150">
        <v>30.5</v>
      </c>
      <c r="CI13" s="150" t="s">
        <v>156</v>
      </c>
      <c r="CJ13" s="150">
        <v>0.3</v>
      </c>
      <c r="CK13" s="150">
        <f>CH13*CJ13</f>
        <v>9.15</v>
      </c>
      <c r="CL13" s="150" t="s">
        <v>156</v>
      </c>
      <c r="CM13" s="150">
        <f t="shared" si="8"/>
        <v>65.7554977350472</v>
      </c>
      <c r="CN13" t="e">
        <f t="shared" si="10"/>
        <v>#VALUE!</v>
      </c>
      <c r="CO13" s="155" t="s">
        <v>555</v>
      </c>
      <c r="CP13" s="166">
        <v>20</v>
      </c>
      <c r="CQ13" s="151" t="s">
        <v>156</v>
      </c>
      <c r="CR13" s="150">
        <v>10</v>
      </c>
      <c r="CS13" s="150" t="s">
        <v>156</v>
      </c>
      <c r="CT13" s="177">
        <f t="shared" si="12"/>
        <v>6.57554977350472E-2</v>
      </c>
      <c r="CU13" s="177">
        <f t="shared" si="13"/>
        <v>6.5755497735047203E-3</v>
      </c>
      <c r="CV13" s="179">
        <v>0.1</v>
      </c>
      <c r="CW13" s="150">
        <f>100/AX13</f>
        <v>10</v>
      </c>
      <c r="CX13" s="150">
        <f>100/AY13</f>
        <v>3.3333333333333335</v>
      </c>
      <c r="CY13" s="150">
        <f>CW13*CX13</f>
        <v>33.333333333333336</v>
      </c>
      <c r="CZ13" s="150">
        <v>0</v>
      </c>
      <c r="DA13" s="150">
        <v>9.09</v>
      </c>
      <c r="DB13" s="150">
        <v>0</v>
      </c>
      <c r="DC13" s="150">
        <f t="shared" si="7"/>
        <v>0.21918499245015738</v>
      </c>
      <c r="DD13" s="20">
        <f t="shared" ref="DD13:DD19" si="14">DC13+CU13</f>
        <v>0.2257605422236621</v>
      </c>
      <c r="DE13" s="20" t="e">
        <f>CV13+((CZ13*CN13)/10000)</f>
        <v>#VALUE!</v>
      </c>
      <c r="DF13" s="49">
        <f>-(1-DA13/CY13)</f>
        <v>-0.72730000000000006</v>
      </c>
      <c r="DG13" s="59">
        <v>0.8</v>
      </c>
      <c r="DH13" s="71" t="s">
        <v>156</v>
      </c>
      <c r="DI13" s="24">
        <f>DD13-(DD13*-DF13)</f>
        <v>6.1564899864392647E-2</v>
      </c>
      <c r="DJ13" s="24">
        <f t="shared" si="9"/>
        <v>9.4404028336246532E-2</v>
      </c>
      <c r="DK13" s="24" t="e">
        <f t="shared" si="11"/>
        <v>#VALUE!</v>
      </c>
      <c r="DL13" s="140">
        <v>0.1</v>
      </c>
      <c r="DM13" s="150">
        <v>10</v>
      </c>
      <c r="DN13" s="324">
        <v>10</v>
      </c>
      <c r="DO13" s="22">
        <f>($DM13*$CM13)/10000</f>
        <v>6.57554977350472E-2</v>
      </c>
      <c r="DP13" s="22">
        <f>($DN13*$CM13)/10000</f>
        <v>6.57554977350472E-2</v>
      </c>
      <c r="DQ13" s="22">
        <v>7.0000000000000007E-2</v>
      </c>
      <c r="DR13" s="23" t="e">
        <f t="shared" si="5"/>
        <v>#VALUE!</v>
      </c>
      <c r="DS13" s="53" t="e">
        <f t="shared" si="6"/>
        <v>#VALUE!</v>
      </c>
      <c r="DT13" s="150" t="s">
        <v>307</v>
      </c>
    </row>
    <row r="14" spans="1:124" ht="15.75" thickBot="1" x14ac:dyDescent="0.3">
      <c r="A14" s="25">
        <v>23</v>
      </c>
      <c r="B14" s="150">
        <v>1</v>
      </c>
      <c r="C14" s="2" t="s">
        <v>185</v>
      </c>
      <c r="D14" t="s">
        <v>186</v>
      </c>
      <c r="E14" t="s">
        <v>187</v>
      </c>
      <c r="F14" s="1" t="s">
        <v>188</v>
      </c>
      <c r="G14" t="s">
        <v>123</v>
      </c>
      <c r="H14" s="1" t="s">
        <v>189</v>
      </c>
      <c r="I14" s="1" t="s">
        <v>124</v>
      </c>
      <c r="J14" s="1" t="s">
        <v>190</v>
      </c>
      <c r="K14" s="2" t="s">
        <v>191</v>
      </c>
      <c r="L14" s="2" t="s">
        <v>192</v>
      </c>
      <c r="M14" t="s">
        <v>128</v>
      </c>
      <c r="N14" t="s">
        <v>129</v>
      </c>
      <c r="O14" s="2" t="s">
        <v>193</v>
      </c>
      <c r="P14" t="s">
        <v>123</v>
      </c>
      <c r="S14" t="s">
        <v>194</v>
      </c>
      <c r="U14" s="2" t="s">
        <v>133</v>
      </c>
      <c r="W14" s="2" t="s">
        <v>195</v>
      </c>
      <c r="X14" t="s">
        <v>196</v>
      </c>
      <c r="Z14" s="2" t="s">
        <v>197</v>
      </c>
      <c r="AA14" t="s">
        <v>198</v>
      </c>
      <c r="AB14" s="2" t="s">
        <v>139</v>
      </c>
      <c r="AC14" t="s">
        <v>140</v>
      </c>
      <c r="AG14" s="2" t="s">
        <v>199</v>
      </c>
      <c r="AH14" s="2" t="s">
        <v>199</v>
      </c>
      <c r="AK14" t="s">
        <v>123</v>
      </c>
      <c r="AM14" t="s">
        <v>200</v>
      </c>
      <c r="AO14" s="26" t="s">
        <v>133</v>
      </c>
      <c r="AP14" s="26"/>
      <c r="AQ14" s="26" t="s">
        <v>201</v>
      </c>
      <c r="AR14" t="s">
        <v>202</v>
      </c>
      <c r="AT14" t="s">
        <v>197</v>
      </c>
      <c r="AU14" t="s">
        <v>198</v>
      </c>
      <c r="AV14" t="s">
        <v>139</v>
      </c>
      <c r="AW14" t="s">
        <v>140</v>
      </c>
      <c r="AX14" s="26"/>
      <c r="AY14" s="26"/>
      <c r="AZ14" s="26"/>
      <c r="BA14" s="26" t="s">
        <v>199</v>
      </c>
      <c r="BB14" s="26" t="s">
        <v>199</v>
      </c>
      <c r="BC14" s="26"/>
      <c r="BD14" s="26"/>
      <c r="BE14" t="s">
        <v>150</v>
      </c>
      <c r="BH14" s="26"/>
      <c r="BI14" s="26"/>
      <c r="BJ14" s="26"/>
      <c r="BK14" s="26"/>
      <c r="BL14" s="26"/>
      <c r="BM14" s="26"/>
      <c r="BN14" s="26"/>
      <c r="BO14" s="26"/>
      <c r="BP14" s="26"/>
      <c r="BQ14" s="26"/>
      <c r="BR14" s="26"/>
      <c r="BS14" s="26"/>
      <c r="BT14" s="26"/>
      <c r="BU14" s="26"/>
      <c r="BV14" s="26"/>
      <c r="BW14" s="26"/>
      <c r="BX14" t="s">
        <v>203</v>
      </c>
      <c r="BY14" s="3" t="s">
        <v>204</v>
      </c>
      <c r="BZ14" t="s">
        <v>205</v>
      </c>
      <c r="CB14" t="s">
        <v>206</v>
      </c>
      <c r="CC14" t="s">
        <v>123</v>
      </c>
      <c r="CD14" t="s">
        <v>207</v>
      </c>
      <c r="CE14" t="s">
        <v>208</v>
      </c>
      <c r="CF14" t="s">
        <v>209</v>
      </c>
      <c r="CG14" t="s">
        <v>210</v>
      </c>
      <c r="CH14">
        <v>23</v>
      </c>
      <c r="CI14">
        <v>23</v>
      </c>
      <c r="CJ14">
        <v>0.3</v>
      </c>
      <c r="CK14">
        <f>CH14*CJ14</f>
        <v>6.8999999999999995</v>
      </c>
      <c r="CL14">
        <v>6.9</v>
      </c>
      <c r="CM14">
        <f t="shared" si="8"/>
        <v>37.392806559354973</v>
      </c>
      <c r="CN14">
        <f t="shared" si="10"/>
        <v>37.39280655935498</v>
      </c>
      <c r="CO14" s="5" t="s">
        <v>155</v>
      </c>
      <c r="CP14" s="3">
        <v>6.8999999999999995</v>
      </c>
      <c r="CQ14" s="10">
        <v>6.9</v>
      </c>
      <c r="CR14">
        <f>13/2</f>
        <v>6.5</v>
      </c>
      <c r="CS14">
        <v>6.5</v>
      </c>
      <c r="CT14" s="17">
        <f t="shared" si="12"/>
        <v>0.10838494654885499</v>
      </c>
      <c r="CU14" s="17">
        <f t="shared" si="13"/>
        <v>1.6674607161362306E-2</v>
      </c>
      <c r="CV14" s="17">
        <v>0.02</v>
      </c>
      <c r="CW14">
        <v>10</v>
      </c>
      <c r="CX14">
        <v>3</v>
      </c>
      <c r="CY14">
        <v>30</v>
      </c>
      <c r="CZ14">
        <v>30</v>
      </c>
      <c r="DA14">
        <v>30</v>
      </c>
      <c r="DB14">
        <v>30</v>
      </c>
      <c r="DC14">
        <f t="shared" si="7"/>
        <v>0.11217841967806491</v>
      </c>
      <c r="DD14" s="20">
        <f t="shared" si="14"/>
        <v>0.12885302683942723</v>
      </c>
      <c r="DE14" s="20">
        <f>CV14+((CZ14*CN14)/10000)</f>
        <v>0.13217841967806493</v>
      </c>
      <c r="DF14" s="50" t="s">
        <v>158</v>
      </c>
      <c r="DG14" s="33">
        <v>0.8</v>
      </c>
      <c r="DH14" s="40">
        <v>0.8</v>
      </c>
      <c r="DI14" s="21">
        <f t="shared" ref="DI14:DI27" si="15">DD14</f>
        <v>0.12885302683942723</v>
      </c>
      <c r="DJ14" s="24">
        <f t="shared" si="9"/>
        <v>0.12885302683942723</v>
      </c>
      <c r="DK14" s="24">
        <f t="shared" si="11"/>
        <v>0.12951810540715478</v>
      </c>
      <c r="DL14" s="140">
        <v>0.13</v>
      </c>
      <c r="DM14" t="s">
        <v>156</v>
      </c>
      <c r="DN14" s="131" t="s">
        <v>156</v>
      </c>
      <c r="DO14" s="42" t="s">
        <v>156</v>
      </c>
      <c r="DP14" s="42" t="s">
        <v>156</v>
      </c>
      <c r="DQ14" s="42">
        <v>0.04</v>
      </c>
      <c r="DR14" s="23" t="e">
        <f t="shared" si="5"/>
        <v>#VALUE!</v>
      </c>
      <c r="DS14" s="13" t="e">
        <f t="shared" si="6"/>
        <v>#VALUE!</v>
      </c>
      <c r="DT14" s="33" t="s">
        <v>729</v>
      </c>
    </row>
    <row r="15" spans="1:124" s="201" customFormat="1" ht="15.75" thickBot="1" x14ac:dyDescent="0.3">
      <c r="A15" s="194">
        <v>23</v>
      </c>
      <c r="B15" s="196">
        <v>2</v>
      </c>
      <c r="C15" s="198" t="s">
        <v>185</v>
      </c>
      <c r="D15" s="196" t="s">
        <v>186</v>
      </c>
      <c r="E15" s="196" t="s">
        <v>187</v>
      </c>
      <c r="F15" s="196" t="s">
        <v>188</v>
      </c>
      <c r="G15" s="196" t="s">
        <v>123</v>
      </c>
      <c r="H15" s="196" t="s">
        <v>189</v>
      </c>
      <c r="I15" s="196" t="s">
        <v>124</v>
      </c>
      <c r="J15" s="196" t="s">
        <v>190</v>
      </c>
      <c r="K15" s="198" t="s">
        <v>191</v>
      </c>
      <c r="L15" s="198" t="s">
        <v>192</v>
      </c>
      <c r="M15" s="196" t="s">
        <v>128</v>
      </c>
      <c r="N15" s="196" t="s">
        <v>129</v>
      </c>
      <c r="O15" s="198" t="s">
        <v>193</v>
      </c>
      <c r="P15" s="196"/>
      <c r="Q15" s="196"/>
      <c r="R15" s="196"/>
      <c r="S15" s="196"/>
      <c r="T15" s="196"/>
      <c r="U15" s="198"/>
      <c r="V15" s="198"/>
      <c r="W15" s="198"/>
      <c r="X15" s="196"/>
      <c r="Y15" s="196"/>
      <c r="Z15" s="198"/>
      <c r="AA15" s="196"/>
      <c r="AB15" s="198"/>
      <c r="AC15" s="196"/>
      <c r="AD15" s="199"/>
      <c r="AE15" s="199"/>
      <c r="AF15" s="199"/>
      <c r="AG15" s="200"/>
      <c r="AH15" s="200"/>
      <c r="AI15" s="200"/>
      <c r="AJ15" s="200"/>
      <c r="AK15" s="196" t="s">
        <v>123</v>
      </c>
      <c r="AL15" s="196"/>
      <c r="AM15" s="196" t="s">
        <v>200</v>
      </c>
      <c r="AN15" s="196"/>
      <c r="AO15" s="196" t="s">
        <v>133</v>
      </c>
      <c r="AP15" s="196"/>
      <c r="AQ15" s="196" t="s">
        <v>201</v>
      </c>
      <c r="AR15" s="196" t="s">
        <v>202</v>
      </c>
      <c r="AS15" s="196"/>
      <c r="AT15" s="196" t="s">
        <v>197</v>
      </c>
      <c r="AU15" s="196" t="s">
        <v>198</v>
      </c>
      <c r="AV15" s="196" t="s">
        <v>139</v>
      </c>
      <c r="AW15" s="196" t="s">
        <v>140</v>
      </c>
      <c r="AX15" s="196"/>
      <c r="AY15" s="196"/>
      <c r="AZ15" s="196"/>
      <c r="BA15" s="196" t="s">
        <v>199</v>
      </c>
      <c r="BB15" s="196" t="s">
        <v>199</v>
      </c>
      <c r="BC15" s="196"/>
      <c r="BD15" s="196"/>
      <c r="BE15" s="196" t="s">
        <v>150</v>
      </c>
      <c r="BF15" s="196"/>
      <c r="BG15" s="196"/>
      <c r="BH15" s="200"/>
      <c r="BI15" s="200"/>
      <c r="BJ15" s="200"/>
      <c r="BK15" s="200"/>
      <c r="BL15" s="200"/>
      <c r="BM15" s="200"/>
      <c r="BN15" s="200"/>
      <c r="BO15" s="200"/>
      <c r="BP15" s="200"/>
      <c r="BQ15" s="200"/>
      <c r="BR15" s="200"/>
      <c r="BS15" s="200"/>
      <c r="BT15" s="200"/>
      <c r="BU15" s="200"/>
      <c r="BV15" s="200"/>
      <c r="BW15" s="200"/>
      <c r="BX15" s="196" t="s">
        <v>203</v>
      </c>
      <c r="BY15" s="199" t="s">
        <v>204</v>
      </c>
      <c r="BZ15" s="196" t="s">
        <v>205</v>
      </c>
      <c r="CA15" s="196"/>
      <c r="CB15" s="196" t="s">
        <v>206</v>
      </c>
      <c r="CC15" s="196" t="s">
        <v>123</v>
      </c>
      <c r="CD15" s="196" t="s">
        <v>207</v>
      </c>
      <c r="CE15" s="196" t="s">
        <v>208</v>
      </c>
      <c r="CF15" s="196" t="s">
        <v>209</v>
      </c>
      <c r="CG15" s="196" t="s">
        <v>210</v>
      </c>
      <c r="CH15" s="196">
        <v>23</v>
      </c>
      <c r="CI15" s="196">
        <v>23</v>
      </c>
      <c r="CJ15" s="196">
        <v>0.3</v>
      </c>
      <c r="CK15" s="196">
        <f>CH15*CJ15</f>
        <v>6.8999999999999995</v>
      </c>
      <c r="CL15" s="196">
        <v>6.9</v>
      </c>
      <c r="CM15" s="196">
        <f t="shared" si="8"/>
        <v>37.392806559354973</v>
      </c>
      <c r="CN15" s="201">
        <f t="shared" si="10"/>
        <v>37.39280655935498</v>
      </c>
      <c r="CO15" s="202" t="s">
        <v>555</v>
      </c>
      <c r="CP15" s="199">
        <f>CK15</f>
        <v>6.8999999999999995</v>
      </c>
      <c r="CQ15" s="203">
        <v>6.9</v>
      </c>
      <c r="CR15" s="196">
        <v>7.5</v>
      </c>
      <c r="CS15" s="196">
        <v>7.5</v>
      </c>
      <c r="CT15" s="205">
        <f t="shared" si="12"/>
        <v>0.10838494654885499</v>
      </c>
      <c r="CU15" s="205">
        <f t="shared" si="13"/>
        <v>1.4451326206513997E-2</v>
      </c>
      <c r="CV15" s="206">
        <v>0.01</v>
      </c>
      <c r="CW15" s="196">
        <v>10</v>
      </c>
      <c r="CX15" s="196">
        <v>3</v>
      </c>
      <c r="CY15" s="196">
        <v>30</v>
      </c>
      <c r="CZ15" s="196">
        <v>30</v>
      </c>
      <c r="DA15" s="196">
        <v>30</v>
      </c>
      <c r="DB15" s="196">
        <v>30</v>
      </c>
      <c r="DC15" s="207">
        <f t="shared" si="7"/>
        <v>0.11217841967806491</v>
      </c>
      <c r="DD15" s="209">
        <f t="shared" si="14"/>
        <v>0.1266297458845789</v>
      </c>
      <c r="DE15" s="209">
        <f>CV15+ ((CZ15*CN15)/10000)</f>
        <v>0.12217841967806493</v>
      </c>
      <c r="DF15" s="233" t="s">
        <v>158</v>
      </c>
      <c r="DG15" s="237">
        <v>0.8</v>
      </c>
      <c r="DH15" s="241">
        <v>0.8</v>
      </c>
      <c r="DI15" s="213">
        <f t="shared" si="15"/>
        <v>0.1266297458845789</v>
      </c>
      <c r="DJ15" s="214">
        <f t="shared" si="9"/>
        <v>0.1266297458845789</v>
      </c>
      <c r="DK15" s="214">
        <f t="shared" si="11"/>
        <v>0.12573948064327611</v>
      </c>
      <c r="DL15" s="327">
        <v>0.13</v>
      </c>
      <c r="DM15" s="207" t="s">
        <v>156</v>
      </c>
      <c r="DN15" s="328" t="s">
        <v>156</v>
      </c>
      <c r="DO15" s="217" t="s">
        <v>156</v>
      </c>
      <c r="DP15" s="217" t="s">
        <v>156</v>
      </c>
      <c r="DQ15" s="217" t="s">
        <v>156</v>
      </c>
      <c r="DR15" s="219" t="e">
        <f t="shared" si="5"/>
        <v>#VALUE!</v>
      </c>
      <c r="DS15" s="235" t="e">
        <f t="shared" si="6"/>
        <v>#VALUE!</v>
      </c>
      <c r="DT15" s="240" t="s">
        <v>211</v>
      </c>
    </row>
    <row r="16" spans="1:124" s="27" customFormat="1" ht="15.75" thickBot="1" x14ac:dyDescent="0.3">
      <c r="A16" s="34" t="s">
        <v>212</v>
      </c>
      <c r="B16" s="183">
        <v>1</v>
      </c>
      <c r="C16" s="35" t="s">
        <v>213</v>
      </c>
      <c r="E16" s="27" t="s">
        <v>214</v>
      </c>
      <c r="F16" s="35"/>
      <c r="H16" s="35" t="s">
        <v>189</v>
      </c>
      <c r="I16" s="35" t="s">
        <v>124</v>
      </c>
      <c r="J16" s="35" t="s">
        <v>215</v>
      </c>
      <c r="K16" s="36"/>
      <c r="L16" s="36"/>
      <c r="O16" s="36"/>
      <c r="U16" s="36"/>
      <c r="V16" s="36"/>
      <c r="W16" s="36"/>
      <c r="Z16" s="36"/>
      <c r="AB16" s="36"/>
      <c r="AD16" s="37">
        <v>6</v>
      </c>
      <c r="AE16" s="37">
        <v>35</v>
      </c>
      <c r="AF16" s="37">
        <v>35</v>
      </c>
      <c r="AG16" s="36"/>
      <c r="AH16" s="36"/>
      <c r="AI16" s="36"/>
      <c r="AJ16" s="36"/>
      <c r="AO16" s="38"/>
      <c r="AP16" s="38"/>
      <c r="AQ16" s="38"/>
      <c r="AX16" s="38"/>
      <c r="AY16" s="38"/>
      <c r="AZ16" s="38"/>
      <c r="BA16" s="38"/>
      <c r="BB16" s="38"/>
      <c r="BC16" s="38"/>
      <c r="BD16" s="38"/>
      <c r="BH16" s="38"/>
      <c r="BI16" s="38"/>
      <c r="BJ16" s="38"/>
      <c r="BK16" s="38"/>
      <c r="BL16" s="38"/>
      <c r="BM16" s="38"/>
      <c r="BN16" s="38"/>
      <c r="BO16" s="38"/>
      <c r="BP16" s="38"/>
      <c r="BQ16" s="38"/>
      <c r="BR16" s="38"/>
      <c r="BS16" s="38"/>
      <c r="BT16" s="38"/>
      <c r="BU16" s="38"/>
      <c r="BV16" s="38"/>
      <c r="BW16" s="38"/>
      <c r="BY16" s="37"/>
      <c r="CH16" s="27">
        <v>20</v>
      </c>
      <c r="CI16" s="27">
        <v>20</v>
      </c>
      <c r="CK16" s="27">
        <f>2*SQRT(11/3.14159265359)</f>
        <v>3.7424103185094322</v>
      </c>
      <c r="CL16" s="27">
        <v>5</v>
      </c>
      <c r="CM16" s="27">
        <v>11</v>
      </c>
      <c r="CN16">
        <f t="shared" si="10"/>
        <v>19.634954084937501</v>
      </c>
      <c r="CO16" s="5" t="s">
        <v>155</v>
      </c>
      <c r="CP16" s="37">
        <v>3</v>
      </c>
      <c r="CQ16" s="39">
        <v>3</v>
      </c>
      <c r="CR16" s="27">
        <v>7</v>
      </c>
      <c r="CS16" s="27">
        <v>7</v>
      </c>
      <c r="CT16" s="17">
        <f t="shared" si="12"/>
        <v>7.3333333333333334E-2</v>
      </c>
      <c r="CU16" s="17">
        <f t="shared" si="13"/>
        <v>1.0476190476190476E-2</v>
      </c>
      <c r="CV16" s="40">
        <f>(((CN16/2)*(100/CQ16)*4)/10000)/CS16</f>
        <v>1.8699956271369049E-2</v>
      </c>
      <c r="CW16" s="27">
        <f>100/AD16</f>
        <v>16.666666666666668</v>
      </c>
      <c r="CX16" s="27">
        <f>100/AE16</f>
        <v>2.8571428571428572</v>
      </c>
      <c r="CY16">
        <f>CW16*CX16</f>
        <v>47.61904761904762</v>
      </c>
      <c r="CZ16" s="10">
        <v>60</v>
      </c>
      <c r="DA16" s="27">
        <f>CY16</f>
        <v>47.61904761904762</v>
      </c>
      <c r="DB16" s="39">
        <v>60</v>
      </c>
      <c r="DC16">
        <f t="shared" si="7"/>
        <v>5.2380952380952382E-2</v>
      </c>
      <c r="DD16" s="20">
        <f t="shared" si="14"/>
        <v>6.2857142857142861E-2</v>
      </c>
      <c r="DE16" s="17">
        <f t="shared" ref="DE16:DE27" si="16">CV16+((CZ16*CN16)/10000)</f>
        <v>0.13650968078099407</v>
      </c>
      <c r="DF16" s="51"/>
      <c r="DG16" s="44">
        <v>0.8</v>
      </c>
      <c r="DH16" s="32">
        <v>0.8</v>
      </c>
      <c r="DI16" s="21">
        <f t="shared" si="15"/>
        <v>6.2857142857142861E-2</v>
      </c>
      <c r="DJ16" s="24">
        <f t="shared" si="9"/>
        <v>6.2857142857142861E-2</v>
      </c>
      <c r="DK16" s="24">
        <f t="shared" si="11"/>
        <v>7.7587650441913097E-2</v>
      </c>
      <c r="DL16" s="140">
        <v>0.1</v>
      </c>
      <c r="DM16">
        <f>(DO16*10000)/CM16</f>
        <v>90.909090909090907</v>
      </c>
      <c r="DN16" s="128">
        <v>60</v>
      </c>
      <c r="DO16" s="42">
        <v>0.1</v>
      </c>
      <c r="DP16" s="22">
        <f>($DN16*$CM16)/10000</f>
        <v>6.6000000000000003E-2</v>
      </c>
      <c r="DQ16" s="22">
        <v>0.12</v>
      </c>
      <c r="DR16" s="23">
        <f t="shared" si="5"/>
        <v>0.11780972450962501</v>
      </c>
      <c r="DS16" s="13">
        <f t="shared" si="6"/>
        <v>33.613523981006082</v>
      </c>
    </row>
    <row r="17" spans="1:124" ht="15.6" customHeight="1" thickBot="1" x14ac:dyDescent="0.3">
      <c r="A17" s="25">
        <v>22</v>
      </c>
      <c r="B17" s="150">
        <v>1</v>
      </c>
      <c r="C17" s="6" t="s">
        <v>254</v>
      </c>
      <c r="D17" t="s">
        <v>255</v>
      </c>
      <c r="E17" t="s">
        <v>256</v>
      </c>
      <c r="F17" s="1" t="s">
        <v>257</v>
      </c>
      <c r="G17" t="s">
        <v>150</v>
      </c>
      <c r="H17" s="1" t="s">
        <v>220</v>
      </c>
      <c r="I17" s="1" t="s">
        <v>124</v>
      </c>
      <c r="J17" s="1" t="s">
        <v>258</v>
      </c>
      <c r="K17" s="2" t="s">
        <v>191</v>
      </c>
      <c r="L17" s="2" t="s">
        <v>259</v>
      </c>
      <c r="M17" t="s">
        <v>128</v>
      </c>
      <c r="N17" t="s">
        <v>260</v>
      </c>
      <c r="O17" s="2" t="s">
        <v>261</v>
      </c>
      <c r="P17" t="s">
        <v>123</v>
      </c>
      <c r="S17" t="s">
        <v>262</v>
      </c>
      <c r="T17" t="s">
        <v>263</v>
      </c>
      <c r="U17" s="2" t="s">
        <v>133</v>
      </c>
      <c r="W17" s="2">
        <v>65</v>
      </c>
      <c r="X17" t="s">
        <v>264</v>
      </c>
      <c r="Z17" s="2" t="s">
        <v>265</v>
      </c>
      <c r="AA17" t="s">
        <v>266</v>
      </c>
      <c r="AB17" s="2" t="s">
        <v>139</v>
      </c>
      <c r="AC17" t="s">
        <v>172</v>
      </c>
      <c r="AD17" s="3" t="s">
        <v>267</v>
      </c>
      <c r="AE17" s="3" t="s">
        <v>268</v>
      </c>
      <c r="AF17" s="3" t="s">
        <v>269</v>
      </c>
      <c r="AK17" t="s">
        <v>150</v>
      </c>
      <c r="AL17" t="s">
        <v>150</v>
      </c>
      <c r="AO17" s="26"/>
      <c r="AP17" s="26"/>
      <c r="AQ17" s="26"/>
      <c r="AX17" s="26"/>
      <c r="AY17" s="26"/>
      <c r="AZ17" s="26"/>
      <c r="BA17" s="26"/>
      <c r="BB17" s="26"/>
      <c r="BC17" s="26"/>
      <c r="BD17" s="26"/>
      <c r="BH17" s="26"/>
      <c r="BI17" s="26"/>
      <c r="BJ17" s="26"/>
      <c r="BK17" s="26"/>
      <c r="BL17" s="26"/>
      <c r="BM17" s="26"/>
      <c r="BN17" s="26"/>
      <c r="BO17" s="26"/>
      <c r="BP17" s="26"/>
      <c r="BQ17" s="26"/>
      <c r="BR17" s="26"/>
      <c r="BS17" s="26"/>
      <c r="BT17" s="26"/>
      <c r="BU17" s="26"/>
      <c r="BV17" s="26"/>
      <c r="BW17" s="26"/>
      <c r="BX17" t="s">
        <v>151</v>
      </c>
      <c r="BY17" s="3" t="s">
        <v>270</v>
      </c>
      <c r="BZ17" t="s">
        <v>271</v>
      </c>
      <c r="CB17" t="s">
        <v>272</v>
      </c>
      <c r="CC17" t="s">
        <v>123</v>
      </c>
      <c r="CD17" t="s">
        <v>273</v>
      </c>
      <c r="CE17" t="s">
        <v>274</v>
      </c>
      <c r="CF17" t="s">
        <v>275</v>
      </c>
      <c r="CH17">
        <v>23</v>
      </c>
      <c r="CI17" t="s">
        <v>156</v>
      </c>
      <c r="CJ17">
        <v>0.5</v>
      </c>
      <c r="CK17">
        <f>CH17*CJ17</f>
        <v>11.5</v>
      </c>
      <c r="CL17">
        <v>11.5</v>
      </c>
      <c r="CM17">
        <f t="shared" ref="CM17:CM58" si="17">((CK17/2)^2)*3.14159265359</f>
        <v>103.86890710931938</v>
      </c>
      <c r="CN17">
        <f t="shared" si="10"/>
        <v>103.86890710931938</v>
      </c>
      <c r="CO17" s="5" t="s">
        <v>155</v>
      </c>
      <c r="CP17" s="3">
        <v>10</v>
      </c>
      <c r="CQ17" s="10" t="s">
        <v>156</v>
      </c>
      <c r="CR17" s="27">
        <v>65</v>
      </c>
      <c r="CS17" s="10" t="s">
        <v>156</v>
      </c>
      <c r="CT17" s="17">
        <f t="shared" si="12"/>
        <v>0.20773781421863877</v>
      </c>
      <c r="CU17" s="17">
        <f t="shared" si="13"/>
        <v>3.1959663725944429E-3</v>
      </c>
      <c r="CV17" s="10" t="s">
        <v>156</v>
      </c>
      <c r="CW17" s="27">
        <v>10</v>
      </c>
      <c r="CX17" s="27">
        <v>2.5</v>
      </c>
      <c r="CY17">
        <v>25</v>
      </c>
      <c r="CZ17" s="10" t="s">
        <v>156</v>
      </c>
      <c r="DA17" s="47">
        <v>25</v>
      </c>
      <c r="DB17" s="10" t="s">
        <v>156</v>
      </c>
      <c r="DC17">
        <f t="shared" si="7"/>
        <v>0.25967226777329849</v>
      </c>
      <c r="DD17" s="20">
        <f t="shared" si="14"/>
        <v>0.26286823414589294</v>
      </c>
      <c r="DE17" s="20" t="e">
        <f t="shared" si="16"/>
        <v>#VALUE!</v>
      </c>
      <c r="DF17" s="50" t="s">
        <v>158</v>
      </c>
      <c r="DG17" s="33">
        <v>0.1</v>
      </c>
      <c r="DH17" s="10" t="s">
        <v>156</v>
      </c>
      <c r="DI17" s="21">
        <f t="shared" si="15"/>
        <v>0.26286823414589294</v>
      </c>
      <c r="DJ17" s="24">
        <f t="shared" si="9"/>
        <v>0.26286823414589294</v>
      </c>
      <c r="DK17" s="24" t="e">
        <f t="shared" si="11"/>
        <v>#VALUE!</v>
      </c>
      <c r="DL17" s="140">
        <v>0.26</v>
      </c>
      <c r="DM17">
        <v>37</v>
      </c>
      <c r="DN17" s="130">
        <v>37</v>
      </c>
      <c r="DO17" s="59">
        <f>($DM17*$CM17)/10000</f>
        <v>0.3843149563044817</v>
      </c>
      <c r="DP17" s="59">
        <f>($DN17*$CM17)/10000</f>
        <v>0.3843149563044817</v>
      </c>
      <c r="DQ17" s="59">
        <v>0.38</v>
      </c>
      <c r="DR17" s="23">
        <f t="shared" si="5"/>
        <v>0.3843149563044817</v>
      </c>
      <c r="DS17" s="13">
        <f>(DQ17*10000)/CM17</f>
        <v>36.584576710724384</v>
      </c>
      <c r="DT17" s="33" t="s">
        <v>307</v>
      </c>
    </row>
    <row r="18" spans="1:124" ht="15.75" thickBot="1" x14ac:dyDescent="0.3">
      <c r="A18" s="25">
        <v>21</v>
      </c>
      <c r="B18" s="361">
        <v>1</v>
      </c>
      <c r="C18" s="2" t="s">
        <v>216</v>
      </c>
      <c r="D18" t="s">
        <v>217</v>
      </c>
      <c r="E18" t="s">
        <v>218</v>
      </c>
      <c r="F18" s="1" t="s">
        <v>219</v>
      </c>
      <c r="G18" t="s">
        <v>123</v>
      </c>
      <c r="H18" s="1" t="s">
        <v>220</v>
      </c>
      <c r="I18" s="1" t="s">
        <v>124</v>
      </c>
      <c r="J18" s="1" t="s">
        <v>221</v>
      </c>
      <c r="K18" s="2" t="s">
        <v>164</v>
      </c>
      <c r="L18" s="2" t="s">
        <v>222</v>
      </c>
      <c r="M18" t="s">
        <v>128</v>
      </c>
      <c r="N18" t="s">
        <v>129</v>
      </c>
      <c r="O18" s="2" t="s">
        <v>223</v>
      </c>
      <c r="P18" t="s">
        <v>123</v>
      </c>
      <c r="S18" t="s">
        <v>224</v>
      </c>
      <c r="U18" s="2" t="s">
        <v>225</v>
      </c>
      <c r="V18" s="2" t="s">
        <v>226</v>
      </c>
      <c r="W18" s="2" t="s">
        <v>227</v>
      </c>
      <c r="X18" t="s">
        <v>228</v>
      </c>
      <c r="Z18" s="2" t="s">
        <v>197</v>
      </c>
      <c r="AA18" t="s">
        <v>229</v>
      </c>
      <c r="AB18" s="2" t="s">
        <v>139</v>
      </c>
      <c r="AC18" t="s">
        <v>140</v>
      </c>
      <c r="AG18" s="2" t="s">
        <v>230</v>
      </c>
      <c r="AH18" s="2" t="s">
        <v>230</v>
      </c>
      <c r="AK18" t="s">
        <v>123</v>
      </c>
      <c r="AM18" t="s">
        <v>231</v>
      </c>
      <c r="AO18" s="26" t="s">
        <v>133</v>
      </c>
      <c r="AP18" s="26"/>
      <c r="AQ18" s="26" t="s">
        <v>227</v>
      </c>
      <c r="AR18" t="s">
        <v>232</v>
      </c>
      <c r="AT18" t="s">
        <v>197</v>
      </c>
      <c r="AU18" t="s">
        <v>229</v>
      </c>
      <c r="AV18" t="s">
        <v>139</v>
      </c>
      <c r="AW18" t="s">
        <v>140</v>
      </c>
      <c r="AX18" s="26"/>
      <c r="AY18" s="26"/>
      <c r="AZ18" s="26"/>
      <c r="BA18" s="26" t="s">
        <v>230</v>
      </c>
      <c r="BB18" s="26" t="s">
        <v>230</v>
      </c>
      <c r="BC18" s="26"/>
      <c r="BD18" s="26"/>
      <c r="BE18" t="s">
        <v>123</v>
      </c>
      <c r="BF18" t="s">
        <v>233</v>
      </c>
      <c r="BH18" s="26" t="s">
        <v>225</v>
      </c>
      <c r="BI18" s="26" t="s">
        <v>234</v>
      </c>
      <c r="BJ18" s="26" t="s">
        <v>227</v>
      </c>
      <c r="BK18" s="26" t="s">
        <v>232</v>
      </c>
      <c r="BL18" s="26"/>
      <c r="BM18" s="26" t="s">
        <v>197</v>
      </c>
      <c r="BN18" s="26" t="s">
        <v>229</v>
      </c>
      <c r="BO18" s="26" t="s">
        <v>139</v>
      </c>
      <c r="BP18" s="26" t="s">
        <v>140</v>
      </c>
      <c r="BQ18" s="26"/>
      <c r="BR18" s="26"/>
      <c r="BS18" s="26"/>
      <c r="BT18" s="26" t="s">
        <v>230</v>
      </c>
      <c r="BU18" s="26" t="s">
        <v>230</v>
      </c>
      <c r="BV18" s="26"/>
      <c r="BW18" s="26"/>
      <c r="BX18" t="s">
        <v>151</v>
      </c>
      <c r="BY18" s="3" t="s">
        <v>235</v>
      </c>
      <c r="BZ18" t="s">
        <v>236</v>
      </c>
      <c r="CB18" t="s">
        <v>237</v>
      </c>
      <c r="CC18" t="s">
        <v>123</v>
      </c>
      <c r="CD18" t="s">
        <v>238</v>
      </c>
      <c r="CE18" t="s">
        <v>239</v>
      </c>
      <c r="CF18" t="s">
        <v>240</v>
      </c>
      <c r="CG18" t="s">
        <v>241</v>
      </c>
      <c r="CH18">
        <v>30.5</v>
      </c>
      <c r="CI18" t="s">
        <v>156</v>
      </c>
      <c r="CJ18" s="10">
        <v>0.3</v>
      </c>
      <c r="CK18" s="10">
        <v>15</v>
      </c>
      <c r="CL18" s="10">
        <v>15</v>
      </c>
      <c r="CM18">
        <f t="shared" si="17"/>
        <v>176.71458676443751</v>
      </c>
      <c r="CN18">
        <f t="shared" si="10"/>
        <v>176.71458676443751</v>
      </c>
      <c r="CO18" s="5" t="s">
        <v>155</v>
      </c>
      <c r="CP18" s="3">
        <v>13</v>
      </c>
      <c r="CQ18" s="10" t="s">
        <v>156</v>
      </c>
      <c r="CR18">
        <v>100</v>
      </c>
      <c r="CS18" s="10" t="s">
        <v>156</v>
      </c>
      <c r="CT18" s="17">
        <f t="shared" si="12"/>
        <v>0.27186859502221156</v>
      </c>
      <c r="CU18" s="17">
        <f t="shared" si="13"/>
        <v>2.7186859502221156E-3</v>
      </c>
      <c r="CV18" s="10" t="s">
        <v>156</v>
      </c>
      <c r="CW18">
        <v>10</v>
      </c>
      <c r="CX18">
        <v>10</v>
      </c>
      <c r="CY18">
        <v>100</v>
      </c>
      <c r="CZ18" s="10" t="s">
        <v>156</v>
      </c>
      <c r="DA18">
        <v>100</v>
      </c>
      <c r="DB18" s="10" t="s">
        <v>156</v>
      </c>
      <c r="DC18" s="15">
        <v>1</v>
      </c>
      <c r="DD18" s="20">
        <f t="shared" si="14"/>
        <v>1.0027186859502222</v>
      </c>
      <c r="DE18" s="20" t="e">
        <f t="shared" si="16"/>
        <v>#VALUE!</v>
      </c>
      <c r="DF18" s="114" t="s">
        <v>158</v>
      </c>
      <c r="DG18" s="33">
        <v>0.8</v>
      </c>
      <c r="DH18" s="10" t="s">
        <v>156</v>
      </c>
      <c r="DI18" s="50">
        <f t="shared" si="15"/>
        <v>1.0027186859502222</v>
      </c>
      <c r="DJ18" s="24">
        <f t="shared" si="9"/>
        <v>1.0027186859502222</v>
      </c>
      <c r="DK18" s="24" t="e">
        <f t="shared" si="11"/>
        <v>#VALUE!</v>
      </c>
      <c r="DL18" s="140">
        <v>0.75</v>
      </c>
      <c r="DM18">
        <v>100</v>
      </c>
      <c r="DN18" s="130">
        <v>42</v>
      </c>
      <c r="DO18" s="19">
        <v>1</v>
      </c>
      <c r="DP18" s="22">
        <f>($DN18*$CM18)/10000</f>
        <v>0.74220126441063761</v>
      </c>
      <c r="DQ18" s="22">
        <v>0.75</v>
      </c>
      <c r="DR18" s="23">
        <f t="shared" si="5"/>
        <v>0.74220126441063761</v>
      </c>
      <c r="DS18" s="127">
        <f t="shared" ref="DS18:DS26" si="18">(DP18*10000)/CN18</f>
        <v>42</v>
      </c>
      <c r="DT18" s="45" t="s">
        <v>710</v>
      </c>
    </row>
    <row r="19" spans="1:124" ht="15.75" thickBot="1" x14ac:dyDescent="0.3">
      <c r="A19" s="194">
        <v>21</v>
      </c>
      <c r="B19" s="196">
        <v>2</v>
      </c>
      <c r="C19" s="195" t="s">
        <v>216</v>
      </c>
      <c r="D19" s="196" t="s">
        <v>217</v>
      </c>
      <c r="E19" s="196" t="s">
        <v>218</v>
      </c>
      <c r="F19" s="196" t="s">
        <v>219</v>
      </c>
      <c r="G19" s="196" t="s">
        <v>123</v>
      </c>
      <c r="H19" s="196" t="s">
        <v>220</v>
      </c>
      <c r="I19" s="196" t="s">
        <v>124</v>
      </c>
      <c r="J19" s="196" t="s">
        <v>221</v>
      </c>
      <c r="K19" s="198" t="s">
        <v>164</v>
      </c>
      <c r="L19" s="198" t="s">
        <v>222</v>
      </c>
      <c r="M19" s="196" t="s">
        <v>128</v>
      </c>
      <c r="N19" s="196" t="s">
        <v>129</v>
      </c>
      <c r="O19" s="198" t="s">
        <v>223</v>
      </c>
      <c r="P19" s="196"/>
      <c r="Q19" s="196"/>
      <c r="R19" s="196"/>
      <c r="S19" s="196"/>
      <c r="T19" s="196"/>
      <c r="U19" s="198"/>
      <c r="V19" s="198"/>
      <c r="W19" s="198"/>
      <c r="X19" s="196"/>
      <c r="Y19" s="196"/>
      <c r="Z19" s="198"/>
      <c r="AA19" s="196"/>
      <c r="AB19" s="198"/>
      <c r="AC19" s="196"/>
      <c r="AD19" s="199"/>
      <c r="AE19" s="199"/>
      <c r="AF19" s="199"/>
      <c r="AG19" s="200"/>
      <c r="AH19" s="200"/>
      <c r="AI19" s="200"/>
      <c r="AJ19" s="200"/>
      <c r="AK19" s="196" t="s">
        <v>123</v>
      </c>
      <c r="AL19" s="196"/>
      <c r="AM19" s="196" t="s">
        <v>231</v>
      </c>
      <c r="AN19" s="196"/>
      <c r="AO19" s="196" t="s">
        <v>133</v>
      </c>
      <c r="AP19" s="196"/>
      <c r="AQ19" s="196" t="s">
        <v>227</v>
      </c>
      <c r="AR19" s="196" t="s">
        <v>232</v>
      </c>
      <c r="AS19" s="196"/>
      <c r="AT19" s="196" t="s">
        <v>197</v>
      </c>
      <c r="AU19" s="196" t="s">
        <v>229</v>
      </c>
      <c r="AV19" s="196" t="s">
        <v>139</v>
      </c>
      <c r="AW19" s="196" t="s">
        <v>140</v>
      </c>
      <c r="AX19" s="196"/>
      <c r="AY19" s="196"/>
      <c r="AZ19" s="196"/>
      <c r="BA19" s="196" t="s">
        <v>230</v>
      </c>
      <c r="BB19" s="196" t="s">
        <v>230</v>
      </c>
      <c r="BC19" s="196"/>
      <c r="BD19" s="196"/>
      <c r="BE19" s="196" t="s">
        <v>123</v>
      </c>
      <c r="BF19" s="196" t="s">
        <v>233</v>
      </c>
      <c r="BG19" s="196"/>
      <c r="BH19" s="200" t="s">
        <v>225</v>
      </c>
      <c r="BI19" s="200" t="s">
        <v>234</v>
      </c>
      <c r="BJ19" s="200" t="s">
        <v>227</v>
      </c>
      <c r="BK19" s="200" t="s">
        <v>232</v>
      </c>
      <c r="BL19" s="200"/>
      <c r="BM19" s="200" t="s">
        <v>197</v>
      </c>
      <c r="BN19" s="200" t="s">
        <v>229</v>
      </c>
      <c r="BO19" s="200" t="s">
        <v>139</v>
      </c>
      <c r="BP19" s="200" t="s">
        <v>140</v>
      </c>
      <c r="BQ19" s="200"/>
      <c r="BR19" s="200"/>
      <c r="BS19" s="200"/>
      <c r="BT19" s="200" t="s">
        <v>230</v>
      </c>
      <c r="BU19" s="200" t="s">
        <v>230</v>
      </c>
      <c r="BV19" s="200"/>
      <c r="BW19" s="200"/>
      <c r="BX19" s="196" t="s">
        <v>151</v>
      </c>
      <c r="BY19" s="199" t="s">
        <v>235</v>
      </c>
      <c r="BZ19" s="196" t="s">
        <v>236</v>
      </c>
      <c r="CA19" s="196"/>
      <c r="CB19" s="196" t="s">
        <v>237</v>
      </c>
      <c r="CC19" s="196" t="s">
        <v>123</v>
      </c>
      <c r="CD19" s="196" t="s">
        <v>238</v>
      </c>
      <c r="CE19" s="196" t="s">
        <v>239</v>
      </c>
      <c r="CF19" s="196" t="s">
        <v>240</v>
      </c>
      <c r="CG19" s="196" t="s">
        <v>241</v>
      </c>
      <c r="CH19" s="196">
        <v>30.5</v>
      </c>
      <c r="CI19" s="196" t="s">
        <v>156</v>
      </c>
      <c r="CJ19" s="196">
        <v>0.3</v>
      </c>
      <c r="CK19" s="196">
        <v>15</v>
      </c>
      <c r="CL19" s="196">
        <v>15</v>
      </c>
      <c r="CM19" s="196">
        <f t="shared" si="17"/>
        <v>176.71458676443751</v>
      </c>
      <c r="CN19" s="201">
        <f t="shared" si="10"/>
        <v>176.71458676443751</v>
      </c>
      <c r="CO19" s="202" t="s">
        <v>555</v>
      </c>
      <c r="CP19" s="199">
        <f>CK19</f>
        <v>15</v>
      </c>
      <c r="CQ19" s="221" t="s">
        <v>156</v>
      </c>
      <c r="CR19" s="196">
        <v>100</v>
      </c>
      <c r="CS19" s="221" t="s">
        <v>156</v>
      </c>
      <c r="CT19" s="205">
        <f t="shared" si="12"/>
        <v>0.23561944901925003</v>
      </c>
      <c r="CU19" s="205">
        <f t="shared" si="13"/>
        <v>2.3561944901925001E-3</v>
      </c>
      <c r="CV19" s="221" t="s">
        <v>156</v>
      </c>
      <c r="CW19" s="196">
        <v>10</v>
      </c>
      <c r="CX19" s="196">
        <v>10</v>
      </c>
      <c r="CY19" s="196">
        <v>100</v>
      </c>
      <c r="CZ19" s="221" t="s">
        <v>156</v>
      </c>
      <c r="DA19" s="196">
        <v>100</v>
      </c>
      <c r="DB19" s="221" t="s">
        <v>156</v>
      </c>
      <c r="DC19" s="207">
        <f t="shared" ref="DC19:DC28" si="19">(CY19*CM19)/10000</f>
        <v>1.7671458676443752</v>
      </c>
      <c r="DD19" s="222">
        <f t="shared" si="14"/>
        <v>1.7695020621345676</v>
      </c>
      <c r="DE19" s="209" t="e">
        <f t="shared" si="16"/>
        <v>#VALUE!</v>
      </c>
      <c r="DF19" s="233" t="s">
        <v>158</v>
      </c>
      <c r="DG19" s="237">
        <v>0.8</v>
      </c>
      <c r="DH19" s="221" t="s">
        <v>156</v>
      </c>
      <c r="DI19" s="213">
        <f t="shared" si="15"/>
        <v>1.7695020621345676</v>
      </c>
      <c r="DJ19" s="214">
        <f t="shared" si="9"/>
        <v>1.7695020621345676</v>
      </c>
      <c r="DK19" s="214" t="e">
        <f t="shared" si="11"/>
        <v>#VALUE!</v>
      </c>
      <c r="DL19" s="327">
        <v>0.75</v>
      </c>
      <c r="DM19" s="196">
        <v>100</v>
      </c>
      <c r="DN19" s="329">
        <v>42</v>
      </c>
      <c r="DO19" s="222">
        <v>1</v>
      </c>
      <c r="DP19" s="217">
        <f>($DN19*$CN19)/10000</f>
        <v>0.74220126441063761</v>
      </c>
      <c r="DQ19" s="217">
        <v>0.75</v>
      </c>
      <c r="DR19" s="219">
        <f t="shared" si="5"/>
        <v>0.74220126441063761</v>
      </c>
      <c r="DS19" s="235">
        <f t="shared" si="18"/>
        <v>42</v>
      </c>
      <c r="DT19" s="330" t="s">
        <v>716</v>
      </c>
    </row>
    <row r="20" spans="1:124" s="27" customFormat="1" ht="15.75" thickBot="1" x14ac:dyDescent="0.3">
      <c r="A20" s="25">
        <v>19</v>
      </c>
      <c r="B20" s="150">
        <v>1</v>
      </c>
      <c r="C20" s="5" t="s">
        <v>242</v>
      </c>
      <c r="D20" t="s">
        <v>243</v>
      </c>
      <c r="E20" t="s">
        <v>244</v>
      </c>
      <c r="F20" s="1" t="s">
        <v>245</v>
      </c>
      <c r="G20" t="s">
        <v>150</v>
      </c>
      <c r="H20" s="1" t="s">
        <v>220</v>
      </c>
      <c r="I20" s="1" t="s">
        <v>124</v>
      </c>
      <c r="J20" s="1" t="s">
        <v>246</v>
      </c>
      <c r="K20" s="2" t="s">
        <v>191</v>
      </c>
      <c r="L20" s="2" t="s">
        <v>192</v>
      </c>
      <c r="M20" t="s">
        <v>128</v>
      </c>
      <c r="N20" t="s">
        <v>129</v>
      </c>
      <c r="O20" s="2" t="s">
        <v>247</v>
      </c>
      <c r="P20" t="s">
        <v>150</v>
      </c>
      <c r="Q20" t="s">
        <v>150</v>
      </c>
      <c r="R20" t="s">
        <v>150</v>
      </c>
      <c r="S20"/>
      <c r="T20"/>
      <c r="U20" s="2"/>
      <c r="V20" s="2"/>
      <c r="W20" s="2"/>
      <c r="X20"/>
      <c r="Y20"/>
      <c r="Z20" s="2"/>
      <c r="AA20"/>
      <c r="AB20" s="2"/>
      <c r="AC20"/>
      <c r="AD20" s="3"/>
      <c r="AE20" s="3"/>
      <c r="AF20" s="3"/>
      <c r="AG20" s="2"/>
      <c r="AH20" s="2"/>
      <c r="AI20" s="2"/>
      <c r="AJ20" s="2"/>
      <c r="AK20"/>
      <c r="AL20"/>
      <c r="AM20"/>
      <c r="AN20"/>
      <c r="AO20" s="26"/>
      <c r="AP20" s="26"/>
      <c r="AQ20" s="26"/>
      <c r="AR20"/>
      <c r="AS20"/>
      <c r="AT20"/>
      <c r="AU20"/>
      <c r="AV20"/>
      <c r="AW20"/>
      <c r="AX20" s="26"/>
      <c r="AY20" s="26"/>
      <c r="AZ20" s="26"/>
      <c r="BA20" s="26"/>
      <c r="BB20" s="26"/>
      <c r="BC20" s="26"/>
      <c r="BD20" s="26"/>
      <c r="BE20"/>
      <c r="BF20"/>
      <c r="BG20"/>
      <c r="BH20" s="26"/>
      <c r="BI20" s="26"/>
      <c r="BJ20" s="26"/>
      <c r="BK20" s="26"/>
      <c r="BL20" s="26"/>
      <c r="BM20" s="26"/>
      <c r="BN20" s="26"/>
      <c r="BO20" s="26"/>
      <c r="BP20" s="26"/>
      <c r="BQ20" s="26"/>
      <c r="BR20" s="26"/>
      <c r="BS20" s="26"/>
      <c r="BT20" s="26"/>
      <c r="BU20" s="26"/>
      <c r="BV20" s="26"/>
      <c r="BW20" s="26"/>
      <c r="BX20" t="s">
        <v>203</v>
      </c>
      <c r="BY20" s="3" t="s">
        <v>248</v>
      </c>
      <c r="BZ20" t="s">
        <v>249</v>
      </c>
      <c r="CA20"/>
      <c r="CB20" t="s">
        <v>250</v>
      </c>
      <c r="CC20" t="s">
        <v>123</v>
      </c>
      <c r="CD20" t="s">
        <v>251</v>
      </c>
      <c r="CE20" t="s">
        <v>252</v>
      </c>
      <c r="CF20" t="s">
        <v>253</v>
      </c>
      <c r="CG20"/>
      <c r="CH20">
        <v>23</v>
      </c>
      <c r="CI20"/>
      <c r="CJ20">
        <v>0.3</v>
      </c>
      <c r="CK20">
        <f>CH20*CJ20</f>
        <v>6.8999999999999995</v>
      </c>
      <c r="CL20" s="5">
        <v>6.9</v>
      </c>
      <c r="CM20">
        <f t="shared" si="17"/>
        <v>37.392806559354973</v>
      </c>
      <c r="CN20" s="5">
        <f t="shared" si="10"/>
        <v>37.39280655935498</v>
      </c>
      <c r="CO20" s="5" t="s">
        <v>155</v>
      </c>
      <c r="CP20" s="37" t="s">
        <v>184</v>
      </c>
      <c r="CQ20" s="39"/>
      <c r="CR20" s="27" t="s">
        <v>184</v>
      </c>
      <c r="CT20" s="28" t="s">
        <v>184</v>
      </c>
      <c r="CU20" s="28" t="s">
        <v>184</v>
      </c>
      <c r="CV20" s="28"/>
      <c r="CW20" s="27">
        <f>SQRT(CY20)</f>
        <v>12.884098726725126</v>
      </c>
      <c r="CX20" s="27">
        <f>SQRT(CY20)</f>
        <v>12.884098726725126</v>
      </c>
      <c r="CY20">
        <v>166</v>
      </c>
      <c r="CZ20"/>
      <c r="DA20">
        <v>166</v>
      </c>
      <c r="DB20"/>
      <c r="DC20">
        <f t="shared" si="19"/>
        <v>0.62072058888529258</v>
      </c>
      <c r="DD20" s="29">
        <f>DC20</f>
        <v>0.62072058888529258</v>
      </c>
      <c r="DE20" s="20">
        <f t="shared" si="16"/>
        <v>0</v>
      </c>
      <c r="DF20" s="50" t="s">
        <v>158</v>
      </c>
      <c r="DG20" s="33"/>
      <c r="DH20" s="40"/>
      <c r="DI20" s="50">
        <f t="shared" si="15"/>
        <v>0.62072058888529258</v>
      </c>
      <c r="DJ20" s="24">
        <f t="shared" si="9"/>
        <v>0.62072058888529258</v>
      </c>
      <c r="DK20" s="24">
        <f t="shared" si="11"/>
        <v>0</v>
      </c>
      <c r="DL20" s="140">
        <v>0.62</v>
      </c>
      <c r="DM20">
        <v>166</v>
      </c>
      <c r="DN20" s="128">
        <v>166</v>
      </c>
      <c r="DO20" s="22">
        <f>($DM20*$CM20)/10000</f>
        <v>0.62072058888529258</v>
      </c>
      <c r="DP20" s="22">
        <f>($DN20*$CM20)/10000</f>
        <v>0.62072058888529258</v>
      </c>
      <c r="DQ20" s="19">
        <v>0.62</v>
      </c>
      <c r="DR20" s="23">
        <f t="shared" si="5"/>
        <v>0.62072058888529269</v>
      </c>
      <c r="DS20" s="46">
        <f t="shared" si="18"/>
        <v>165.99999999999997</v>
      </c>
      <c r="DT20" s="27" t="s">
        <v>708</v>
      </c>
    </row>
    <row r="21" spans="1:124" s="236" customFormat="1" ht="15.75" thickBot="1" x14ac:dyDescent="0.3">
      <c r="A21" s="194">
        <v>19</v>
      </c>
      <c r="B21" s="196">
        <v>2</v>
      </c>
      <c r="C21" s="202" t="s">
        <v>242</v>
      </c>
      <c r="D21" s="196" t="s">
        <v>243</v>
      </c>
      <c r="E21" s="196" t="s">
        <v>244</v>
      </c>
      <c r="F21" s="196" t="s">
        <v>245</v>
      </c>
      <c r="G21" s="196" t="s">
        <v>150</v>
      </c>
      <c r="H21" s="196" t="s">
        <v>220</v>
      </c>
      <c r="I21" s="196" t="s">
        <v>124</v>
      </c>
      <c r="J21" s="196" t="s">
        <v>246</v>
      </c>
      <c r="K21" s="198" t="s">
        <v>191</v>
      </c>
      <c r="L21" s="198" t="s">
        <v>192</v>
      </c>
      <c r="M21" s="196" t="s">
        <v>128</v>
      </c>
      <c r="N21" s="196" t="s">
        <v>129</v>
      </c>
      <c r="O21" s="198" t="s">
        <v>247</v>
      </c>
      <c r="P21" s="196"/>
      <c r="Q21" s="196"/>
      <c r="R21" s="196"/>
      <c r="S21" s="196"/>
      <c r="T21" s="196"/>
      <c r="U21" s="198"/>
      <c r="V21" s="198"/>
      <c r="W21" s="198"/>
      <c r="X21" s="196"/>
      <c r="Y21" s="196"/>
      <c r="Z21" s="198"/>
      <c r="AA21" s="196"/>
      <c r="AB21" s="198"/>
      <c r="AC21" s="196"/>
      <c r="AD21" s="199"/>
      <c r="AE21" s="199"/>
      <c r="AF21" s="199"/>
      <c r="AG21" s="200"/>
      <c r="AH21" s="200"/>
      <c r="AI21" s="200"/>
      <c r="AJ21" s="200"/>
      <c r="AK21" s="196"/>
      <c r="AL21" s="196"/>
      <c r="AM21" s="196"/>
      <c r="AN21" s="196"/>
      <c r="AO21" s="196"/>
      <c r="AP21" s="196"/>
      <c r="AQ21" s="196"/>
      <c r="AR21" s="196"/>
      <c r="AS21" s="196"/>
      <c r="AT21" s="216"/>
      <c r="AU21" s="196"/>
      <c r="AV21" s="196"/>
      <c r="AW21" s="196"/>
      <c r="AX21" s="196"/>
      <c r="AY21" s="196"/>
      <c r="AZ21" s="196"/>
      <c r="BA21" s="196"/>
      <c r="BB21" s="196"/>
      <c r="BC21" s="196"/>
      <c r="BD21" s="196"/>
      <c r="BE21" s="196"/>
      <c r="BF21" s="196"/>
      <c r="BG21" s="196"/>
      <c r="BH21" s="200"/>
      <c r="BI21" s="200"/>
      <c r="BJ21" s="200"/>
      <c r="BK21" s="200"/>
      <c r="BL21" s="200"/>
      <c r="BM21" s="200"/>
      <c r="BN21" s="200"/>
      <c r="BO21" s="200"/>
      <c r="BP21" s="200"/>
      <c r="BQ21" s="200"/>
      <c r="BR21" s="200"/>
      <c r="BS21" s="200"/>
      <c r="BT21" s="200"/>
      <c r="BU21" s="200"/>
      <c r="BV21" s="200"/>
      <c r="BW21" s="200"/>
      <c r="BX21" s="196" t="s">
        <v>203</v>
      </c>
      <c r="BY21" s="199" t="s">
        <v>248</v>
      </c>
      <c r="BZ21" s="196" t="s">
        <v>249</v>
      </c>
      <c r="CA21" s="196"/>
      <c r="CB21" s="196" t="s">
        <v>250</v>
      </c>
      <c r="CC21" s="196" t="s">
        <v>123</v>
      </c>
      <c r="CD21" s="196" t="s">
        <v>251</v>
      </c>
      <c r="CE21" s="196" t="s">
        <v>252</v>
      </c>
      <c r="CF21" s="196" t="s">
        <v>253</v>
      </c>
      <c r="CG21" s="196"/>
      <c r="CH21" s="196">
        <v>23</v>
      </c>
      <c r="CI21" s="196"/>
      <c r="CJ21" s="196">
        <v>0.3</v>
      </c>
      <c r="CK21" s="196">
        <f>CH21*CJ21</f>
        <v>6.8999999999999995</v>
      </c>
      <c r="CL21" s="196"/>
      <c r="CM21" s="196">
        <f t="shared" si="17"/>
        <v>37.392806559354973</v>
      </c>
      <c r="CN21" s="201">
        <f t="shared" si="10"/>
        <v>0</v>
      </c>
      <c r="CO21" s="202" t="s">
        <v>555</v>
      </c>
      <c r="CP21" s="199" t="s">
        <v>636</v>
      </c>
      <c r="CQ21" s="203"/>
      <c r="CR21" s="204" t="s">
        <v>184</v>
      </c>
      <c r="CS21" s="204"/>
      <c r="CT21" s="205" t="e">
        <f>((CM21/2)*(100/CP21)*4)/10000</f>
        <v>#VALUE!</v>
      </c>
      <c r="CU21" s="205" t="e">
        <f>CT21*(1/CR21)</f>
        <v>#VALUE!</v>
      </c>
      <c r="CV21" s="206"/>
      <c r="CW21" s="204">
        <f>SQRT(CY21)</f>
        <v>12.884098726725126</v>
      </c>
      <c r="CX21" s="204">
        <f>SQRT(CY21)</f>
        <v>12.884098726725126</v>
      </c>
      <c r="CY21" s="196">
        <v>166</v>
      </c>
      <c r="CZ21" s="196"/>
      <c r="DA21" s="196">
        <v>166</v>
      </c>
      <c r="DB21" s="196">
        <v>166</v>
      </c>
      <c r="DC21" s="207">
        <f t="shared" si="19"/>
        <v>0.62072058888529258</v>
      </c>
      <c r="DD21" s="208">
        <f>DC21</f>
        <v>0.62072058888529258</v>
      </c>
      <c r="DE21" s="209">
        <f t="shared" si="16"/>
        <v>0</v>
      </c>
      <c r="DF21" s="233" t="s">
        <v>158</v>
      </c>
      <c r="DG21" s="237"/>
      <c r="DH21" s="238"/>
      <c r="DI21" s="224">
        <f t="shared" si="15"/>
        <v>0.62072058888529258</v>
      </c>
      <c r="DJ21" s="214">
        <f t="shared" si="9"/>
        <v>0.62072058888529258</v>
      </c>
      <c r="DK21" s="214">
        <f t="shared" si="11"/>
        <v>0</v>
      </c>
      <c r="DL21" s="327">
        <v>0.62</v>
      </c>
      <c r="DM21" s="196">
        <v>166</v>
      </c>
      <c r="DN21" s="328">
        <v>166</v>
      </c>
      <c r="DO21" s="217">
        <f>($DM21*$CM21)/10000</f>
        <v>0.62072058888529258</v>
      </c>
      <c r="DP21" s="217">
        <f t="shared" ref="DP21:DP26" si="20">($DN21*$CN21)/10000</f>
        <v>0</v>
      </c>
      <c r="DQ21" s="222">
        <v>0.62</v>
      </c>
      <c r="DR21" s="219">
        <f t="shared" si="5"/>
        <v>0</v>
      </c>
      <c r="DS21" s="235" t="e">
        <f t="shared" si="18"/>
        <v>#DIV/0!</v>
      </c>
      <c r="DT21" s="236" t="s">
        <v>708</v>
      </c>
    </row>
    <row r="22" spans="1:124" s="236" customFormat="1" ht="15.75" thickBot="1" x14ac:dyDescent="0.3">
      <c r="A22" s="225">
        <v>19</v>
      </c>
      <c r="B22" s="197">
        <v>2</v>
      </c>
      <c r="C22" s="230" t="s">
        <v>242</v>
      </c>
      <c r="D22" s="227" t="s">
        <v>243</v>
      </c>
      <c r="E22" s="227" t="s">
        <v>244</v>
      </c>
      <c r="F22" s="227" t="s">
        <v>245</v>
      </c>
      <c r="G22" s="227" t="s">
        <v>150</v>
      </c>
      <c r="H22" s="227" t="s">
        <v>220</v>
      </c>
      <c r="I22" s="227" t="s">
        <v>124</v>
      </c>
      <c r="J22" s="227" t="s">
        <v>246</v>
      </c>
      <c r="K22" s="226" t="s">
        <v>191</v>
      </c>
      <c r="L22" s="226" t="s">
        <v>192</v>
      </c>
      <c r="M22" s="227" t="s">
        <v>128</v>
      </c>
      <c r="N22" s="227" t="s">
        <v>129</v>
      </c>
      <c r="O22" s="226" t="s">
        <v>247</v>
      </c>
      <c r="P22" s="227" t="s">
        <v>150</v>
      </c>
      <c r="Q22" s="227" t="s">
        <v>150</v>
      </c>
      <c r="R22" s="227" t="s">
        <v>150</v>
      </c>
      <c r="S22" s="227"/>
      <c r="T22" s="227"/>
      <c r="U22" s="226"/>
      <c r="V22" s="226"/>
      <c r="W22" s="226"/>
      <c r="X22" s="227"/>
      <c r="Y22" s="227"/>
      <c r="Z22" s="226"/>
      <c r="AA22" s="227"/>
      <c r="AB22" s="226"/>
      <c r="AC22" s="227"/>
      <c r="AD22" s="228"/>
      <c r="AE22" s="228"/>
      <c r="AF22" s="228"/>
      <c r="AG22" s="229"/>
      <c r="AH22" s="229"/>
      <c r="AI22" s="229"/>
      <c r="AJ22" s="229"/>
      <c r="AK22" s="227"/>
      <c r="AL22" s="227"/>
      <c r="AM22" s="227"/>
      <c r="AN22" s="227"/>
      <c r="AO22" s="227"/>
      <c r="AP22" s="227"/>
      <c r="AQ22" s="227"/>
      <c r="AR22" s="227"/>
      <c r="AS22" s="227"/>
      <c r="AT22" s="227"/>
      <c r="AU22" s="227"/>
      <c r="AV22" s="227"/>
      <c r="AW22" s="227"/>
      <c r="AX22" s="227"/>
      <c r="AY22" s="227"/>
      <c r="AZ22" s="227"/>
      <c r="BA22" s="227"/>
      <c r="BB22" s="227"/>
      <c r="BC22" s="227"/>
      <c r="BD22" s="227"/>
      <c r="BE22" s="227"/>
      <c r="BF22" s="227"/>
      <c r="BG22" s="227"/>
      <c r="BH22" s="227"/>
      <c r="BI22" s="227"/>
      <c r="BJ22" s="227"/>
      <c r="BK22" s="227"/>
      <c r="BL22" s="227"/>
      <c r="BM22" s="227"/>
      <c r="BN22" s="227"/>
      <c r="BO22" s="227"/>
      <c r="BP22" s="227"/>
      <c r="BQ22" s="227"/>
      <c r="BR22" s="227"/>
      <c r="BS22" s="227"/>
      <c r="BT22" s="227"/>
      <c r="BU22" s="227"/>
      <c r="BV22" s="227"/>
      <c r="BW22" s="227"/>
      <c r="BX22" s="227" t="s">
        <v>203</v>
      </c>
      <c r="BY22" s="228" t="s">
        <v>248</v>
      </c>
      <c r="BZ22" s="227" t="s">
        <v>249</v>
      </c>
      <c r="CA22" s="227"/>
      <c r="CB22" s="227" t="s">
        <v>250</v>
      </c>
      <c r="CC22" s="227" t="s">
        <v>123</v>
      </c>
      <c r="CD22" s="227" t="s">
        <v>251</v>
      </c>
      <c r="CE22" s="227" t="s">
        <v>252</v>
      </c>
      <c r="CF22" s="227" t="s">
        <v>253</v>
      </c>
      <c r="CG22" s="227"/>
      <c r="CH22" s="227">
        <v>23</v>
      </c>
      <c r="CI22" s="227"/>
      <c r="CJ22" s="227">
        <v>0.3</v>
      </c>
      <c r="CK22" s="227">
        <f>CH22*CJ22</f>
        <v>6.8999999999999995</v>
      </c>
      <c r="CL22" s="227"/>
      <c r="CM22" s="227">
        <f t="shared" si="17"/>
        <v>37.392806559354973</v>
      </c>
      <c r="CN22" s="201">
        <f t="shared" si="10"/>
        <v>0</v>
      </c>
      <c r="CO22" s="230" t="s">
        <v>676</v>
      </c>
      <c r="CP22" s="228" t="s">
        <v>636</v>
      </c>
      <c r="CQ22" s="221"/>
      <c r="CR22" s="227" t="s">
        <v>636</v>
      </c>
      <c r="CS22" s="227"/>
      <c r="CT22" s="231" t="s">
        <v>636</v>
      </c>
      <c r="CU22" s="231" t="s">
        <v>636</v>
      </c>
      <c r="CV22" s="232"/>
      <c r="CW22" s="239">
        <f>SQRT(CY22)</f>
        <v>12.884098726725126</v>
      </c>
      <c r="CX22" s="239">
        <f>SQRT(CY22)</f>
        <v>12.884098726725126</v>
      </c>
      <c r="CY22" s="227">
        <v>166</v>
      </c>
      <c r="CZ22" s="227"/>
      <c r="DA22" s="227">
        <v>166</v>
      </c>
      <c r="DB22" s="227">
        <v>166</v>
      </c>
      <c r="DC22" s="227">
        <f t="shared" si="19"/>
        <v>0.62072058888529258</v>
      </c>
      <c r="DD22" s="208">
        <f>DC22</f>
        <v>0.62072058888529258</v>
      </c>
      <c r="DE22" s="209">
        <f t="shared" si="16"/>
        <v>0</v>
      </c>
      <c r="DF22" s="233" t="s">
        <v>158</v>
      </c>
      <c r="DG22" s="240"/>
      <c r="DH22" s="241"/>
      <c r="DI22" s="224">
        <f t="shared" si="15"/>
        <v>0.62072058888529258</v>
      </c>
      <c r="DJ22" s="214">
        <f t="shared" si="9"/>
        <v>0.62072058888529258</v>
      </c>
      <c r="DK22" s="214">
        <f t="shared" si="11"/>
        <v>0</v>
      </c>
      <c r="DL22" s="327">
        <v>0.62</v>
      </c>
      <c r="DM22" s="227">
        <v>166</v>
      </c>
      <c r="DN22" s="331">
        <v>166</v>
      </c>
      <c r="DO22" s="217">
        <f>($DM22*$CM22)/10000</f>
        <v>0.62072058888529258</v>
      </c>
      <c r="DP22" s="217">
        <f t="shared" si="20"/>
        <v>0</v>
      </c>
      <c r="DQ22" s="222">
        <v>0.62</v>
      </c>
      <c r="DR22" s="219">
        <f t="shared" si="5"/>
        <v>0</v>
      </c>
      <c r="DS22" s="235" t="e">
        <f t="shared" si="18"/>
        <v>#DIV/0!</v>
      </c>
      <c r="DT22" s="236" t="s">
        <v>708</v>
      </c>
    </row>
    <row r="23" spans="1:124" s="201" customFormat="1" ht="15.75" thickBot="1" x14ac:dyDescent="0.3">
      <c r="A23" s="261">
        <v>13</v>
      </c>
      <c r="B23" s="157">
        <v>1</v>
      </c>
      <c r="C23" s="152" t="s">
        <v>622</v>
      </c>
      <c r="D23" s="157" t="s">
        <v>623</v>
      </c>
      <c r="E23" s="157" t="s">
        <v>624</v>
      </c>
      <c r="F23" s="157" t="s">
        <v>625</v>
      </c>
      <c r="G23" s="157" t="s">
        <v>150</v>
      </c>
      <c r="H23" s="157" t="s">
        <v>220</v>
      </c>
      <c r="I23" s="157" t="s">
        <v>124</v>
      </c>
      <c r="J23" s="157" t="s">
        <v>609</v>
      </c>
      <c r="K23" s="152" t="s">
        <v>164</v>
      </c>
      <c r="L23" s="152" t="s">
        <v>192</v>
      </c>
      <c r="M23" s="157" t="s">
        <v>128</v>
      </c>
      <c r="N23" s="157" t="s">
        <v>129</v>
      </c>
      <c r="O23" s="152" t="s">
        <v>626</v>
      </c>
      <c r="P23" s="157" t="s">
        <v>150</v>
      </c>
      <c r="Q23" s="157" t="s">
        <v>123</v>
      </c>
      <c r="R23" s="157"/>
      <c r="S23" s="157"/>
      <c r="T23" s="157"/>
      <c r="U23" s="152"/>
      <c r="V23" s="152"/>
      <c r="W23" s="152"/>
      <c r="X23" s="157"/>
      <c r="Y23" s="157"/>
      <c r="Z23" s="152"/>
      <c r="AA23" s="157"/>
      <c r="AB23" s="152"/>
      <c r="AC23" s="157"/>
      <c r="AD23" s="166"/>
      <c r="AE23" s="166"/>
      <c r="AF23" s="166"/>
      <c r="AG23" s="171"/>
      <c r="AH23" s="171"/>
      <c r="AI23" s="171"/>
      <c r="AJ23" s="171"/>
      <c r="AK23" s="157" t="s">
        <v>123</v>
      </c>
      <c r="AL23" s="157" t="s">
        <v>150</v>
      </c>
      <c r="AM23" s="157" t="s">
        <v>627</v>
      </c>
      <c r="AN23" s="157"/>
      <c r="AO23" s="157" t="s">
        <v>133</v>
      </c>
      <c r="AP23" s="157"/>
      <c r="AQ23" s="157"/>
      <c r="AR23" s="157" t="s">
        <v>628</v>
      </c>
      <c r="AS23" s="157"/>
      <c r="AT23" s="157" t="s">
        <v>197</v>
      </c>
      <c r="AU23" s="157" t="s">
        <v>629</v>
      </c>
      <c r="AV23" s="157" t="s">
        <v>139</v>
      </c>
      <c r="AW23" s="157" t="s">
        <v>172</v>
      </c>
      <c r="AX23" s="157" t="s">
        <v>630</v>
      </c>
      <c r="AY23" s="157">
        <v>12</v>
      </c>
      <c r="AZ23" s="157">
        <v>12</v>
      </c>
      <c r="BA23" s="157"/>
      <c r="BB23" s="157"/>
      <c r="BC23" s="157"/>
      <c r="BD23" s="157"/>
      <c r="BE23" s="157" t="s">
        <v>150</v>
      </c>
      <c r="BF23" s="157"/>
      <c r="BG23" s="157"/>
      <c r="BH23" s="171"/>
      <c r="BI23" s="171"/>
      <c r="BJ23" s="171"/>
      <c r="BK23" s="171"/>
      <c r="BL23" s="171"/>
      <c r="BM23" s="171"/>
      <c r="BN23" s="171"/>
      <c r="BO23" s="171"/>
      <c r="BP23" s="171"/>
      <c r="BQ23" s="171"/>
      <c r="BR23" s="171"/>
      <c r="BS23" s="171"/>
      <c r="BT23" s="171"/>
      <c r="BU23" s="171"/>
      <c r="BV23" s="171"/>
      <c r="BW23" s="171"/>
      <c r="BX23" s="157" t="s">
        <v>203</v>
      </c>
      <c r="BY23" s="157" t="s">
        <v>631</v>
      </c>
      <c r="BZ23" s="157" t="s">
        <v>632</v>
      </c>
      <c r="CA23" s="157"/>
      <c r="CB23" s="157"/>
      <c r="CC23" s="157" t="s">
        <v>123</v>
      </c>
      <c r="CD23" s="157" t="s">
        <v>633</v>
      </c>
      <c r="CE23" s="157" t="s">
        <v>634</v>
      </c>
      <c r="CF23" s="157"/>
      <c r="CG23" s="157" t="s">
        <v>635</v>
      </c>
      <c r="CH23" s="157">
        <v>30.5</v>
      </c>
      <c r="CI23" s="157" t="s">
        <v>156</v>
      </c>
      <c r="CJ23" s="157">
        <v>0.3</v>
      </c>
      <c r="CK23" s="157">
        <f>CH23*CJ23</f>
        <v>9.15</v>
      </c>
      <c r="CL23" s="157" t="s">
        <v>156</v>
      </c>
      <c r="CM23" s="157">
        <f t="shared" si="17"/>
        <v>65.7554977350472</v>
      </c>
      <c r="CN23">
        <f>CM23</f>
        <v>65.7554977350472</v>
      </c>
      <c r="CO23" s="157" t="s">
        <v>555</v>
      </c>
      <c r="CP23" s="166">
        <f>CK23-(0.2*CK23)</f>
        <v>7.32</v>
      </c>
      <c r="CQ23" s="151" t="s">
        <v>156</v>
      </c>
      <c r="CR23" s="157">
        <v>249</v>
      </c>
      <c r="CS23" s="157" t="s">
        <v>156</v>
      </c>
      <c r="CT23" s="276">
        <f t="shared" ref="CT23:CT45" si="21">((CM23/2)*(100/CP23)*4)/10000</f>
        <v>0.17965982987717813</v>
      </c>
      <c r="CU23" s="276">
        <f t="shared" ref="CU23:CU45" si="22">CT23*(1/CR23)</f>
        <v>7.2152542119348643E-4</v>
      </c>
      <c r="CV23" s="104" t="s">
        <v>156</v>
      </c>
      <c r="CW23" s="157">
        <v>12</v>
      </c>
      <c r="CX23" s="157">
        <v>12</v>
      </c>
      <c r="CY23" s="157">
        <f t="shared" ref="CY23:CY28" si="23">CW23*CX23</f>
        <v>144</v>
      </c>
      <c r="CZ23" s="157" t="s">
        <v>156</v>
      </c>
      <c r="DA23" s="157">
        <f>CY23</f>
        <v>144</v>
      </c>
      <c r="DB23" s="157" t="str">
        <f>CZ23</f>
        <v>no data</v>
      </c>
      <c r="DC23" s="150">
        <f t="shared" si="19"/>
        <v>0.9468791673846797</v>
      </c>
      <c r="DD23" s="103">
        <f>DC23</f>
        <v>0.9468791673846797</v>
      </c>
      <c r="DE23" s="20" t="e">
        <f t="shared" si="16"/>
        <v>#VALUE!</v>
      </c>
      <c r="DF23" s="104" t="s">
        <v>158</v>
      </c>
      <c r="DG23" s="70">
        <v>0.8</v>
      </c>
      <c r="DH23" s="71" t="s">
        <v>156</v>
      </c>
      <c r="DI23" s="105">
        <f t="shared" si="15"/>
        <v>0.9468791673846797</v>
      </c>
      <c r="DJ23" s="106">
        <f t="shared" si="9"/>
        <v>0.9468791673846797</v>
      </c>
      <c r="DK23" s="24" t="e">
        <f t="shared" si="11"/>
        <v>#VALUE!</v>
      </c>
      <c r="DL23" s="140">
        <v>0.8</v>
      </c>
      <c r="DM23" s="150">
        <f>(DO23*10000)/CN23</f>
        <v>121.66283087438418</v>
      </c>
      <c r="DN23" s="324">
        <v>121</v>
      </c>
      <c r="DO23" s="22">
        <v>0.8</v>
      </c>
      <c r="DP23" s="22">
        <f t="shared" si="20"/>
        <v>0.79564152259407106</v>
      </c>
      <c r="DQ23" s="22">
        <v>0.8</v>
      </c>
      <c r="DR23" s="23">
        <f t="shared" si="5"/>
        <v>0.79564152259407106</v>
      </c>
      <c r="DS23" s="53">
        <f t="shared" si="18"/>
        <v>121</v>
      </c>
      <c r="DT23" s="269" t="s">
        <v>715</v>
      </c>
    </row>
    <row r="24" spans="1:124" ht="15.75" thickBot="1" x14ac:dyDescent="0.3">
      <c r="A24" s="121" t="s">
        <v>677</v>
      </c>
      <c r="B24" s="158">
        <v>1</v>
      </c>
      <c r="C24" s="27" t="s">
        <v>678</v>
      </c>
      <c r="D24" s="27"/>
      <c r="E24" s="27" t="s">
        <v>214</v>
      </c>
      <c r="F24" s="35"/>
      <c r="G24" s="27"/>
      <c r="H24" s="35" t="s">
        <v>220</v>
      </c>
      <c r="I24" s="1" t="s">
        <v>124</v>
      </c>
      <c r="J24" s="158" t="s">
        <v>558</v>
      </c>
      <c r="K24" s="152"/>
      <c r="L24" s="152"/>
      <c r="M24" s="150"/>
      <c r="N24" s="150"/>
      <c r="O24" s="152"/>
      <c r="P24" s="150"/>
      <c r="Q24" s="150"/>
      <c r="R24" s="150"/>
      <c r="S24" s="150"/>
      <c r="T24" s="150"/>
      <c r="U24" s="152"/>
      <c r="V24" s="152"/>
      <c r="W24" s="152"/>
      <c r="X24" s="150"/>
      <c r="Y24" s="150"/>
      <c r="Z24" s="152"/>
      <c r="AA24" s="150"/>
      <c r="AB24" s="152"/>
      <c r="AC24" s="150"/>
      <c r="AD24" s="166">
        <v>20</v>
      </c>
      <c r="AE24" s="166">
        <v>4</v>
      </c>
      <c r="AF24" s="166">
        <v>4</v>
      </c>
      <c r="AG24" s="171"/>
      <c r="AH24" s="171"/>
      <c r="AI24" s="171"/>
      <c r="AJ24" s="171"/>
      <c r="AK24" s="150"/>
      <c r="AL24" s="150"/>
      <c r="AM24" s="150"/>
      <c r="AN24" s="150"/>
      <c r="AO24" s="150"/>
      <c r="AP24" s="150"/>
      <c r="AQ24" s="150"/>
      <c r="AR24" s="150"/>
      <c r="AS24" s="150"/>
      <c r="AT24" s="150"/>
      <c r="AU24" s="150"/>
      <c r="AV24" s="150"/>
      <c r="AW24" s="150"/>
      <c r="AX24" s="150"/>
      <c r="AY24" s="150"/>
      <c r="AZ24" s="150"/>
      <c r="BA24" s="150"/>
      <c r="BB24" s="150"/>
      <c r="BC24" s="150"/>
      <c r="BD24" s="150"/>
      <c r="BE24" s="150"/>
      <c r="BF24" s="150"/>
      <c r="BG24" s="150"/>
      <c r="BH24" s="150"/>
      <c r="BI24" s="150"/>
      <c r="BJ24" s="150"/>
      <c r="BK24" s="150"/>
      <c r="BL24" s="150"/>
      <c r="BM24" s="150"/>
      <c r="BN24" s="150"/>
      <c r="BO24" s="150"/>
      <c r="BP24" s="150"/>
      <c r="BQ24" s="150"/>
      <c r="BR24" s="150"/>
      <c r="BS24" s="150"/>
      <c r="BT24" s="150"/>
      <c r="BU24" s="150"/>
      <c r="BV24" s="150"/>
      <c r="BW24" s="150"/>
      <c r="BX24" s="150"/>
      <c r="BY24" s="166"/>
      <c r="BZ24" s="150"/>
      <c r="CA24" s="150"/>
      <c r="CB24" s="150"/>
      <c r="CC24" s="150"/>
      <c r="CD24" s="150"/>
      <c r="CE24" s="150"/>
      <c r="CF24" s="150"/>
      <c r="CG24" s="150"/>
      <c r="CH24" s="150">
        <v>12</v>
      </c>
      <c r="CI24" s="150">
        <v>15</v>
      </c>
      <c r="CJ24" s="150"/>
      <c r="CK24" s="150">
        <v>4</v>
      </c>
      <c r="CL24" s="150">
        <v>5</v>
      </c>
      <c r="CM24" s="150">
        <f t="shared" si="17"/>
        <v>12.56637061436</v>
      </c>
      <c r="CN24">
        <f t="shared" ref="CN24:CN58" si="24">((CL24/2)^2)*3.14159265359</f>
        <v>19.634954084937501</v>
      </c>
      <c r="CO24" s="155" t="s">
        <v>676</v>
      </c>
      <c r="CP24" s="166">
        <f>CK24-(0.2*CK24)</f>
        <v>3.2</v>
      </c>
      <c r="CQ24" s="151">
        <v>3.2</v>
      </c>
      <c r="CR24" s="150">
        <v>100</v>
      </c>
      <c r="CS24" s="150">
        <v>75</v>
      </c>
      <c r="CT24" s="177">
        <f t="shared" si="21"/>
        <v>7.8539816339750004E-2</v>
      </c>
      <c r="CU24" s="177">
        <f t="shared" si="22"/>
        <v>7.8539816339750004E-4</v>
      </c>
      <c r="CV24" s="40">
        <f>(((CN24/2)*(100/CQ24)*4)/10000)/CS24</f>
        <v>1.6362461737447918E-3</v>
      </c>
      <c r="CW24" s="150">
        <f>100/AD24</f>
        <v>5</v>
      </c>
      <c r="CX24" s="150">
        <f>100/AE24</f>
        <v>25</v>
      </c>
      <c r="CY24" s="150">
        <f t="shared" si="23"/>
        <v>125</v>
      </c>
      <c r="CZ24" s="150">
        <v>140</v>
      </c>
      <c r="DA24" s="150">
        <f>CY24</f>
        <v>125</v>
      </c>
      <c r="DB24" s="150">
        <v>130</v>
      </c>
      <c r="DC24" s="150">
        <f t="shared" si="19"/>
        <v>0.15707963267950001</v>
      </c>
      <c r="DD24" s="20">
        <f>DC24+CU24</f>
        <v>0.15786503084289752</v>
      </c>
      <c r="DE24" s="20">
        <f t="shared" si="16"/>
        <v>0.27652560336286985</v>
      </c>
      <c r="DF24" s="60"/>
      <c r="DG24" s="70">
        <v>0.8</v>
      </c>
      <c r="DH24" s="71">
        <v>0.8</v>
      </c>
      <c r="DI24" s="21">
        <f t="shared" si="15"/>
        <v>0.15786503084289752</v>
      </c>
      <c r="DJ24" s="24">
        <f t="shared" si="9"/>
        <v>0.15786503084289752</v>
      </c>
      <c r="DK24" s="24">
        <f t="shared" si="11"/>
        <v>0.18159714534689197</v>
      </c>
      <c r="DL24" s="140">
        <v>0.23</v>
      </c>
      <c r="DM24" s="150">
        <f>(DO24*10000)/CN24</f>
        <v>101.8591635788063</v>
      </c>
      <c r="DN24" s="324">
        <v>100</v>
      </c>
      <c r="DO24" s="22">
        <v>0.2</v>
      </c>
      <c r="DP24" s="22">
        <f t="shared" si="20"/>
        <v>0.196349540849375</v>
      </c>
      <c r="DQ24" s="193">
        <v>0.2</v>
      </c>
      <c r="DR24" s="23">
        <f t="shared" si="5"/>
        <v>0.196349540849375</v>
      </c>
      <c r="DS24" s="53">
        <f t="shared" si="18"/>
        <v>100</v>
      </c>
      <c r="DT24" s="1" t="s">
        <v>307</v>
      </c>
    </row>
    <row r="25" spans="1:124" s="63" customFormat="1" ht="19.5" customHeight="1" thickBot="1" x14ac:dyDescent="0.3">
      <c r="A25" s="61" t="s">
        <v>655</v>
      </c>
      <c r="B25" s="352">
        <v>1</v>
      </c>
      <c r="C25" s="182" t="s">
        <v>656</v>
      </c>
      <c r="D25" s="182"/>
      <c r="E25" s="182" t="s">
        <v>214</v>
      </c>
      <c r="F25" s="265"/>
      <c r="G25" s="182"/>
      <c r="H25" s="267" t="s">
        <v>495</v>
      </c>
      <c r="I25" s="64" t="s">
        <v>641</v>
      </c>
      <c r="J25" s="270" t="s">
        <v>657</v>
      </c>
      <c r="K25" s="62"/>
      <c r="L25" s="62"/>
      <c r="O25" s="62"/>
      <c r="U25" s="62"/>
      <c r="V25" s="62"/>
      <c r="W25" s="62"/>
      <c r="Z25" s="62"/>
      <c r="AB25" s="62"/>
      <c r="AD25" s="65"/>
      <c r="AE25" s="65"/>
      <c r="AF25" s="65"/>
      <c r="AG25" s="66"/>
      <c r="AH25" s="66"/>
      <c r="AI25" s="66"/>
      <c r="AJ25" s="66"/>
      <c r="BH25" s="66"/>
      <c r="BI25" s="66"/>
      <c r="BJ25" s="66"/>
      <c r="BK25" s="66"/>
      <c r="BL25" s="66"/>
      <c r="BM25" s="66"/>
      <c r="BN25" s="66"/>
      <c r="BO25" s="66"/>
      <c r="BP25" s="66"/>
      <c r="BQ25" s="66"/>
      <c r="BR25" s="66"/>
      <c r="BS25" s="66"/>
      <c r="BT25" s="66"/>
      <c r="BU25" s="66"/>
      <c r="BV25" s="66"/>
      <c r="BW25" s="66"/>
      <c r="BY25" s="65"/>
      <c r="CH25" s="63">
        <v>25</v>
      </c>
      <c r="CI25" s="63">
        <v>22</v>
      </c>
      <c r="CK25" s="63">
        <v>12</v>
      </c>
      <c r="CL25" s="63">
        <v>12</v>
      </c>
      <c r="CM25" s="63">
        <f t="shared" si="17"/>
        <v>113.09733552924</v>
      </c>
      <c r="CN25">
        <f t="shared" si="24"/>
        <v>113.09733552924</v>
      </c>
      <c r="CO25" s="67" t="s">
        <v>555</v>
      </c>
      <c r="CP25" s="65">
        <v>5</v>
      </c>
      <c r="CQ25" s="68">
        <v>6</v>
      </c>
      <c r="CR25" s="63">
        <v>50</v>
      </c>
      <c r="CS25" s="63">
        <v>50</v>
      </c>
      <c r="CT25" s="69">
        <f t="shared" si="21"/>
        <v>0.45238934211695997</v>
      </c>
      <c r="CU25" s="69">
        <f t="shared" si="22"/>
        <v>9.0477868423391988E-3</v>
      </c>
      <c r="CV25" s="279">
        <f>(((CN25/2)*(100/CQ25)*4)/10000)/CS25</f>
        <v>7.5398223686160004E-3</v>
      </c>
      <c r="CW25" s="63">
        <v>3</v>
      </c>
      <c r="CX25" s="63">
        <v>5</v>
      </c>
      <c r="CY25" s="63">
        <f t="shared" si="23"/>
        <v>15</v>
      </c>
      <c r="CZ25" s="63">
        <v>20</v>
      </c>
      <c r="DA25" s="63">
        <f>CY25</f>
        <v>15</v>
      </c>
      <c r="DB25" s="63">
        <f>CZ25</f>
        <v>20</v>
      </c>
      <c r="DC25" s="63">
        <f t="shared" si="19"/>
        <v>0.16964600329386001</v>
      </c>
      <c r="DD25" s="20">
        <f>DC25+CU25</f>
        <v>0.17869379013619921</v>
      </c>
      <c r="DE25" s="20">
        <f t="shared" si="16"/>
        <v>0.23373449342709599</v>
      </c>
      <c r="DF25" s="60"/>
      <c r="DG25" s="70">
        <v>0.6</v>
      </c>
      <c r="DH25" s="71">
        <v>0.6</v>
      </c>
      <c r="DI25" s="21">
        <f t="shared" si="15"/>
        <v>0.17869379013619921</v>
      </c>
      <c r="DJ25" s="24">
        <f t="shared" si="9"/>
        <v>0.17869379013619921</v>
      </c>
      <c r="DK25" s="24">
        <f t="shared" si="11"/>
        <v>0.20071007145255793</v>
      </c>
      <c r="DL25" s="140">
        <v>0.2</v>
      </c>
      <c r="DM25" s="63">
        <f>(DO25*10000)/CM25</f>
        <v>13.262911924323738</v>
      </c>
      <c r="DN25" s="132">
        <v>15</v>
      </c>
      <c r="DO25" s="72">
        <v>0.15</v>
      </c>
      <c r="DP25" s="22">
        <f t="shared" si="20"/>
        <v>0.16964600329386001</v>
      </c>
      <c r="DQ25" s="22">
        <v>0.17</v>
      </c>
      <c r="DR25" s="23">
        <f t="shared" si="5"/>
        <v>0.16964600329386001</v>
      </c>
      <c r="DS25" s="53">
        <f t="shared" si="18"/>
        <v>15</v>
      </c>
      <c r="DT25" s="148" t="s">
        <v>307</v>
      </c>
    </row>
    <row r="26" spans="1:124" s="76" customFormat="1" ht="15.75" thickBot="1" x14ac:dyDescent="0.3">
      <c r="A26" s="73" t="s">
        <v>653</v>
      </c>
      <c r="B26" s="150">
        <v>1</v>
      </c>
      <c r="C26" s="183" t="s">
        <v>425</v>
      </c>
      <c r="D26" s="183"/>
      <c r="E26" s="183" t="s">
        <v>214</v>
      </c>
      <c r="F26" s="264"/>
      <c r="G26" s="183"/>
      <c r="H26" s="264" t="s">
        <v>220</v>
      </c>
      <c r="I26" s="64" t="s">
        <v>641</v>
      </c>
      <c r="J26" s="74" t="s">
        <v>654</v>
      </c>
      <c r="K26" s="75"/>
      <c r="L26" s="75"/>
      <c r="O26" s="75"/>
      <c r="U26" s="75"/>
      <c r="V26" s="75"/>
      <c r="W26" s="75"/>
      <c r="Z26" s="75"/>
      <c r="AB26" s="75"/>
      <c r="AD26" s="77"/>
      <c r="AE26" s="77"/>
      <c r="AF26" s="77"/>
      <c r="AG26" s="78"/>
      <c r="AH26" s="78"/>
      <c r="AI26" s="78"/>
      <c r="AJ26" s="78"/>
      <c r="BH26" s="78"/>
      <c r="BI26" s="78"/>
      <c r="BJ26" s="78"/>
      <c r="BK26" s="78"/>
      <c r="BL26" s="78"/>
      <c r="BM26" s="78"/>
      <c r="BN26" s="78"/>
      <c r="BO26" s="78"/>
      <c r="BP26" s="78"/>
      <c r="BQ26" s="78"/>
      <c r="BR26" s="78"/>
      <c r="BS26" s="78"/>
      <c r="BT26" s="78"/>
      <c r="BU26" s="78"/>
      <c r="BV26" s="78"/>
      <c r="BW26" s="78"/>
      <c r="BY26" s="77"/>
      <c r="CH26" s="76">
        <v>20</v>
      </c>
      <c r="CI26" s="76">
        <v>22</v>
      </c>
      <c r="CK26" s="76">
        <v>10</v>
      </c>
      <c r="CL26" s="76">
        <v>10</v>
      </c>
      <c r="CM26" s="63">
        <f t="shared" si="17"/>
        <v>78.539816339750004</v>
      </c>
      <c r="CN26">
        <f t="shared" si="24"/>
        <v>78.539816339750004</v>
      </c>
      <c r="CO26" s="79" t="s">
        <v>555</v>
      </c>
      <c r="CP26" s="65">
        <v>10</v>
      </c>
      <c r="CQ26" s="80">
        <v>8</v>
      </c>
      <c r="CR26" s="76">
        <v>50</v>
      </c>
      <c r="CS26" s="76">
        <v>50</v>
      </c>
      <c r="CT26" s="69">
        <f t="shared" si="21"/>
        <v>0.15707963267950001</v>
      </c>
      <c r="CU26" s="69">
        <f t="shared" si="22"/>
        <v>3.1415926535900002E-3</v>
      </c>
      <c r="CV26" s="40">
        <f>(((CN26/2)*(100/CQ26)*4)/10000)/CS26</f>
        <v>3.9269908169875002E-3</v>
      </c>
      <c r="CW26" s="63">
        <v>3</v>
      </c>
      <c r="CX26" s="63">
        <v>8</v>
      </c>
      <c r="CY26" s="81">
        <f t="shared" si="23"/>
        <v>24</v>
      </c>
      <c r="CZ26" s="81">
        <v>35</v>
      </c>
      <c r="DA26" s="81">
        <f>CY26</f>
        <v>24</v>
      </c>
      <c r="DB26" s="81">
        <f>CZ26</f>
        <v>35</v>
      </c>
      <c r="DC26" s="81">
        <f t="shared" si="19"/>
        <v>0.18849555921540001</v>
      </c>
      <c r="DD26" s="20">
        <f>DC26+CU26</f>
        <v>0.19163715186899</v>
      </c>
      <c r="DE26" s="20">
        <f t="shared" si="16"/>
        <v>0.27881634800611255</v>
      </c>
      <c r="DF26" s="60"/>
      <c r="DG26" s="70">
        <v>0.8</v>
      </c>
      <c r="DH26" s="71">
        <v>0.8</v>
      </c>
      <c r="DI26" s="21">
        <f t="shared" si="15"/>
        <v>0.19163715186899</v>
      </c>
      <c r="DJ26" s="24">
        <f t="shared" si="9"/>
        <v>0.19163715186899</v>
      </c>
      <c r="DK26" s="24">
        <f t="shared" si="11"/>
        <v>0.2090729910964145</v>
      </c>
      <c r="DL26" s="140">
        <v>0.21</v>
      </c>
      <c r="DM26" s="63">
        <f>(DO26*10000)/CM26</f>
        <v>19.098593171026181</v>
      </c>
      <c r="DN26" s="133">
        <v>20</v>
      </c>
      <c r="DO26" s="82">
        <v>0.15</v>
      </c>
      <c r="DP26" s="22">
        <f t="shared" si="20"/>
        <v>0.15707963267950001</v>
      </c>
      <c r="DQ26" s="22">
        <v>0.16</v>
      </c>
      <c r="DR26" s="23">
        <f t="shared" si="5"/>
        <v>0.15707963267950001</v>
      </c>
      <c r="DS26" s="53">
        <f t="shared" si="18"/>
        <v>20</v>
      </c>
      <c r="DT26" s="292" t="s">
        <v>307</v>
      </c>
    </row>
    <row r="27" spans="1:124" s="81" customFormat="1" ht="15.75" thickBot="1" x14ac:dyDescent="0.3">
      <c r="A27" s="83">
        <v>6</v>
      </c>
      <c r="B27" s="353">
        <v>1</v>
      </c>
      <c r="C27" s="97" t="s">
        <v>637</v>
      </c>
      <c r="D27" s="101" t="s">
        <v>638</v>
      </c>
      <c r="E27" s="81" t="s">
        <v>639</v>
      </c>
      <c r="F27" s="85" t="s">
        <v>640</v>
      </c>
      <c r="G27" s="81" t="s">
        <v>150</v>
      </c>
      <c r="H27" s="85" t="s">
        <v>220</v>
      </c>
      <c r="I27" s="85" t="s">
        <v>641</v>
      </c>
      <c r="J27" s="85" t="s">
        <v>258</v>
      </c>
      <c r="K27" s="84" t="s">
        <v>191</v>
      </c>
      <c r="L27" s="84" t="s">
        <v>282</v>
      </c>
      <c r="M27" s="81" t="s">
        <v>459</v>
      </c>
      <c r="O27" s="84" t="s">
        <v>642</v>
      </c>
      <c r="P27" s="81" t="s">
        <v>150</v>
      </c>
      <c r="Q27" s="81" t="s">
        <v>123</v>
      </c>
      <c r="U27" s="84"/>
      <c r="V27" s="84"/>
      <c r="W27" s="84"/>
      <c r="Z27" s="84"/>
      <c r="AB27" s="84"/>
      <c r="AD27" s="86"/>
      <c r="AE27" s="86"/>
      <c r="AF27" s="86"/>
      <c r="AG27" s="87"/>
      <c r="AH27" s="87"/>
      <c r="AI27" s="87"/>
      <c r="AJ27" s="87"/>
      <c r="AK27" s="81" t="s">
        <v>123</v>
      </c>
      <c r="AL27" s="81" t="s">
        <v>150</v>
      </c>
      <c r="AM27" s="81" t="s">
        <v>643</v>
      </c>
      <c r="AO27" s="81" t="s">
        <v>133</v>
      </c>
      <c r="AQ27" s="81" t="s">
        <v>644</v>
      </c>
      <c r="AR27" s="81" t="s">
        <v>645</v>
      </c>
      <c r="AT27" s="81" t="s">
        <v>197</v>
      </c>
      <c r="AU27" s="81" t="s">
        <v>646</v>
      </c>
      <c r="AV27" s="81" t="s">
        <v>139</v>
      </c>
      <c r="AW27" s="81" t="s">
        <v>172</v>
      </c>
      <c r="AX27" s="81">
        <v>100</v>
      </c>
      <c r="AY27" s="81">
        <v>2</v>
      </c>
      <c r="AZ27" s="81">
        <v>2</v>
      </c>
      <c r="BE27" s="81" t="s">
        <v>150</v>
      </c>
      <c r="BH27" s="87"/>
      <c r="BI27" s="87"/>
      <c r="BJ27" s="87"/>
      <c r="BK27" s="87"/>
      <c r="BL27" s="87"/>
      <c r="BM27" s="87"/>
      <c r="BN27" s="87"/>
      <c r="BO27" s="87"/>
      <c r="BP27" s="87"/>
      <c r="BQ27" s="87"/>
      <c r="BR27" s="87"/>
      <c r="BS27" s="87"/>
      <c r="BT27" s="87"/>
      <c r="BU27" s="87"/>
      <c r="BV27" s="87"/>
      <c r="BW27" s="87"/>
      <c r="BX27" s="81" t="s">
        <v>151</v>
      </c>
      <c r="BY27" s="86" t="s">
        <v>647</v>
      </c>
      <c r="BZ27" s="81" t="s">
        <v>648</v>
      </c>
      <c r="CB27" s="81" t="s">
        <v>649</v>
      </c>
      <c r="CC27" s="81" t="s">
        <v>123</v>
      </c>
      <c r="CD27" s="81" t="s">
        <v>650</v>
      </c>
      <c r="CE27" s="81" t="s">
        <v>651</v>
      </c>
      <c r="CF27" s="81" t="s">
        <v>652</v>
      </c>
      <c r="CH27" s="81">
        <v>22</v>
      </c>
      <c r="CI27" s="98" t="s">
        <v>156</v>
      </c>
      <c r="CJ27" s="81">
        <v>0.6</v>
      </c>
      <c r="CK27" s="81">
        <f>CH27*CJ27</f>
        <v>13.2</v>
      </c>
      <c r="CL27" s="98" t="s">
        <v>156</v>
      </c>
      <c r="CM27" s="81">
        <f t="shared" si="17"/>
        <v>136.8477759903804</v>
      </c>
      <c r="CN27" t="e">
        <f t="shared" si="24"/>
        <v>#VALUE!</v>
      </c>
      <c r="CO27" s="88" t="s">
        <v>555</v>
      </c>
      <c r="CP27" s="86">
        <f>CK27-(0.2*CK27)</f>
        <v>10.559999999999999</v>
      </c>
      <c r="CQ27" s="98" t="s">
        <v>156</v>
      </c>
      <c r="CR27" s="81">
        <v>30</v>
      </c>
      <c r="CS27" s="98" t="s">
        <v>156</v>
      </c>
      <c r="CT27" s="90">
        <f t="shared" si="21"/>
        <v>0.25918139392117501</v>
      </c>
      <c r="CU27" s="90">
        <f t="shared" si="22"/>
        <v>8.6393797973725005E-3</v>
      </c>
      <c r="CV27" s="98" t="s">
        <v>156</v>
      </c>
      <c r="CW27" s="81">
        <f>100/AX27</f>
        <v>1</v>
      </c>
      <c r="CX27" s="81">
        <f>100/AY27</f>
        <v>50</v>
      </c>
      <c r="CY27" s="81">
        <f t="shared" si="23"/>
        <v>50</v>
      </c>
      <c r="CZ27" s="98" t="s">
        <v>156</v>
      </c>
      <c r="DA27" s="81">
        <v>50</v>
      </c>
      <c r="DB27" s="98" t="s">
        <v>156</v>
      </c>
      <c r="DC27" s="81">
        <f t="shared" si="19"/>
        <v>0.68423887995190202</v>
      </c>
      <c r="DD27" s="20">
        <f>DC27+CU27</f>
        <v>0.69287825974927453</v>
      </c>
      <c r="DE27" s="20" t="e">
        <f t="shared" si="16"/>
        <v>#VALUE!</v>
      </c>
      <c r="DF27" s="60" t="s">
        <v>158</v>
      </c>
      <c r="DG27" s="70">
        <v>0.8</v>
      </c>
      <c r="DH27" s="189" t="s">
        <v>156</v>
      </c>
      <c r="DI27" s="21">
        <f t="shared" si="15"/>
        <v>0.69287825974927453</v>
      </c>
      <c r="DJ27" s="24">
        <f t="shared" si="9"/>
        <v>0.69287825974927453</v>
      </c>
      <c r="DK27" s="24" t="e">
        <f t="shared" si="11"/>
        <v>#VALUE!</v>
      </c>
      <c r="DL27" s="140">
        <v>0.5</v>
      </c>
      <c r="DM27" s="88">
        <v>400</v>
      </c>
      <c r="DN27" s="135">
        <v>37</v>
      </c>
      <c r="DO27" s="191">
        <v>1</v>
      </c>
      <c r="DP27" s="22">
        <f>($DN27*$CM27)/10000</f>
        <v>0.50633677116440745</v>
      </c>
      <c r="DQ27" s="22">
        <v>0.5</v>
      </c>
      <c r="DR27" s="23">
        <f>($DN27*$CM27)/10000</f>
        <v>0.50633677116440745</v>
      </c>
      <c r="DS27" s="53">
        <f>(DP27*10000)/CM27</f>
        <v>37</v>
      </c>
      <c r="DT27" s="290" t="s">
        <v>717</v>
      </c>
    </row>
    <row r="28" spans="1:124" s="81" customFormat="1" ht="15.75" thickBot="1" x14ac:dyDescent="0.3">
      <c r="A28" s="83">
        <v>9</v>
      </c>
      <c r="B28" s="353">
        <v>1</v>
      </c>
      <c r="C28" s="84" t="s">
        <v>658</v>
      </c>
      <c r="D28" s="101" t="s">
        <v>659</v>
      </c>
      <c r="E28" s="81" t="s">
        <v>660</v>
      </c>
      <c r="F28" s="85" t="s">
        <v>661</v>
      </c>
      <c r="G28" s="81" t="s">
        <v>123</v>
      </c>
      <c r="H28" s="85" t="s">
        <v>279</v>
      </c>
      <c r="I28" s="85" t="s">
        <v>280</v>
      </c>
      <c r="J28" s="85" t="s">
        <v>294</v>
      </c>
      <c r="K28" s="84" t="s">
        <v>126</v>
      </c>
      <c r="L28" s="84" t="s">
        <v>282</v>
      </c>
      <c r="M28" s="81" t="s">
        <v>128</v>
      </c>
      <c r="N28" s="81" t="s">
        <v>334</v>
      </c>
      <c r="O28" s="84" t="s">
        <v>662</v>
      </c>
      <c r="P28" s="81" t="s">
        <v>150</v>
      </c>
      <c r="Q28" s="81" t="s">
        <v>123</v>
      </c>
      <c r="U28" s="84"/>
      <c r="V28" s="84"/>
      <c r="W28" s="84"/>
      <c r="Z28" s="84"/>
      <c r="AB28" s="84"/>
      <c r="AD28" s="86"/>
      <c r="AE28" s="86"/>
      <c r="AF28" s="86"/>
      <c r="AG28" s="87"/>
      <c r="AH28" s="87"/>
      <c r="AI28" s="87"/>
      <c r="AJ28" s="87"/>
      <c r="AK28" s="81" t="s">
        <v>123</v>
      </c>
      <c r="AL28" s="81" t="s">
        <v>150</v>
      </c>
      <c r="AM28" s="81" t="s">
        <v>663</v>
      </c>
      <c r="AO28" s="81" t="s">
        <v>144</v>
      </c>
      <c r="AQ28" s="81" t="s">
        <v>664</v>
      </c>
      <c r="AR28" s="81" t="s">
        <v>665</v>
      </c>
      <c r="AT28" s="81" t="s">
        <v>170</v>
      </c>
      <c r="AU28" s="81" t="s">
        <v>177</v>
      </c>
      <c r="AV28" s="81" t="s">
        <v>139</v>
      </c>
      <c r="AW28" s="81" t="s">
        <v>172</v>
      </c>
      <c r="AX28" s="81">
        <v>5</v>
      </c>
      <c r="AY28" s="81" t="s">
        <v>652</v>
      </c>
      <c r="AZ28" s="81">
        <v>5</v>
      </c>
      <c r="BE28" s="81" t="s">
        <v>150</v>
      </c>
      <c r="BH28" s="87"/>
      <c r="BI28" s="87"/>
      <c r="BJ28" s="87"/>
      <c r="BK28" s="87"/>
      <c r="BL28" s="87"/>
      <c r="BM28" s="87"/>
      <c r="BN28" s="87"/>
      <c r="BO28" s="87"/>
      <c r="BP28" s="87"/>
      <c r="BQ28" s="87"/>
      <c r="BR28" s="87"/>
      <c r="BS28" s="87"/>
      <c r="BT28" s="87"/>
      <c r="BU28" s="87"/>
      <c r="BV28" s="87"/>
      <c r="BW28" s="87"/>
      <c r="BX28" s="81" t="s">
        <v>151</v>
      </c>
      <c r="BY28" s="86" t="s">
        <v>666</v>
      </c>
      <c r="BZ28" s="81" t="s">
        <v>236</v>
      </c>
      <c r="CC28" s="81" t="s">
        <v>123</v>
      </c>
      <c r="CD28" s="81" t="s">
        <v>667</v>
      </c>
      <c r="CE28" s="81" t="s">
        <v>668</v>
      </c>
      <c r="CF28" s="81" t="s">
        <v>669</v>
      </c>
      <c r="CH28" s="81">
        <v>17</v>
      </c>
      <c r="CI28" s="81" t="s">
        <v>156</v>
      </c>
      <c r="CJ28" s="81">
        <v>0.6</v>
      </c>
      <c r="CK28" s="81">
        <f>CH28*CJ28</f>
        <v>10.199999999999999</v>
      </c>
      <c r="CL28" s="81">
        <v>9.5</v>
      </c>
      <c r="CM28" s="81">
        <f t="shared" si="17"/>
        <v>81.712824919875899</v>
      </c>
      <c r="CN28">
        <f t="shared" si="24"/>
        <v>70.882184246624377</v>
      </c>
      <c r="CO28" s="88" t="s">
        <v>555</v>
      </c>
      <c r="CP28" s="86">
        <f>CK28/2</f>
        <v>5.0999999999999996</v>
      </c>
      <c r="CQ28" s="89" t="s">
        <v>156</v>
      </c>
      <c r="CR28" s="81">
        <v>6</v>
      </c>
      <c r="CS28" s="81" t="s">
        <v>156</v>
      </c>
      <c r="CT28" s="90">
        <f t="shared" si="21"/>
        <v>0.32044245066617999</v>
      </c>
      <c r="CU28" s="90">
        <f t="shared" si="22"/>
        <v>5.3407075111029996E-2</v>
      </c>
      <c r="CV28" s="91" t="s">
        <v>156</v>
      </c>
      <c r="CW28" s="81">
        <f>100/AX28</f>
        <v>20</v>
      </c>
      <c r="CX28" s="81">
        <f>100/AZ28</f>
        <v>20</v>
      </c>
      <c r="CY28" s="81">
        <f t="shared" si="23"/>
        <v>400</v>
      </c>
      <c r="CZ28" s="81">
        <v>320</v>
      </c>
      <c r="DA28" s="81">
        <v>100</v>
      </c>
      <c r="DB28" s="81" t="s">
        <v>156</v>
      </c>
      <c r="DC28" s="81">
        <f t="shared" si="19"/>
        <v>3.2685129967950362</v>
      </c>
      <c r="DD28" s="19">
        <v>1</v>
      </c>
      <c r="DE28" s="31">
        <f>((CZ28*CN28)/10000)</f>
        <v>2.26822989589198</v>
      </c>
      <c r="DF28" s="24">
        <f>-(1-DA28/CY28)</f>
        <v>-0.75</v>
      </c>
      <c r="DG28" s="44">
        <v>0.3</v>
      </c>
      <c r="DH28" s="43" t="s">
        <v>156</v>
      </c>
      <c r="DI28" s="184">
        <f>DD28-(DD28*-DF28)</f>
        <v>0.25</v>
      </c>
      <c r="DJ28" s="24">
        <f t="shared" si="9"/>
        <v>0.77499999999999991</v>
      </c>
      <c r="DK28" s="24" t="e">
        <f t="shared" si="11"/>
        <v>#VALUE!</v>
      </c>
      <c r="DL28" s="140">
        <v>0.5</v>
      </c>
      <c r="DM28" s="88">
        <v>500</v>
      </c>
      <c r="DN28" s="134">
        <v>71</v>
      </c>
      <c r="DO28" s="191">
        <v>1</v>
      </c>
      <c r="DP28" s="22">
        <f>($DN28*$CN28)/10000</f>
        <v>0.50326350815103305</v>
      </c>
      <c r="DQ28" s="22">
        <v>0.5</v>
      </c>
      <c r="DR28" s="23">
        <f>($DN28*$CN28)/10000</f>
        <v>0.50326350815103305</v>
      </c>
      <c r="DS28" s="53">
        <f>(DP28*10000)/CN28</f>
        <v>71</v>
      </c>
      <c r="DT28" s="290" t="s">
        <v>718</v>
      </c>
    </row>
    <row r="29" spans="1:124" s="81" customFormat="1" ht="15.75" thickBot="1" x14ac:dyDescent="0.3">
      <c r="A29" s="83">
        <v>4</v>
      </c>
      <c r="B29" s="353">
        <v>1</v>
      </c>
      <c r="C29" s="97" t="s">
        <v>290</v>
      </c>
      <c r="D29" s="81" t="s">
        <v>291</v>
      </c>
      <c r="E29" s="81" t="s">
        <v>292</v>
      </c>
      <c r="F29" s="85" t="s">
        <v>293</v>
      </c>
      <c r="G29" s="81" t="s">
        <v>150</v>
      </c>
      <c r="H29" s="85" t="s">
        <v>279</v>
      </c>
      <c r="I29" s="85" t="s">
        <v>280</v>
      </c>
      <c r="J29" s="85" t="s">
        <v>294</v>
      </c>
      <c r="K29" s="84" t="s">
        <v>191</v>
      </c>
      <c r="L29" s="84" t="s">
        <v>259</v>
      </c>
      <c r="O29" s="84" t="s">
        <v>295</v>
      </c>
      <c r="P29" s="81" t="s">
        <v>123</v>
      </c>
      <c r="S29" s="81" t="s">
        <v>296</v>
      </c>
      <c r="U29" s="84" t="s">
        <v>133</v>
      </c>
      <c r="V29" s="84"/>
      <c r="W29" s="84" t="s">
        <v>297</v>
      </c>
      <c r="X29" s="81" t="s">
        <v>298</v>
      </c>
      <c r="Z29" s="84" t="s">
        <v>265</v>
      </c>
      <c r="AA29" s="81" t="s">
        <v>299</v>
      </c>
      <c r="AB29" s="84" t="s">
        <v>139</v>
      </c>
      <c r="AC29" s="81" t="s">
        <v>140</v>
      </c>
      <c r="AD29" s="86"/>
      <c r="AE29" s="86"/>
      <c r="AF29" s="86"/>
      <c r="AG29" s="84" t="s">
        <v>230</v>
      </c>
      <c r="AH29" s="84" t="s">
        <v>230</v>
      </c>
      <c r="AI29" s="84"/>
      <c r="AJ29" s="84"/>
      <c r="AK29" s="81" t="s">
        <v>150</v>
      </c>
      <c r="AL29" s="81" t="s">
        <v>150</v>
      </c>
      <c r="AO29" s="87"/>
      <c r="AP29" s="87"/>
      <c r="AQ29" s="87"/>
      <c r="AX29" s="87"/>
      <c r="AY29" s="87"/>
      <c r="AZ29" s="87"/>
      <c r="BA29" s="87"/>
      <c r="BB29" s="87"/>
      <c r="BC29" s="87"/>
      <c r="BD29" s="87"/>
      <c r="BH29" s="87"/>
      <c r="BI29" s="87"/>
      <c r="BJ29" s="87"/>
      <c r="BK29" s="87"/>
      <c r="BL29" s="87"/>
      <c r="BM29" s="87"/>
      <c r="BN29" s="87"/>
      <c r="BO29" s="87"/>
      <c r="BP29" s="87"/>
      <c r="BQ29" s="87"/>
      <c r="BR29" s="87"/>
      <c r="BS29" s="87"/>
      <c r="BT29" s="87"/>
      <c r="BU29" s="87"/>
      <c r="BV29" s="87"/>
      <c r="BW29" s="87"/>
      <c r="BX29" s="81" t="s">
        <v>151</v>
      </c>
      <c r="BY29" s="86" t="s">
        <v>230</v>
      </c>
      <c r="BZ29" s="81" t="s">
        <v>236</v>
      </c>
      <c r="CB29" s="81" t="s">
        <v>300</v>
      </c>
      <c r="CC29" s="81" t="s">
        <v>123</v>
      </c>
      <c r="CD29" s="81" t="s">
        <v>301</v>
      </c>
      <c r="CE29" s="81" t="s">
        <v>302</v>
      </c>
      <c r="CG29" s="81" t="s">
        <v>303</v>
      </c>
      <c r="CH29" s="81">
        <v>23</v>
      </c>
      <c r="CI29" s="81">
        <v>23</v>
      </c>
      <c r="CJ29" s="81">
        <v>0.5</v>
      </c>
      <c r="CK29" s="81">
        <f>CH29*CJ29</f>
        <v>11.5</v>
      </c>
      <c r="CL29" s="81">
        <v>11.5</v>
      </c>
      <c r="CM29" s="81">
        <f t="shared" si="17"/>
        <v>103.86890710931938</v>
      </c>
      <c r="CN29">
        <f t="shared" si="24"/>
        <v>103.86890710931938</v>
      </c>
      <c r="CO29" s="88" t="s">
        <v>155</v>
      </c>
      <c r="CP29" s="86">
        <v>11.5</v>
      </c>
      <c r="CQ29" s="89">
        <v>11.5</v>
      </c>
      <c r="CR29" s="81">
        <v>0.7</v>
      </c>
      <c r="CS29" s="89" t="s">
        <v>156</v>
      </c>
      <c r="CT29" s="112">
        <f t="shared" si="21"/>
        <v>0.18064157758142502</v>
      </c>
      <c r="CU29" s="112">
        <f t="shared" si="22"/>
        <v>0.25805939654489291</v>
      </c>
      <c r="CV29" s="89" t="s">
        <v>156</v>
      </c>
      <c r="CW29" s="81">
        <v>10</v>
      </c>
      <c r="CX29" s="81">
        <v>10</v>
      </c>
      <c r="CY29" s="81">
        <v>100</v>
      </c>
      <c r="CZ29" s="81">
        <v>100</v>
      </c>
      <c r="DA29" s="81">
        <v>100</v>
      </c>
      <c r="DB29" s="81">
        <v>100</v>
      </c>
      <c r="DC29" s="161">
        <v>1</v>
      </c>
      <c r="DD29" s="19">
        <v>1</v>
      </c>
      <c r="DE29" s="20" t="e">
        <f t="shared" ref="DE29:DE50" si="25">CV29+((CZ29*CN29)/10000)</f>
        <v>#VALUE!</v>
      </c>
      <c r="DF29" s="50" t="s">
        <v>158</v>
      </c>
      <c r="DG29" s="33">
        <v>0.1</v>
      </c>
      <c r="DH29" s="40">
        <v>0.1</v>
      </c>
      <c r="DI29" s="21">
        <f>DD29</f>
        <v>1</v>
      </c>
      <c r="DJ29" s="24">
        <f t="shared" si="9"/>
        <v>1</v>
      </c>
      <c r="DK29" s="24" t="e">
        <f t="shared" si="11"/>
        <v>#VALUE!</v>
      </c>
      <c r="DL29" s="140">
        <v>1</v>
      </c>
      <c r="DM29" s="81">
        <v>100</v>
      </c>
      <c r="DN29" s="134">
        <v>96</v>
      </c>
      <c r="DO29" s="191">
        <v>1</v>
      </c>
      <c r="DP29" s="22">
        <f>($DN29*$CM29)/10000</f>
        <v>0.99714150824946612</v>
      </c>
      <c r="DQ29" s="22">
        <v>1</v>
      </c>
      <c r="DR29" s="23">
        <f>($DN29*$CN29)/10000</f>
        <v>0.99714150824946612</v>
      </c>
      <c r="DS29" s="53">
        <f>(1*10000)/CN29</f>
        <v>96.275201870327322</v>
      </c>
      <c r="DT29" s="94" t="s">
        <v>711</v>
      </c>
    </row>
    <row r="30" spans="1:124" s="81" customFormat="1" ht="15.75" thickBot="1" x14ac:dyDescent="0.3">
      <c r="A30" s="149">
        <v>29</v>
      </c>
      <c r="B30" s="151">
        <v>1</v>
      </c>
      <c r="C30" s="154" t="s">
        <v>276</v>
      </c>
      <c r="D30" s="151" t="s">
        <v>277</v>
      </c>
      <c r="E30" s="151" t="s">
        <v>214</v>
      </c>
      <c r="F30" s="158" t="s">
        <v>278</v>
      </c>
      <c r="G30" s="151" t="s">
        <v>150</v>
      </c>
      <c r="H30" s="158" t="s">
        <v>279</v>
      </c>
      <c r="I30" s="85" t="s">
        <v>280</v>
      </c>
      <c r="J30" s="85" t="s">
        <v>281</v>
      </c>
      <c r="K30" s="84" t="s">
        <v>164</v>
      </c>
      <c r="L30" s="84" t="s">
        <v>282</v>
      </c>
      <c r="M30" s="81" t="s">
        <v>128</v>
      </c>
      <c r="N30" s="81" t="s">
        <v>129</v>
      </c>
      <c r="O30" s="84" t="s">
        <v>283</v>
      </c>
      <c r="P30" s="81" t="s">
        <v>123</v>
      </c>
      <c r="S30" s="81" t="s">
        <v>284</v>
      </c>
      <c r="U30" s="84" t="s">
        <v>133</v>
      </c>
      <c r="V30" s="84"/>
      <c r="W30" s="84" t="s">
        <v>285</v>
      </c>
      <c r="X30" s="81" t="s">
        <v>286</v>
      </c>
      <c r="Z30" s="84" t="s">
        <v>265</v>
      </c>
      <c r="AA30" s="81" t="s">
        <v>229</v>
      </c>
      <c r="AB30" s="84" t="s">
        <v>139</v>
      </c>
      <c r="AC30" s="81" t="s">
        <v>172</v>
      </c>
      <c r="AD30" s="86">
        <v>5</v>
      </c>
      <c r="AE30" s="86">
        <v>10</v>
      </c>
      <c r="AF30" s="86">
        <v>20</v>
      </c>
      <c r="AG30" s="84"/>
      <c r="AH30" s="84"/>
      <c r="AI30" s="84"/>
      <c r="AJ30" s="84"/>
      <c r="AK30" s="81" t="s">
        <v>150</v>
      </c>
      <c r="AL30" s="81" t="s">
        <v>150</v>
      </c>
      <c r="AO30" s="87"/>
      <c r="AP30" s="87"/>
      <c r="AQ30" s="87"/>
      <c r="AX30" s="87"/>
      <c r="AY30" s="87"/>
      <c r="AZ30" s="87"/>
      <c r="BA30" s="87"/>
      <c r="BB30" s="87"/>
      <c r="BC30" s="87"/>
      <c r="BD30" s="87"/>
      <c r="BH30" s="87"/>
      <c r="BI30" s="87"/>
      <c r="BJ30" s="87"/>
      <c r="BK30" s="87"/>
      <c r="BL30" s="87"/>
      <c r="BM30" s="87"/>
      <c r="BN30" s="87"/>
      <c r="BO30" s="87"/>
      <c r="BP30" s="87"/>
      <c r="BQ30" s="87"/>
      <c r="BR30" s="87"/>
      <c r="BS30" s="87"/>
      <c r="BT30" s="87"/>
      <c r="BU30" s="87"/>
      <c r="BV30" s="87"/>
      <c r="BW30" s="87"/>
      <c r="BX30" s="81" t="s">
        <v>151</v>
      </c>
      <c r="BY30" s="86" t="s">
        <v>287</v>
      </c>
      <c r="BZ30" s="81" t="s">
        <v>288</v>
      </c>
      <c r="CC30" s="81" t="s">
        <v>150</v>
      </c>
      <c r="CH30" s="81">
        <v>23</v>
      </c>
      <c r="CI30" s="81" t="s">
        <v>156</v>
      </c>
      <c r="CJ30" s="81">
        <v>0.4</v>
      </c>
      <c r="CK30" s="81">
        <f>CH30*CJ30</f>
        <v>9.2000000000000011</v>
      </c>
      <c r="CL30" s="81">
        <v>9.1999999999999993</v>
      </c>
      <c r="CM30" s="81">
        <f t="shared" si="17"/>
        <v>66.476100549964414</v>
      </c>
      <c r="CN30">
        <f t="shared" si="24"/>
        <v>66.476100549964386</v>
      </c>
      <c r="CO30" s="88" t="s">
        <v>155</v>
      </c>
      <c r="CP30" s="86">
        <f>CK30</f>
        <v>9.2000000000000011</v>
      </c>
      <c r="CQ30" s="89" t="s">
        <v>156</v>
      </c>
      <c r="CR30" s="81">
        <v>1</v>
      </c>
      <c r="CS30" s="89" t="s">
        <v>156</v>
      </c>
      <c r="CT30" s="112">
        <f t="shared" si="21"/>
        <v>0.14451326206514001</v>
      </c>
      <c r="CU30" s="112">
        <f t="shared" si="22"/>
        <v>0.14451326206514001</v>
      </c>
      <c r="CV30" s="151" t="s">
        <v>156</v>
      </c>
      <c r="CW30" s="81">
        <f t="shared" ref="CW30:CX33" si="26">100/AD30</f>
        <v>20</v>
      </c>
      <c r="CX30" s="81">
        <f t="shared" si="26"/>
        <v>10</v>
      </c>
      <c r="CY30" s="81">
        <f>CW30*CX30</f>
        <v>200</v>
      </c>
      <c r="CZ30" s="89" t="s">
        <v>156</v>
      </c>
      <c r="DA30" s="89">
        <f>CW30*(100/AF30)</f>
        <v>100</v>
      </c>
      <c r="DB30" s="89" t="s">
        <v>156</v>
      </c>
      <c r="DC30" s="161">
        <v>1</v>
      </c>
      <c r="DD30" s="19">
        <v>1</v>
      </c>
      <c r="DE30" s="20" t="e">
        <f t="shared" si="25"/>
        <v>#VALUE!</v>
      </c>
      <c r="DF30" s="24">
        <f>-(1-DA30/CY30)</f>
        <v>-0.5</v>
      </c>
      <c r="DG30" s="33">
        <v>0.1</v>
      </c>
      <c r="DH30" s="151" t="s">
        <v>156</v>
      </c>
      <c r="DI30" s="184">
        <f>DD30-(DD30*-DF30)</f>
        <v>0.5</v>
      </c>
      <c r="DJ30" s="24">
        <f t="shared" si="9"/>
        <v>0.95000000000000007</v>
      </c>
      <c r="DK30" s="24" t="e">
        <f t="shared" si="11"/>
        <v>#VALUE!</v>
      </c>
      <c r="DL30" s="140">
        <v>1</v>
      </c>
      <c r="DM30" s="63">
        <v>200</v>
      </c>
      <c r="DN30" s="133">
        <v>150</v>
      </c>
      <c r="DO30" s="191">
        <v>1</v>
      </c>
      <c r="DP30" s="22">
        <f>($DN30*$CM30)/10000</f>
        <v>0.99714150824946624</v>
      </c>
      <c r="DQ30" s="22">
        <v>1</v>
      </c>
      <c r="DR30" s="23" t="s">
        <v>141</v>
      </c>
      <c r="DS30" s="13">
        <f>(1*10000)/CN30</f>
        <v>150.43000292238648</v>
      </c>
      <c r="DT30" s="93" t="s">
        <v>289</v>
      </c>
    </row>
    <row r="31" spans="1:124" s="81" customFormat="1" ht="15.75" thickBot="1" x14ac:dyDescent="0.3">
      <c r="A31" s="83" t="s">
        <v>670</v>
      </c>
      <c r="B31" s="353">
        <v>1</v>
      </c>
      <c r="C31" s="94" t="s">
        <v>671</v>
      </c>
      <c r="D31" s="94" t="s">
        <v>305</v>
      </c>
      <c r="E31" s="94" t="s">
        <v>214</v>
      </c>
      <c r="F31" s="85"/>
      <c r="H31" s="14" t="s">
        <v>279</v>
      </c>
      <c r="I31" s="85" t="s">
        <v>280</v>
      </c>
      <c r="J31" s="85" t="s">
        <v>294</v>
      </c>
      <c r="K31" s="163"/>
      <c r="L31" s="163"/>
      <c r="M31" s="94"/>
      <c r="N31" s="94"/>
      <c r="O31" s="163" t="s">
        <v>672</v>
      </c>
      <c r="P31" s="94"/>
      <c r="Q31" s="94"/>
      <c r="R31" s="94"/>
      <c r="S31" s="94"/>
      <c r="T31" s="94"/>
      <c r="U31" s="163"/>
      <c r="V31" s="163"/>
      <c r="W31" s="163"/>
      <c r="X31" s="94"/>
      <c r="Y31" s="94"/>
      <c r="Z31" s="163"/>
      <c r="AA31" s="94"/>
      <c r="AB31" s="163"/>
      <c r="AC31" s="94"/>
      <c r="AD31" s="168">
        <v>10</v>
      </c>
      <c r="AE31" s="168">
        <v>20</v>
      </c>
      <c r="AF31" s="168">
        <v>20</v>
      </c>
      <c r="AG31" s="170"/>
      <c r="AH31" s="170"/>
      <c r="AI31" s="170"/>
      <c r="AJ31" s="170"/>
      <c r="AK31" s="94"/>
      <c r="AL31" s="94"/>
      <c r="AM31" s="94"/>
      <c r="AN31" s="94"/>
      <c r="AO31" s="94"/>
      <c r="AP31" s="94"/>
      <c r="AQ31" s="94"/>
      <c r="AR31" s="94"/>
      <c r="AS31" s="94"/>
      <c r="AT31" s="94"/>
      <c r="AU31" s="94"/>
      <c r="AV31" s="94"/>
      <c r="AW31" s="94"/>
      <c r="AX31" s="94"/>
      <c r="AY31" s="94"/>
      <c r="AZ31" s="94"/>
      <c r="BA31" s="94"/>
      <c r="BB31" s="94"/>
      <c r="BC31" s="94"/>
      <c r="BD31" s="94"/>
      <c r="BE31" s="94"/>
      <c r="BF31" s="94"/>
      <c r="BG31" s="94"/>
      <c r="BH31" s="170"/>
      <c r="BI31" s="170"/>
      <c r="BJ31" s="170"/>
      <c r="BK31" s="170"/>
      <c r="BL31" s="170"/>
      <c r="BM31" s="170"/>
      <c r="BN31" s="170"/>
      <c r="BO31" s="170"/>
      <c r="BP31" s="170"/>
      <c r="BQ31" s="170"/>
      <c r="BR31" s="170"/>
      <c r="BS31" s="170"/>
      <c r="BT31" s="170"/>
      <c r="BU31" s="170"/>
      <c r="BV31" s="170"/>
      <c r="BW31" s="170"/>
      <c r="BX31" s="94"/>
      <c r="BY31" s="168"/>
      <c r="BZ31" s="94"/>
      <c r="CA31" s="94"/>
      <c r="CB31" s="94"/>
      <c r="CC31" s="94"/>
      <c r="CD31" s="94"/>
      <c r="CE31" s="94"/>
      <c r="CF31" s="94"/>
      <c r="CG31" s="94"/>
      <c r="CH31" s="94">
        <v>20</v>
      </c>
      <c r="CI31" s="27">
        <v>20</v>
      </c>
      <c r="CJ31" s="94"/>
      <c r="CK31" s="94">
        <v>8</v>
      </c>
      <c r="CL31" s="27">
        <v>9</v>
      </c>
      <c r="CM31" s="81">
        <f t="shared" si="17"/>
        <v>50.265482457440001</v>
      </c>
      <c r="CN31">
        <f t="shared" si="24"/>
        <v>63.6172512351975</v>
      </c>
      <c r="CO31" s="161" t="s">
        <v>555</v>
      </c>
      <c r="CP31" s="168">
        <v>5</v>
      </c>
      <c r="CQ31" s="39">
        <v>5</v>
      </c>
      <c r="CR31" s="94">
        <v>2</v>
      </c>
      <c r="CS31" s="94">
        <v>2</v>
      </c>
      <c r="CT31" s="28">
        <f t="shared" si="21"/>
        <v>0.20106192982975998</v>
      </c>
      <c r="CU31" s="28">
        <f t="shared" si="22"/>
        <v>0.10053096491487999</v>
      </c>
      <c r="CV31" s="40">
        <f>(((CN31/2)*(100/CQ31)*4)/10000)/CS31</f>
        <v>0.127234502470395</v>
      </c>
      <c r="CW31" s="94">
        <f t="shared" si="26"/>
        <v>10</v>
      </c>
      <c r="CX31" s="94">
        <f t="shared" si="26"/>
        <v>5</v>
      </c>
      <c r="CY31" s="81">
        <f>CW31*CX31</f>
        <v>50</v>
      </c>
      <c r="CZ31" s="81">
        <v>75</v>
      </c>
      <c r="DA31" s="89">
        <f>CW31*(100/AF31)</f>
        <v>50</v>
      </c>
      <c r="DB31" s="89">
        <v>70</v>
      </c>
      <c r="DC31" s="81">
        <f>(CY31*CM31)/10000</f>
        <v>0.25132741228720001</v>
      </c>
      <c r="DD31" s="20">
        <f t="shared" ref="DD31:DD38" si="27">DC31+CU31</f>
        <v>0.35185837720208002</v>
      </c>
      <c r="DE31" s="20">
        <f t="shared" si="25"/>
        <v>0.60436388673437624</v>
      </c>
      <c r="DF31" s="185"/>
      <c r="DG31" s="44">
        <v>0.25</v>
      </c>
      <c r="DH31" s="32"/>
      <c r="DI31" s="51"/>
      <c r="DJ31" s="24">
        <f t="shared" si="9"/>
        <v>0.26389378290156001</v>
      </c>
      <c r="DK31" s="24">
        <f t="shared" si="11"/>
        <v>0.60436388673437624</v>
      </c>
      <c r="DL31" s="140">
        <v>0.5</v>
      </c>
      <c r="DM31" s="63">
        <f>(DO31*10000)/CN31</f>
        <v>78.59503362562215</v>
      </c>
      <c r="DN31" s="134">
        <v>75</v>
      </c>
      <c r="DO31" s="42">
        <v>0.5</v>
      </c>
      <c r="DP31" s="22">
        <f>($DN31*$CN31)/10000</f>
        <v>0.47712938426398122</v>
      </c>
      <c r="DQ31" s="22">
        <v>0.48</v>
      </c>
      <c r="DR31" s="23">
        <f t="shared" ref="DR31:DR58" si="28">($DN31*$CN31)/10000</f>
        <v>0.47712938426398122</v>
      </c>
      <c r="DS31" s="53">
        <f t="shared" ref="DS31:DS38" si="29">(DP31*10000)/CN31</f>
        <v>75</v>
      </c>
      <c r="DT31" s="148" t="s">
        <v>307</v>
      </c>
    </row>
    <row r="32" spans="1:124" s="248" customFormat="1" ht="15.75" thickBot="1" x14ac:dyDescent="0.3">
      <c r="A32" s="295" t="s">
        <v>304</v>
      </c>
      <c r="B32" s="354">
        <v>2</v>
      </c>
      <c r="C32" s="296" t="s">
        <v>305</v>
      </c>
      <c r="D32" s="296"/>
      <c r="E32" s="296" t="s">
        <v>214</v>
      </c>
      <c r="F32" s="283"/>
      <c r="G32" s="296"/>
      <c r="H32" s="297" t="s">
        <v>220</v>
      </c>
      <c r="I32" s="283" t="s">
        <v>280</v>
      </c>
      <c r="J32" s="298" t="s">
        <v>306</v>
      </c>
      <c r="K32" s="299"/>
      <c r="L32" s="299"/>
      <c r="M32" s="296"/>
      <c r="N32" s="296"/>
      <c r="O32" s="299"/>
      <c r="P32" s="296"/>
      <c r="Q32" s="296"/>
      <c r="R32" s="296"/>
      <c r="S32" s="296"/>
      <c r="T32" s="296"/>
      <c r="U32" s="299"/>
      <c r="V32" s="299"/>
      <c r="W32" s="299"/>
      <c r="X32" s="296"/>
      <c r="Y32" s="296"/>
      <c r="Z32" s="299"/>
      <c r="AA32" s="296"/>
      <c r="AB32" s="299"/>
      <c r="AC32" s="296"/>
      <c r="AD32" s="300">
        <v>7</v>
      </c>
      <c r="AE32" s="300">
        <v>10</v>
      </c>
      <c r="AF32" s="300">
        <v>20</v>
      </c>
      <c r="AG32" s="299"/>
      <c r="AH32" s="299"/>
      <c r="AI32" s="299"/>
      <c r="AJ32" s="299"/>
      <c r="AK32" s="296"/>
      <c r="AL32" s="296"/>
      <c r="AM32" s="296"/>
      <c r="AN32" s="296"/>
      <c r="AO32" s="301"/>
      <c r="AP32" s="301"/>
      <c r="AQ32" s="301"/>
      <c r="AR32" s="296"/>
      <c r="AS32" s="296"/>
      <c r="AT32" s="296"/>
      <c r="AU32" s="296"/>
      <c r="AV32" s="296"/>
      <c r="AW32" s="296"/>
      <c r="AX32" s="301"/>
      <c r="AY32" s="301"/>
      <c r="AZ32" s="301"/>
      <c r="BA32" s="301"/>
      <c r="BB32" s="301"/>
      <c r="BC32" s="301"/>
      <c r="BD32" s="301"/>
      <c r="BE32" s="296"/>
      <c r="BF32" s="296"/>
      <c r="BG32" s="296"/>
      <c r="BH32" s="301"/>
      <c r="BI32" s="301"/>
      <c r="BJ32" s="301"/>
      <c r="BK32" s="301"/>
      <c r="BL32" s="301"/>
      <c r="BM32" s="301"/>
      <c r="BN32" s="301"/>
      <c r="BO32" s="301"/>
      <c r="BP32" s="301"/>
      <c r="BQ32" s="301"/>
      <c r="BR32" s="301"/>
      <c r="BS32" s="301"/>
      <c r="BT32" s="301"/>
      <c r="BU32" s="301"/>
      <c r="BV32" s="301"/>
      <c r="BW32" s="301"/>
      <c r="BX32" s="296"/>
      <c r="BY32" s="300"/>
      <c r="BZ32" s="296"/>
      <c r="CA32" s="296"/>
      <c r="CB32" s="296"/>
      <c r="CC32" s="296"/>
      <c r="CD32" s="296"/>
      <c r="CE32" s="296"/>
      <c r="CF32" s="296"/>
      <c r="CG32" s="296"/>
      <c r="CH32" s="296">
        <v>23</v>
      </c>
      <c r="CI32" s="296">
        <v>23</v>
      </c>
      <c r="CJ32" s="296"/>
      <c r="CK32" s="296">
        <v>3</v>
      </c>
      <c r="CL32" s="296">
        <v>4</v>
      </c>
      <c r="CM32" s="248">
        <f t="shared" si="17"/>
        <v>7.0685834705774999</v>
      </c>
      <c r="CN32" s="201">
        <f t="shared" si="24"/>
        <v>12.56637061436</v>
      </c>
      <c r="CO32" s="302" t="s">
        <v>155</v>
      </c>
      <c r="CP32" s="300">
        <v>2</v>
      </c>
      <c r="CQ32" s="303">
        <v>2</v>
      </c>
      <c r="CR32" s="296">
        <v>2</v>
      </c>
      <c r="CS32" s="296">
        <v>2</v>
      </c>
      <c r="CT32" s="304">
        <f t="shared" si="21"/>
        <v>7.0685834705774997E-2</v>
      </c>
      <c r="CU32" s="304">
        <f t="shared" si="22"/>
        <v>3.5342917352887498E-2</v>
      </c>
      <c r="CV32" s="305">
        <f>(((CN32/2)*(100/CQ32)*4)/10000)/CS32</f>
        <v>6.2831853071800003E-2</v>
      </c>
      <c r="CW32" s="296">
        <f t="shared" si="26"/>
        <v>14.285714285714286</v>
      </c>
      <c r="CX32" s="296">
        <f t="shared" si="26"/>
        <v>10</v>
      </c>
      <c r="CY32" s="248">
        <f>CW32*CX32</f>
        <v>142.85714285714286</v>
      </c>
      <c r="CZ32" s="248">
        <v>140</v>
      </c>
      <c r="DA32" s="255">
        <f>CW32*(100/AF32)</f>
        <v>71.428571428571431</v>
      </c>
      <c r="DB32" s="255">
        <v>115</v>
      </c>
      <c r="DC32" s="248">
        <f>(CY32*CM32)/10000</f>
        <v>0.10097976386539287</v>
      </c>
      <c r="DD32" s="209">
        <f t="shared" si="27"/>
        <v>0.13632268121828037</v>
      </c>
      <c r="DE32" s="209">
        <f t="shared" si="25"/>
        <v>0.23876104167284001</v>
      </c>
      <c r="DF32" s="306"/>
      <c r="DG32" s="245">
        <v>0.25</v>
      </c>
      <c r="DH32" s="215">
        <v>0.25</v>
      </c>
      <c r="DI32" s="307"/>
      <c r="DJ32" s="214">
        <f t="shared" si="9"/>
        <v>0.10224201091371027</v>
      </c>
      <c r="DK32" s="214">
        <f t="shared" si="11"/>
        <v>0.20463128398305758</v>
      </c>
      <c r="DL32" s="327">
        <v>0.3</v>
      </c>
      <c r="DM32" s="254">
        <f>(DO32*10000)/CM32</f>
        <v>424.41318157835963</v>
      </c>
      <c r="DN32" s="332">
        <v>225</v>
      </c>
      <c r="DO32" s="308">
        <v>0.3</v>
      </c>
      <c r="DP32" s="217">
        <f>($DN32*$CM32)/10000</f>
        <v>0.15904312808799376</v>
      </c>
      <c r="DQ32" s="217">
        <v>0.28000000000000003</v>
      </c>
      <c r="DR32" s="219">
        <f t="shared" si="28"/>
        <v>0.28274333882310004</v>
      </c>
      <c r="DS32" s="309">
        <f t="shared" si="29"/>
        <v>126.5625</v>
      </c>
      <c r="DT32" s="291" t="s">
        <v>307</v>
      </c>
    </row>
    <row r="33" spans="1:124" s="81" customFormat="1" ht="15.75" thickBot="1" x14ac:dyDescent="0.3">
      <c r="A33" s="83" t="s">
        <v>673</v>
      </c>
      <c r="B33" s="353">
        <v>1</v>
      </c>
      <c r="C33" s="94" t="s">
        <v>425</v>
      </c>
      <c r="D33" s="94" t="s">
        <v>305</v>
      </c>
      <c r="E33" s="94" t="s">
        <v>214</v>
      </c>
      <c r="F33" s="156"/>
      <c r="G33" s="94"/>
      <c r="H33" s="156" t="s">
        <v>220</v>
      </c>
      <c r="I33" s="85" t="s">
        <v>280</v>
      </c>
      <c r="J33" s="107" t="s">
        <v>306</v>
      </c>
      <c r="K33" s="163"/>
      <c r="L33" s="163"/>
      <c r="M33" s="94"/>
      <c r="N33" s="94"/>
      <c r="O33" s="163"/>
      <c r="P33" s="94"/>
      <c r="Q33" s="94"/>
      <c r="R33" s="94"/>
      <c r="S33" s="94"/>
      <c r="T33" s="94"/>
      <c r="U33" s="163"/>
      <c r="V33" s="163"/>
      <c r="W33" s="163"/>
      <c r="X33" s="94"/>
      <c r="Y33" s="94"/>
      <c r="Z33" s="163"/>
      <c r="AA33" s="94"/>
      <c r="AB33" s="163"/>
      <c r="AC33" s="94"/>
      <c r="AD33" s="168">
        <v>5</v>
      </c>
      <c r="AE33" s="168">
        <v>10</v>
      </c>
      <c r="AF33" s="168">
        <v>15</v>
      </c>
      <c r="AG33" s="170"/>
      <c r="AH33" s="170"/>
      <c r="AI33" s="170"/>
      <c r="AJ33" s="170"/>
      <c r="AK33" s="94"/>
      <c r="AL33" s="94"/>
      <c r="AM33" s="94"/>
      <c r="AN33" s="94"/>
      <c r="AO33" s="94"/>
      <c r="AP33" s="94"/>
      <c r="AQ33" s="94"/>
      <c r="AR33" s="94"/>
      <c r="AS33" s="94"/>
      <c r="AT33" s="94"/>
      <c r="AU33" s="94"/>
      <c r="AV33" s="94"/>
      <c r="AW33" s="94"/>
      <c r="AX33" s="94"/>
      <c r="AY33" s="94"/>
      <c r="AZ33" s="94"/>
      <c r="BA33" s="94"/>
      <c r="BB33" s="94"/>
      <c r="BC33" s="94"/>
      <c r="BD33" s="94"/>
      <c r="BE33" s="94"/>
      <c r="BF33" s="94"/>
      <c r="BG33" s="94"/>
      <c r="BH33" s="170"/>
      <c r="BI33" s="170"/>
      <c r="BJ33" s="170"/>
      <c r="BK33" s="170"/>
      <c r="BL33" s="170"/>
      <c r="BM33" s="170"/>
      <c r="BN33" s="170"/>
      <c r="BO33" s="170"/>
      <c r="BP33" s="170"/>
      <c r="BQ33" s="170"/>
      <c r="BR33" s="170"/>
      <c r="BS33" s="170"/>
      <c r="BT33" s="170"/>
      <c r="BU33" s="170"/>
      <c r="BV33" s="170"/>
      <c r="BW33" s="170"/>
      <c r="BX33" s="94"/>
      <c r="BY33" s="168"/>
      <c r="BZ33" s="94"/>
      <c r="CA33" s="94"/>
      <c r="CB33" s="94"/>
      <c r="CC33" s="94"/>
      <c r="CD33" s="94"/>
      <c r="CE33" s="94"/>
      <c r="CF33" s="94"/>
      <c r="CG33" s="94"/>
      <c r="CH33" s="94">
        <v>23</v>
      </c>
      <c r="CI33" s="94">
        <v>22</v>
      </c>
      <c r="CJ33" s="94"/>
      <c r="CK33" s="94">
        <v>3</v>
      </c>
      <c r="CL33" s="94">
        <v>4</v>
      </c>
      <c r="CM33" s="81">
        <f t="shared" si="17"/>
        <v>7.0685834705774999</v>
      </c>
      <c r="CN33">
        <f t="shared" si="24"/>
        <v>12.56637061436</v>
      </c>
      <c r="CO33" s="161" t="s">
        <v>555</v>
      </c>
      <c r="CP33" s="168">
        <v>2</v>
      </c>
      <c r="CQ33" s="144">
        <v>3</v>
      </c>
      <c r="CR33" s="94">
        <v>2</v>
      </c>
      <c r="CS33" s="94">
        <v>2</v>
      </c>
      <c r="CT33" s="178">
        <f t="shared" si="21"/>
        <v>7.0685834705774997E-2</v>
      </c>
      <c r="CU33" s="178">
        <f t="shared" si="22"/>
        <v>3.5342917352887498E-2</v>
      </c>
      <c r="CV33" s="180">
        <f>(((CN33/2)*(100/CQ33)*4)/10000)/CS33</f>
        <v>4.1887902047866667E-2</v>
      </c>
      <c r="CW33" s="94">
        <f t="shared" si="26"/>
        <v>20</v>
      </c>
      <c r="CX33" s="94">
        <f t="shared" si="26"/>
        <v>10</v>
      </c>
      <c r="CY33" s="81">
        <f>CW33*CX33</f>
        <v>200</v>
      </c>
      <c r="CZ33" s="81">
        <v>200</v>
      </c>
      <c r="DA33" s="89">
        <f>CW33*(100/AF33)</f>
        <v>133.33333333333334</v>
      </c>
      <c r="DB33" s="89">
        <v>125</v>
      </c>
      <c r="DC33" s="81">
        <f>(CY33*CM33)/10000</f>
        <v>0.14137166941154999</v>
      </c>
      <c r="DD33" s="20">
        <f t="shared" si="27"/>
        <v>0.17671458676443749</v>
      </c>
      <c r="DE33" s="20">
        <f t="shared" si="25"/>
        <v>0.2932153143350667</v>
      </c>
      <c r="DF33" s="51"/>
      <c r="DG33" s="44">
        <v>0.25</v>
      </c>
      <c r="DH33" s="43"/>
      <c r="DI33" s="41"/>
      <c r="DJ33" s="24">
        <f t="shared" si="9"/>
        <v>0.13253594007332811</v>
      </c>
      <c r="DK33" s="24">
        <f t="shared" si="11"/>
        <v>0.2932153143350667</v>
      </c>
      <c r="DL33" s="140">
        <v>0.3</v>
      </c>
      <c r="DM33" s="81">
        <f>(DO33*10000)/CN33</f>
        <v>238.73241463782728</v>
      </c>
      <c r="DN33" s="134">
        <v>220</v>
      </c>
      <c r="DO33" s="188">
        <v>0.3</v>
      </c>
      <c r="DP33" s="22">
        <f t="shared" ref="DP33:DP54" si="30">($DN33*$CN33)/10000</f>
        <v>0.27646015351592002</v>
      </c>
      <c r="DQ33" s="22">
        <v>0.28000000000000003</v>
      </c>
      <c r="DR33" s="23">
        <f t="shared" si="28"/>
        <v>0.27646015351592002</v>
      </c>
      <c r="DS33" s="53">
        <f t="shared" si="29"/>
        <v>220</v>
      </c>
      <c r="DT33" s="148" t="s">
        <v>307</v>
      </c>
    </row>
    <row r="34" spans="1:124" s="81" customFormat="1" ht="15.75" thickBot="1" x14ac:dyDescent="0.3">
      <c r="A34" s="149">
        <v>28</v>
      </c>
      <c r="B34" s="355">
        <v>1</v>
      </c>
      <c r="C34" s="97" t="s">
        <v>374</v>
      </c>
      <c r="D34" s="89" t="s">
        <v>375</v>
      </c>
      <c r="E34" s="89" t="s">
        <v>376</v>
      </c>
      <c r="F34" s="98" t="s">
        <v>377</v>
      </c>
      <c r="G34" s="89" t="s">
        <v>123</v>
      </c>
      <c r="H34" s="85" t="s">
        <v>279</v>
      </c>
      <c r="I34" s="85" t="s">
        <v>312</v>
      </c>
      <c r="J34" s="85" t="s">
        <v>378</v>
      </c>
      <c r="K34" s="84" t="s">
        <v>126</v>
      </c>
      <c r="L34" s="84" t="s">
        <v>259</v>
      </c>
      <c r="M34" s="81" t="s">
        <v>128</v>
      </c>
      <c r="N34" s="81" t="s">
        <v>334</v>
      </c>
      <c r="O34" s="84" t="s">
        <v>379</v>
      </c>
      <c r="P34" s="81" t="s">
        <v>123</v>
      </c>
      <c r="S34" s="81" t="s">
        <v>380</v>
      </c>
      <c r="U34" s="84" t="s">
        <v>225</v>
      </c>
      <c r="V34" s="84" t="s">
        <v>381</v>
      </c>
      <c r="W34" s="84" t="s">
        <v>382</v>
      </c>
      <c r="X34" s="81" t="s">
        <v>383</v>
      </c>
      <c r="Z34" s="84" t="s">
        <v>170</v>
      </c>
      <c r="AA34" s="81" t="s">
        <v>384</v>
      </c>
      <c r="AB34" s="84" t="s">
        <v>139</v>
      </c>
      <c r="AC34" s="81" t="s">
        <v>140</v>
      </c>
      <c r="AD34" s="86"/>
      <c r="AE34" s="86"/>
      <c r="AF34" s="86"/>
      <c r="AG34" s="84" t="s">
        <v>385</v>
      </c>
      <c r="AH34" s="84" t="s">
        <v>141</v>
      </c>
      <c r="AI34" s="84"/>
      <c r="AJ34" s="84"/>
      <c r="AK34" s="81" t="s">
        <v>123</v>
      </c>
      <c r="AM34" s="81" t="s">
        <v>386</v>
      </c>
      <c r="AO34" s="87" t="s">
        <v>133</v>
      </c>
      <c r="AP34" s="87"/>
      <c r="AQ34" s="87" t="s">
        <v>387</v>
      </c>
      <c r="AR34" s="81" t="s">
        <v>388</v>
      </c>
      <c r="AT34" s="81" t="s">
        <v>265</v>
      </c>
      <c r="AU34" s="81" t="s">
        <v>335</v>
      </c>
      <c r="AV34" s="81" t="s">
        <v>139</v>
      </c>
      <c r="AW34" s="81" t="s">
        <v>178</v>
      </c>
      <c r="AX34" s="87"/>
      <c r="AY34" s="87"/>
      <c r="AZ34" s="87"/>
      <c r="BA34" s="87"/>
      <c r="BB34" s="87"/>
      <c r="BC34" s="87" t="s">
        <v>389</v>
      </c>
      <c r="BD34" s="87" t="s">
        <v>390</v>
      </c>
      <c r="BE34" s="81" t="s">
        <v>123</v>
      </c>
      <c r="BF34" s="81" t="s">
        <v>391</v>
      </c>
      <c r="BH34" s="87" t="s">
        <v>133</v>
      </c>
      <c r="BI34" s="87"/>
      <c r="BJ34" s="87" t="s">
        <v>392</v>
      </c>
      <c r="BK34" s="87" t="s">
        <v>393</v>
      </c>
      <c r="BL34" s="87"/>
      <c r="BM34" s="87" t="s">
        <v>265</v>
      </c>
      <c r="BN34" s="87" t="s">
        <v>335</v>
      </c>
      <c r="BO34" s="87" t="s">
        <v>139</v>
      </c>
      <c r="BP34" s="87" t="s">
        <v>178</v>
      </c>
      <c r="BQ34" s="87"/>
      <c r="BR34" s="87"/>
      <c r="BS34" s="87"/>
      <c r="BT34" s="87"/>
      <c r="BU34" s="87"/>
      <c r="BV34" s="87" t="s">
        <v>180</v>
      </c>
      <c r="BW34" s="87" t="s">
        <v>390</v>
      </c>
      <c r="BX34" s="81" t="s">
        <v>151</v>
      </c>
      <c r="BY34" s="86" t="s">
        <v>394</v>
      </c>
      <c r="BZ34" s="81" t="s">
        <v>395</v>
      </c>
      <c r="CB34" s="81" t="s">
        <v>396</v>
      </c>
      <c r="CC34" s="81" t="s">
        <v>123</v>
      </c>
      <c r="CD34" s="81" t="s">
        <v>397</v>
      </c>
      <c r="CE34" s="81" t="s">
        <v>398</v>
      </c>
      <c r="CF34" s="81" t="s">
        <v>399</v>
      </c>
      <c r="CG34" s="81" t="s">
        <v>400</v>
      </c>
      <c r="CH34" s="81">
        <v>18</v>
      </c>
      <c r="CI34" s="81">
        <v>12.5</v>
      </c>
      <c r="CJ34" s="81">
        <v>0.5</v>
      </c>
      <c r="CK34" s="81">
        <f>CH34*CJ34</f>
        <v>9</v>
      </c>
      <c r="CL34" s="81">
        <v>6.5</v>
      </c>
      <c r="CM34" s="81">
        <f t="shared" si="17"/>
        <v>63.6172512351975</v>
      </c>
      <c r="CN34">
        <f t="shared" si="24"/>
        <v>33.183072403544372</v>
      </c>
      <c r="CO34" s="88" t="s">
        <v>155</v>
      </c>
      <c r="CP34" s="86">
        <v>5</v>
      </c>
      <c r="CQ34" s="89">
        <v>4.5</v>
      </c>
      <c r="CR34" s="81">
        <f>1.7/2</f>
        <v>0.85</v>
      </c>
      <c r="CS34" s="81">
        <v>1.5</v>
      </c>
      <c r="CT34" s="112">
        <f t="shared" si="21"/>
        <v>0.25446900494079</v>
      </c>
      <c r="CU34" s="112">
        <f t="shared" si="22"/>
        <v>0.29937529993034118</v>
      </c>
      <c r="CV34" s="112">
        <v>0.25</v>
      </c>
      <c r="CW34" s="282">
        <f>SQRT(CY34)</f>
        <v>5.196152422706632</v>
      </c>
      <c r="CX34" s="282">
        <f>SQRT(CY34)</f>
        <v>5.196152422706632</v>
      </c>
      <c r="CY34" s="81">
        <v>27</v>
      </c>
      <c r="CZ34" s="81">
        <v>140</v>
      </c>
      <c r="DA34" s="81" t="s">
        <v>157</v>
      </c>
      <c r="DB34" s="81">
        <v>140</v>
      </c>
      <c r="DC34" s="81">
        <f>($CY34*$CM34)/10000</f>
        <v>0.17176657833503325</v>
      </c>
      <c r="DD34" s="20">
        <f t="shared" si="27"/>
        <v>0.47114187826537446</v>
      </c>
      <c r="DE34" s="20">
        <f t="shared" si="25"/>
        <v>0.71456301364962127</v>
      </c>
      <c r="DF34" s="114" t="s">
        <v>158</v>
      </c>
      <c r="DG34" s="33">
        <v>0.3</v>
      </c>
      <c r="DH34" s="40">
        <v>0.2</v>
      </c>
      <c r="DI34" s="50">
        <f>DD34</f>
        <v>0.47114187826537446</v>
      </c>
      <c r="DJ34" s="24">
        <f t="shared" si="9"/>
        <v>0.4711418782653744</v>
      </c>
      <c r="DK34" s="24">
        <f t="shared" si="11"/>
        <v>0.66587878657277189</v>
      </c>
      <c r="DL34" s="140">
        <v>0.4</v>
      </c>
      <c r="DM34" s="81">
        <v>17.5</v>
      </c>
      <c r="DN34" s="134">
        <v>60</v>
      </c>
      <c r="DO34" s="92">
        <f>($DM34*$CM34)/10000</f>
        <v>0.11133018966159561</v>
      </c>
      <c r="DP34" s="22">
        <f t="shared" si="30"/>
        <v>0.19909843442126623</v>
      </c>
      <c r="DQ34" s="22">
        <v>0.2</v>
      </c>
      <c r="DR34" s="23">
        <f t="shared" si="28"/>
        <v>0.19909843442126623</v>
      </c>
      <c r="DS34" s="53">
        <f t="shared" si="29"/>
        <v>60</v>
      </c>
      <c r="DT34" s="81" t="s">
        <v>401</v>
      </c>
    </row>
    <row r="35" spans="1:124" s="102" customFormat="1" ht="15.75" thickBot="1" x14ac:dyDescent="0.3">
      <c r="A35" s="96">
        <v>28</v>
      </c>
      <c r="B35" s="356">
        <v>1</v>
      </c>
      <c r="C35" s="97" t="s">
        <v>374</v>
      </c>
      <c r="D35" s="98" t="s">
        <v>375</v>
      </c>
      <c r="E35" s="98" t="s">
        <v>376</v>
      </c>
      <c r="F35" s="98" t="s">
        <v>377</v>
      </c>
      <c r="G35" s="98" t="s">
        <v>123</v>
      </c>
      <c r="H35" s="98" t="s">
        <v>279</v>
      </c>
      <c r="I35" s="98" t="s">
        <v>312</v>
      </c>
      <c r="J35" s="98" t="s">
        <v>378</v>
      </c>
      <c r="K35" s="84" t="s">
        <v>126</v>
      </c>
      <c r="L35" s="84" t="s">
        <v>259</v>
      </c>
      <c r="M35" s="98" t="s">
        <v>128</v>
      </c>
      <c r="N35" s="98" t="s">
        <v>334</v>
      </c>
      <c r="O35" s="84" t="s">
        <v>379</v>
      </c>
      <c r="P35" s="98"/>
      <c r="Q35" s="98"/>
      <c r="R35" s="98"/>
      <c r="S35" s="98"/>
      <c r="T35" s="98"/>
      <c r="U35" s="84"/>
      <c r="V35" s="84"/>
      <c r="W35" s="84"/>
      <c r="X35" s="98"/>
      <c r="Y35" s="98"/>
      <c r="Z35" s="84"/>
      <c r="AA35" s="98"/>
      <c r="AB35" s="84"/>
      <c r="AC35" s="98"/>
      <c r="AD35" s="86"/>
      <c r="AE35" s="86"/>
      <c r="AF35" s="86"/>
      <c r="AG35" s="87"/>
      <c r="AH35" s="87"/>
      <c r="AI35" s="87"/>
      <c r="AJ35" s="87"/>
      <c r="AK35" s="98" t="s">
        <v>123</v>
      </c>
      <c r="AL35" s="98"/>
      <c r="AM35" s="98" t="s">
        <v>386</v>
      </c>
      <c r="AN35" s="98"/>
      <c r="AO35" s="98" t="s">
        <v>133</v>
      </c>
      <c r="AP35" s="98"/>
      <c r="AQ35" s="98" t="s">
        <v>387</v>
      </c>
      <c r="AR35" s="98" t="s">
        <v>388</v>
      </c>
      <c r="AS35" s="98"/>
      <c r="AT35" s="98" t="s">
        <v>265</v>
      </c>
      <c r="AU35" s="98" t="s">
        <v>335</v>
      </c>
      <c r="AV35" s="98" t="s">
        <v>139</v>
      </c>
      <c r="AW35" s="98" t="s">
        <v>178</v>
      </c>
      <c r="AX35" s="98"/>
      <c r="AY35" s="98"/>
      <c r="AZ35" s="98"/>
      <c r="BA35" s="98"/>
      <c r="BB35" s="98"/>
      <c r="BC35" s="98" t="s">
        <v>389</v>
      </c>
      <c r="BD35" s="98" t="s">
        <v>390</v>
      </c>
      <c r="BE35" s="98" t="s">
        <v>123</v>
      </c>
      <c r="BF35" s="98" t="s">
        <v>391</v>
      </c>
      <c r="BG35" s="98"/>
      <c r="BH35" s="87" t="s">
        <v>133</v>
      </c>
      <c r="BI35" s="87"/>
      <c r="BJ35" s="87" t="s">
        <v>392</v>
      </c>
      <c r="BK35" s="87" t="s">
        <v>393</v>
      </c>
      <c r="BL35" s="87"/>
      <c r="BM35" s="87" t="s">
        <v>265</v>
      </c>
      <c r="BN35" s="87" t="s">
        <v>335</v>
      </c>
      <c r="BO35" s="87" t="s">
        <v>139</v>
      </c>
      <c r="BP35" s="87" t="s">
        <v>178</v>
      </c>
      <c r="BQ35" s="87"/>
      <c r="BR35" s="87"/>
      <c r="BS35" s="87"/>
      <c r="BT35" s="87"/>
      <c r="BU35" s="87"/>
      <c r="BV35" s="87" t="s">
        <v>180</v>
      </c>
      <c r="BW35" s="87" t="s">
        <v>390</v>
      </c>
      <c r="BX35" s="98" t="s">
        <v>151</v>
      </c>
      <c r="BY35" s="86" t="s">
        <v>394</v>
      </c>
      <c r="BZ35" s="98" t="s">
        <v>395</v>
      </c>
      <c r="CA35" s="98"/>
      <c r="CB35" s="98" t="s">
        <v>396</v>
      </c>
      <c r="CC35" s="98" t="s">
        <v>123</v>
      </c>
      <c r="CD35" s="98" t="s">
        <v>397</v>
      </c>
      <c r="CE35" s="98" t="s">
        <v>398</v>
      </c>
      <c r="CF35" s="98" t="s">
        <v>399</v>
      </c>
      <c r="CG35" s="98" t="s">
        <v>400</v>
      </c>
      <c r="CH35" s="98">
        <v>18</v>
      </c>
      <c r="CI35" s="98">
        <v>12.5</v>
      </c>
      <c r="CJ35" s="98">
        <v>0.5</v>
      </c>
      <c r="CK35" s="98">
        <f>CH35*CJ35</f>
        <v>9</v>
      </c>
      <c r="CL35" s="98">
        <v>6.5</v>
      </c>
      <c r="CM35" s="98">
        <f t="shared" si="17"/>
        <v>63.6172512351975</v>
      </c>
      <c r="CN35">
        <f t="shared" si="24"/>
        <v>33.183072403544372</v>
      </c>
      <c r="CO35" s="88" t="s">
        <v>555</v>
      </c>
      <c r="CP35" s="86">
        <f>CK35</f>
        <v>9</v>
      </c>
      <c r="CQ35" s="89">
        <v>8</v>
      </c>
      <c r="CR35" s="98">
        <f>1.7/2</f>
        <v>0.85</v>
      </c>
      <c r="CS35" s="98">
        <v>1.2</v>
      </c>
      <c r="CT35" s="90">
        <f t="shared" si="21"/>
        <v>0.14137166941154999</v>
      </c>
      <c r="CU35" s="90">
        <f t="shared" si="22"/>
        <v>0.16631961107241175</v>
      </c>
      <c r="CV35" s="91">
        <v>0.15</v>
      </c>
      <c r="CW35" s="99">
        <f>SQRT(CY35)</f>
        <v>5.196152422706632</v>
      </c>
      <c r="CX35" s="99">
        <f>SQRT(CY35)</f>
        <v>5.196152422706632</v>
      </c>
      <c r="CY35" s="98">
        <v>27</v>
      </c>
      <c r="CZ35" s="98">
        <v>52</v>
      </c>
      <c r="DA35" s="98" t="s">
        <v>157</v>
      </c>
      <c r="DB35" s="98" t="s">
        <v>157</v>
      </c>
      <c r="DC35" s="98">
        <f t="shared" ref="DC35:DC58" si="31">(CY35*CM35)/10000</f>
        <v>0.17176657833503325</v>
      </c>
      <c r="DD35" s="20">
        <f t="shared" si="27"/>
        <v>0.338086189407445</v>
      </c>
      <c r="DE35" s="20">
        <f t="shared" si="25"/>
        <v>0.3225519764984307</v>
      </c>
      <c r="DF35" s="60" t="s">
        <v>158</v>
      </c>
      <c r="DG35" s="70">
        <v>0.1</v>
      </c>
      <c r="DH35" s="71">
        <v>0.15</v>
      </c>
      <c r="DI35" s="21">
        <f>DD35</f>
        <v>0.338086189407445</v>
      </c>
      <c r="DJ35" s="24">
        <f t="shared" si="9"/>
        <v>0.338086189407445</v>
      </c>
      <c r="DK35" s="24">
        <f t="shared" si="11"/>
        <v>0.32488210843478282</v>
      </c>
      <c r="DL35" s="140">
        <v>0.35</v>
      </c>
      <c r="DM35" s="323">
        <v>18</v>
      </c>
      <c r="DN35" s="134">
        <v>54</v>
      </c>
      <c r="DO35" s="92">
        <f>($DM35*$CM35)/10000</f>
        <v>0.1145110522233555</v>
      </c>
      <c r="DP35" s="22">
        <f t="shared" si="30"/>
        <v>0.17918859097913961</v>
      </c>
      <c r="DQ35" s="22">
        <v>0.18</v>
      </c>
      <c r="DR35" s="23">
        <f t="shared" si="28"/>
        <v>0.17918859097913961</v>
      </c>
      <c r="DS35" s="53">
        <f t="shared" si="29"/>
        <v>54</v>
      </c>
      <c r="DT35" s="81" t="s">
        <v>674</v>
      </c>
    </row>
    <row r="36" spans="1:124" s="98" customFormat="1" ht="15.75" thickBot="1" x14ac:dyDescent="0.3">
      <c r="A36" s="149">
        <v>26</v>
      </c>
      <c r="B36" s="355">
        <v>1</v>
      </c>
      <c r="C36" s="84" t="s">
        <v>402</v>
      </c>
      <c r="D36" s="89" t="s">
        <v>403</v>
      </c>
      <c r="E36" s="89" t="s">
        <v>404</v>
      </c>
      <c r="F36" s="98" t="s">
        <v>405</v>
      </c>
      <c r="G36" s="89" t="s">
        <v>123</v>
      </c>
      <c r="H36" s="85" t="s">
        <v>279</v>
      </c>
      <c r="I36" s="85" t="s">
        <v>312</v>
      </c>
      <c r="J36" s="85" t="s">
        <v>315</v>
      </c>
      <c r="K36" s="84" t="s">
        <v>333</v>
      </c>
      <c r="L36" s="84" t="s">
        <v>192</v>
      </c>
      <c r="M36" s="81" t="s">
        <v>128</v>
      </c>
      <c r="N36" s="81" t="s">
        <v>129</v>
      </c>
      <c r="O36" s="84"/>
      <c r="P36" s="81" t="s">
        <v>123</v>
      </c>
      <c r="Q36" s="81"/>
      <c r="R36" s="81"/>
      <c r="S36" s="81" t="s">
        <v>406</v>
      </c>
      <c r="T36" s="81" t="s">
        <v>407</v>
      </c>
      <c r="U36" s="84" t="s">
        <v>225</v>
      </c>
      <c r="V36" s="84" t="s">
        <v>408</v>
      </c>
      <c r="W36" s="84" t="s">
        <v>409</v>
      </c>
      <c r="X36" s="81" t="s">
        <v>410</v>
      </c>
      <c r="Y36" s="81" t="s">
        <v>411</v>
      </c>
      <c r="Z36" s="84" t="s">
        <v>170</v>
      </c>
      <c r="AA36" s="81" t="s">
        <v>229</v>
      </c>
      <c r="AB36" s="84" t="s">
        <v>139</v>
      </c>
      <c r="AC36" s="81" t="s">
        <v>172</v>
      </c>
      <c r="AD36" s="86" t="s">
        <v>412</v>
      </c>
      <c r="AE36" s="86" t="s">
        <v>412</v>
      </c>
      <c r="AF36" s="86" t="s">
        <v>141</v>
      </c>
      <c r="AG36" s="84"/>
      <c r="AH36" s="84"/>
      <c r="AI36" s="84"/>
      <c r="AJ36" s="84"/>
      <c r="AK36" s="81" t="s">
        <v>150</v>
      </c>
      <c r="AL36" s="81" t="s">
        <v>123</v>
      </c>
      <c r="AM36" s="81"/>
      <c r="AN36" s="81"/>
      <c r="AO36" s="87"/>
      <c r="AP36" s="87"/>
      <c r="AQ36" s="87"/>
      <c r="AR36" s="81"/>
      <c r="AS36" s="81"/>
      <c r="AT36" s="81"/>
      <c r="AU36" s="81"/>
      <c r="AV36" s="81"/>
      <c r="AW36" s="81"/>
      <c r="AX36" s="87"/>
      <c r="AY36" s="87"/>
      <c r="AZ36" s="87"/>
      <c r="BA36" s="87"/>
      <c r="BB36" s="87"/>
      <c r="BC36" s="87"/>
      <c r="BD36" s="87"/>
      <c r="BE36" s="81"/>
      <c r="BF36" s="81" t="s">
        <v>413</v>
      </c>
      <c r="BG36" s="81" t="s">
        <v>414</v>
      </c>
      <c r="BH36" s="87" t="s">
        <v>225</v>
      </c>
      <c r="BI36" s="87" t="s">
        <v>415</v>
      </c>
      <c r="BJ36" s="87" t="s">
        <v>416</v>
      </c>
      <c r="BK36" s="87" t="s">
        <v>417</v>
      </c>
      <c r="BL36" s="87" t="s">
        <v>418</v>
      </c>
      <c r="BM36" s="87" t="s">
        <v>137</v>
      </c>
      <c r="BN36" s="87" t="s">
        <v>419</v>
      </c>
      <c r="BO36" s="87" t="s">
        <v>139</v>
      </c>
      <c r="BP36" s="87" t="s">
        <v>172</v>
      </c>
      <c r="BQ36" s="87" t="s">
        <v>412</v>
      </c>
      <c r="BR36" s="87" t="s">
        <v>412</v>
      </c>
      <c r="BS36" s="87" t="s">
        <v>141</v>
      </c>
      <c r="BT36" s="87"/>
      <c r="BU36" s="87"/>
      <c r="BV36" s="87"/>
      <c r="BW36" s="87"/>
      <c r="BX36" s="81" t="s">
        <v>151</v>
      </c>
      <c r="BY36" s="86" t="s">
        <v>420</v>
      </c>
      <c r="BZ36" s="81" t="s">
        <v>421</v>
      </c>
      <c r="CA36" s="81" t="s">
        <v>422</v>
      </c>
      <c r="CB36" s="81"/>
      <c r="CC36" s="81" t="s">
        <v>150</v>
      </c>
      <c r="CD36" s="81"/>
      <c r="CE36" s="81"/>
      <c r="CF36" s="81"/>
      <c r="CG36" s="81" t="s">
        <v>423</v>
      </c>
      <c r="CH36" s="81">
        <v>5</v>
      </c>
      <c r="CI36" s="81">
        <v>6.5</v>
      </c>
      <c r="CJ36" s="81">
        <v>0.38</v>
      </c>
      <c r="CK36" s="81">
        <f>CH36*CJ36</f>
        <v>1.9</v>
      </c>
      <c r="CL36" s="81">
        <v>4.5999999999999996</v>
      </c>
      <c r="CM36" s="81">
        <f t="shared" si="17"/>
        <v>2.8352873698649748</v>
      </c>
      <c r="CN36">
        <f t="shared" si="24"/>
        <v>16.619025137491096</v>
      </c>
      <c r="CO36" s="88" t="s">
        <v>155</v>
      </c>
      <c r="CP36" s="86">
        <v>4</v>
      </c>
      <c r="CQ36" s="151">
        <v>3.9</v>
      </c>
      <c r="CR36" s="81">
        <v>6</v>
      </c>
      <c r="CS36" s="150">
        <v>3</v>
      </c>
      <c r="CT36" s="112">
        <f t="shared" si="21"/>
        <v>1.4176436849324873E-2</v>
      </c>
      <c r="CU36" s="112">
        <f t="shared" si="22"/>
        <v>2.3627394748874787E-3</v>
      </c>
      <c r="CV36" s="17">
        <v>2.4E-2</v>
      </c>
      <c r="CW36" s="281">
        <f>100/3</f>
        <v>33.333333333333336</v>
      </c>
      <c r="CX36" s="281">
        <f>CW36</f>
        <v>33.333333333333336</v>
      </c>
      <c r="CY36" s="81">
        <f>CW36*CX36</f>
        <v>1111.1111111111113</v>
      </c>
      <c r="CZ36" s="150">
        <v>250</v>
      </c>
      <c r="DA36" s="81" t="s">
        <v>157</v>
      </c>
      <c r="DB36" s="150" t="s">
        <v>157</v>
      </c>
      <c r="DC36" s="81">
        <f t="shared" si="31"/>
        <v>0.31503192998499724</v>
      </c>
      <c r="DD36" s="20">
        <f t="shared" si="27"/>
        <v>0.3173946694598847</v>
      </c>
      <c r="DE36" s="20">
        <f t="shared" si="25"/>
        <v>0.43947562843727739</v>
      </c>
      <c r="DF36" s="50" t="s">
        <v>158</v>
      </c>
      <c r="DG36" s="33">
        <v>0.3</v>
      </c>
      <c r="DH36" s="40">
        <v>0.2</v>
      </c>
      <c r="DI36" s="21">
        <f>DD36</f>
        <v>0.3173946694598847</v>
      </c>
      <c r="DJ36" s="24">
        <f t="shared" si="9"/>
        <v>0.3173946694598847</v>
      </c>
      <c r="DK36" s="24">
        <f t="shared" si="11"/>
        <v>0.4150594366417989</v>
      </c>
      <c r="DL36" s="140">
        <v>0.32</v>
      </c>
      <c r="DM36" s="81">
        <f>(DO36*10000)/CM36</f>
        <v>1410.7917393186472</v>
      </c>
      <c r="DN36" s="324">
        <v>240</v>
      </c>
      <c r="DO36" s="22">
        <v>0.4</v>
      </c>
      <c r="DP36" s="22">
        <f t="shared" si="30"/>
        <v>0.39885660329978634</v>
      </c>
      <c r="DQ36" s="22">
        <v>0.4</v>
      </c>
      <c r="DR36" s="23">
        <f t="shared" si="28"/>
        <v>0.39885660329978634</v>
      </c>
      <c r="DS36" s="53">
        <f t="shared" si="29"/>
        <v>240</v>
      </c>
      <c r="DT36" s="27" t="s">
        <v>713</v>
      </c>
    </row>
    <row r="37" spans="1:124" s="98" customFormat="1" ht="15.75" thickBot="1" x14ac:dyDescent="0.3">
      <c r="A37" s="260">
        <v>26</v>
      </c>
      <c r="B37" s="357">
        <v>2</v>
      </c>
      <c r="C37" s="247" t="s">
        <v>402</v>
      </c>
      <c r="D37" s="249" t="s">
        <v>403</v>
      </c>
      <c r="E37" s="249" t="s">
        <v>404</v>
      </c>
      <c r="F37" s="249" t="s">
        <v>405</v>
      </c>
      <c r="G37" s="249" t="s">
        <v>123</v>
      </c>
      <c r="H37" s="249" t="s">
        <v>279</v>
      </c>
      <c r="I37" s="249" t="s">
        <v>312</v>
      </c>
      <c r="J37" s="249" t="s">
        <v>315</v>
      </c>
      <c r="K37" s="247" t="s">
        <v>333</v>
      </c>
      <c r="L37" s="247" t="s">
        <v>192</v>
      </c>
      <c r="M37" s="249" t="s">
        <v>128</v>
      </c>
      <c r="N37" s="249" t="s">
        <v>129</v>
      </c>
      <c r="O37" s="247"/>
      <c r="P37" s="249" t="s">
        <v>123</v>
      </c>
      <c r="Q37" s="249"/>
      <c r="R37" s="249"/>
      <c r="S37" s="249"/>
      <c r="T37" s="249"/>
      <c r="U37" s="247"/>
      <c r="V37" s="247"/>
      <c r="W37" s="247"/>
      <c r="X37" s="249"/>
      <c r="Y37" s="249"/>
      <c r="Z37" s="247"/>
      <c r="AA37" s="249"/>
      <c r="AB37" s="247"/>
      <c r="AC37" s="249"/>
      <c r="AD37" s="251"/>
      <c r="AE37" s="251"/>
      <c r="AF37" s="251"/>
      <c r="AG37" s="252"/>
      <c r="AH37" s="252"/>
      <c r="AI37" s="252"/>
      <c r="AJ37" s="252"/>
      <c r="AK37" s="249" t="s">
        <v>150</v>
      </c>
      <c r="AL37" s="249" t="s">
        <v>123</v>
      </c>
      <c r="AM37" s="249"/>
      <c r="AN37" s="249"/>
      <c r="AO37" s="249"/>
      <c r="AP37" s="249"/>
      <c r="AQ37" s="249"/>
      <c r="AR37" s="249"/>
      <c r="AS37" s="249"/>
      <c r="AT37" s="249"/>
      <c r="AU37" s="249"/>
      <c r="AV37" s="249"/>
      <c r="AW37" s="249"/>
      <c r="AX37" s="249"/>
      <c r="AY37" s="249"/>
      <c r="AZ37" s="249"/>
      <c r="BA37" s="249"/>
      <c r="BB37" s="249"/>
      <c r="BC37" s="249"/>
      <c r="BD37" s="249"/>
      <c r="BE37" s="249"/>
      <c r="BF37" s="249" t="s">
        <v>413</v>
      </c>
      <c r="BG37" s="249" t="s">
        <v>414</v>
      </c>
      <c r="BH37" s="249" t="s">
        <v>225</v>
      </c>
      <c r="BI37" s="249" t="s">
        <v>415</v>
      </c>
      <c r="BJ37" s="249" t="s">
        <v>416</v>
      </c>
      <c r="BK37" s="249" t="s">
        <v>417</v>
      </c>
      <c r="BL37" s="249" t="s">
        <v>418</v>
      </c>
      <c r="BM37" s="249" t="s">
        <v>137</v>
      </c>
      <c r="BN37" s="249" t="s">
        <v>419</v>
      </c>
      <c r="BO37" s="249" t="s">
        <v>139</v>
      </c>
      <c r="BP37" s="249" t="s">
        <v>172</v>
      </c>
      <c r="BQ37" s="249" t="s">
        <v>412</v>
      </c>
      <c r="BR37" s="249" t="s">
        <v>412</v>
      </c>
      <c r="BS37" s="249" t="s">
        <v>141</v>
      </c>
      <c r="BT37" s="249"/>
      <c r="BU37" s="249"/>
      <c r="BV37" s="249"/>
      <c r="BW37" s="249"/>
      <c r="BX37" s="249" t="s">
        <v>151</v>
      </c>
      <c r="BY37" s="251" t="s">
        <v>420</v>
      </c>
      <c r="BZ37" s="249" t="s">
        <v>421</v>
      </c>
      <c r="CA37" s="249" t="s">
        <v>422</v>
      </c>
      <c r="CB37" s="249"/>
      <c r="CC37" s="249" t="s">
        <v>150</v>
      </c>
      <c r="CD37" s="249"/>
      <c r="CE37" s="249"/>
      <c r="CF37" s="249"/>
      <c r="CG37" s="249" t="s">
        <v>423</v>
      </c>
      <c r="CH37" s="249">
        <v>5</v>
      </c>
      <c r="CI37" s="249">
        <v>10.3</v>
      </c>
      <c r="CJ37" s="249">
        <v>0.38</v>
      </c>
      <c r="CK37" s="249">
        <f>CH37*CJ37</f>
        <v>1.9</v>
      </c>
      <c r="CL37" s="249">
        <v>5</v>
      </c>
      <c r="CM37" s="249">
        <f t="shared" si="17"/>
        <v>2.8352873698649748</v>
      </c>
      <c r="CN37" s="201">
        <f t="shared" si="24"/>
        <v>19.634954084937501</v>
      </c>
      <c r="CO37" s="253" t="s">
        <v>676</v>
      </c>
      <c r="CP37" s="251">
        <v>4</v>
      </c>
      <c r="CQ37" s="255">
        <v>4</v>
      </c>
      <c r="CR37" s="249">
        <v>6</v>
      </c>
      <c r="CS37" s="249">
        <v>5.2</v>
      </c>
      <c r="CT37" s="275">
        <f t="shared" si="21"/>
        <v>1.4176436849324873E-2</v>
      </c>
      <c r="CU37" s="275">
        <f t="shared" si="22"/>
        <v>2.3627394748874787E-3</v>
      </c>
      <c r="CV37" s="275">
        <v>0.03</v>
      </c>
      <c r="CW37" s="280">
        <f>100/3</f>
        <v>33.333333333333336</v>
      </c>
      <c r="CX37" s="280">
        <f>CW37</f>
        <v>33.333333333333336</v>
      </c>
      <c r="CY37" s="283">
        <f>CW37*CX37</f>
        <v>1111.1111111111113</v>
      </c>
      <c r="CZ37" s="283">
        <v>850</v>
      </c>
      <c r="DA37" s="249" t="s">
        <v>157</v>
      </c>
      <c r="DB37" s="249" t="s">
        <v>157</v>
      </c>
      <c r="DC37" s="249">
        <f t="shared" si="31"/>
        <v>0.31503192998499724</v>
      </c>
      <c r="DD37" s="209">
        <f t="shared" si="27"/>
        <v>0.3173946694598847</v>
      </c>
      <c r="DE37" s="209">
        <f t="shared" si="25"/>
        <v>1.6989710972196876</v>
      </c>
      <c r="DF37" s="233" t="s">
        <v>158</v>
      </c>
      <c r="DG37" s="240">
        <v>0.5</v>
      </c>
      <c r="DH37" s="241">
        <v>0.5</v>
      </c>
      <c r="DI37" s="213">
        <f>DD37</f>
        <v>0.3173946694598847</v>
      </c>
      <c r="DJ37" s="214">
        <f t="shared" si="9"/>
        <v>0.3173946694598847</v>
      </c>
      <c r="DK37" s="214">
        <f t="shared" si="11"/>
        <v>1.0081828833397861</v>
      </c>
      <c r="DL37" s="327">
        <v>0.32</v>
      </c>
      <c r="DM37" s="248">
        <f>(DO37*10000)/CM37</f>
        <v>1410.7917393186472</v>
      </c>
      <c r="DN37" s="332">
        <v>203</v>
      </c>
      <c r="DO37" s="257">
        <v>0.4</v>
      </c>
      <c r="DP37" s="246">
        <f t="shared" si="30"/>
        <v>0.39858956792423128</v>
      </c>
      <c r="DQ37" s="234">
        <v>0.4</v>
      </c>
      <c r="DR37" s="219">
        <f t="shared" si="28"/>
        <v>0.39858956792423128</v>
      </c>
      <c r="DS37" s="235">
        <f t="shared" si="29"/>
        <v>203</v>
      </c>
      <c r="DT37" s="201" t="s">
        <v>720</v>
      </c>
    </row>
    <row r="38" spans="1:124" s="98" customFormat="1" ht="21.95" customHeight="1" thickBot="1" x14ac:dyDescent="0.3">
      <c r="A38" s="147" t="s">
        <v>685</v>
      </c>
      <c r="B38" s="358">
        <v>1</v>
      </c>
      <c r="C38" s="94" t="s">
        <v>671</v>
      </c>
      <c r="D38" s="94"/>
      <c r="E38" s="94" t="s">
        <v>214</v>
      </c>
      <c r="F38" s="156"/>
      <c r="G38" s="94"/>
      <c r="H38" s="144" t="s">
        <v>279</v>
      </c>
      <c r="I38" s="85" t="s">
        <v>312</v>
      </c>
      <c r="J38" s="85" t="s">
        <v>294</v>
      </c>
      <c r="K38" s="163"/>
      <c r="L38" s="163"/>
      <c r="M38" s="94"/>
      <c r="N38" s="94"/>
      <c r="O38" s="163"/>
      <c r="P38" s="94"/>
      <c r="Q38" s="94"/>
      <c r="R38" s="94"/>
      <c r="S38" s="94"/>
      <c r="T38" s="94"/>
      <c r="U38" s="163"/>
      <c r="V38" s="163"/>
      <c r="W38" s="163"/>
      <c r="X38" s="94"/>
      <c r="Y38" s="94"/>
      <c r="Z38" s="163"/>
      <c r="AA38" s="94"/>
      <c r="AB38" s="163"/>
      <c r="AC38" s="94"/>
      <c r="AD38" s="168">
        <v>15</v>
      </c>
      <c r="AE38" s="168">
        <v>20</v>
      </c>
      <c r="AF38" s="168">
        <v>20</v>
      </c>
      <c r="AG38" s="170"/>
      <c r="AH38" s="170"/>
      <c r="AI38" s="170"/>
      <c r="AJ38" s="170"/>
      <c r="AK38" s="94"/>
      <c r="AL38" s="94"/>
      <c r="AM38" s="94"/>
      <c r="AN38" s="94"/>
      <c r="AO38" s="94"/>
      <c r="AP38" s="94"/>
      <c r="AQ38" s="94"/>
      <c r="AR38" s="94"/>
      <c r="AS38" s="94"/>
      <c r="AT38" s="94"/>
      <c r="AU38" s="94"/>
      <c r="AV38" s="94"/>
      <c r="AW38" s="94"/>
      <c r="AX38" s="94"/>
      <c r="AY38" s="94"/>
      <c r="AZ38" s="94"/>
      <c r="BA38" s="94"/>
      <c r="BB38" s="94"/>
      <c r="BC38" s="94"/>
      <c r="BD38" s="94"/>
      <c r="BE38" s="94"/>
      <c r="BF38" s="94"/>
      <c r="BG38" s="94"/>
      <c r="BH38" s="94"/>
      <c r="BI38" s="94"/>
      <c r="BJ38" s="94"/>
      <c r="BK38" s="94"/>
      <c r="BL38" s="94"/>
      <c r="BM38" s="94"/>
      <c r="BN38" s="94"/>
      <c r="BO38" s="94"/>
      <c r="BP38" s="94"/>
      <c r="BQ38" s="94"/>
      <c r="BR38" s="94"/>
      <c r="BS38" s="94"/>
      <c r="BT38" s="94"/>
      <c r="BU38" s="94"/>
      <c r="BV38" s="94"/>
      <c r="BW38" s="94"/>
      <c r="BX38" s="94"/>
      <c r="BY38" s="168"/>
      <c r="BZ38" s="94"/>
      <c r="CA38" s="94"/>
      <c r="CB38" s="94"/>
      <c r="CC38" s="94"/>
      <c r="CD38" s="94"/>
      <c r="CE38" s="94"/>
      <c r="CF38" s="94"/>
      <c r="CG38" s="94"/>
      <c r="CH38" s="94">
        <v>20</v>
      </c>
      <c r="CI38" s="94">
        <v>20</v>
      </c>
      <c r="CJ38" s="94"/>
      <c r="CK38" s="94">
        <v>8</v>
      </c>
      <c r="CL38" s="94">
        <v>8</v>
      </c>
      <c r="CM38" s="81">
        <f t="shared" si="17"/>
        <v>50.265482457440001</v>
      </c>
      <c r="CN38">
        <f t="shared" si="24"/>
        <v>50.265482457440001</v>
      </c>
      <c r="CO38" s="161" t="s">
        <v>676</v>
      </c>
      <c r="CP38" s="168">
        <v>5</v>
      </c>
      <c r="CQ38" s="144">
        <v>6</v>
      </c>
      <c r="CR38" s="94">
        <v>2</v>
      </c>
      <c r="CS38" s="94">
        <v>2</v>
      </c>
      <c r="CT38" s="178">
        <f t="shared" si="21"/>
        <v>0.20106192982975998</v>
      </c>
      <c r="CU38" s="178">
        <f t="shared" si="22"/>
        <v>0.10053096491487999</v>
      </c>
      <c r="CV38" s="180">
        <f>(((CN38/2)*(100/CQ38)*4)/10000)/CS38</f>
        <v>8.3775804095733333E-2</v>
      </c>
      <c r="CW38" s="94">
        <f>100/AD38</f>
        <v>6.666666666666667</v>
      </c>
      <c r="CX38" s="94">
        <f>100/AE38</f>
        <v>5</v>
      </c>
      <c r="CY38" s="81">
        <f>CW38*CX38</f>
        <v>33.333333333333336</v>
      </c>
      <c r="CZ38" s="85">
        <v>65</v>
      </c>
      <c r="DA38" s="89">
        <f>CW38*(100/AF38)</f>
        <v>33.333333333333336</v>
      </c>
      <c r="DB38" s="89">
        <v>65</v>
      </c>
      <c r="DC38" s="81">
        <f t="shared" si="31"/>
        <v>0.16755160819146667</v>
      </c>
      <c r="DD38" s="20">
        <f t="shared" si="27"/>
        <v>0.26808257310634664</v>
      </c>
      <c r="DE38" s="20">
        <f t="shared" si="25"/>
        <v>0.41050144006909334</v>
      </c>
      <c r="DF38" s="51"/>
      <c r="DG38" s="44">
        <v>0.25</v>
      </c>
      <c r="DH38" s="115">
        <v>0.25</v>
      </c>
      <c r="DI38" s="41"/>
      <c r="DJ38" s="24">
        <f t="shared" si="9"/>
        <v>0.20106192982975998</v>
      </c>
      <c r="DK38" s="24">
        <f t="shared" si="11"/>
        <v>0.35814156250925999</v>
      </c>
      <c r="DL38" s="140">
        <v>0.35</v>
      </c>
      <c r="DM38" s="81">
        <f>(DO38*10000)/CM38</f>
        <v>69.630287602699624</v>
      </c>
      <c r="DN38" s="134">
        <v>70</v>
      </c>
      <c r="DO38" s="42">
        <v>0.35</v>
      </c>
      <c r="DP38" s="22">
        <f t="shared" si="30"/>
        <v>0.35185837720208002</v>
      </c>
      <c r="DQ38" s="193">
        <v>0.35</v>
      </c>
      <c r="DR38" s="23">
        <f t="shared" si="28"/>
        <v>0.35185837720208002</v>
      </c>
      <c r="DS38" s="13">
        <f t="shared" si="29"/>
        <v>70</v>
      </c>
      <c r="DT38" s="158" t="s">
        <v>307</v>
      </c>
    </row>
    <row r="39" spans="1:124" s="98" customFormat="1" ht="15.75" thickBot="1" x14ac:dyDescent="0.3">
      <c r="A39" s="83">
        <v>16</v>
      </c>
      <c r="B39" s="150">
        <v>1</v>
      </c>
      <c r="C39" s="154" t="s">
        <v>308</v>
      </c>
      <c r="D39" s="155" t="s">
        <v>309</v>
      </c>
      <c r="E39" s="150" t="s">
        <v>310</v>
      </c>
      <c r="F39" s="148" t="s">
        <v>311</v>
      </c>
      <c r="G39" s="150" t="s">
        <v>123</v>
      </c>
      <c r="H39" s="158" t="s">
        <v>279</v>
      </c>
      <c r="I39" s="85" t="s">
        <v>312</v>
      </c>
      <c r="J39" s="85" t="s">
        <v>294</v>
      </c>
      <c r="K39" s="84" t="s">
        <v>313</v>
      </c>
      <c r="L39" s="84" t="s">
        <v>282</v>
      </c>
      <c r="M39" s="81" t="s">
        <v>128</v>
      </c>
      <c r="N39" s="81" t="s">
        <v>314</v>
      </c>
      <c r="O39" s="84" t="s">
        <v>315</v>
      </c>
      <c r="P39" s="81" t="s">
        <v>123</v>
      </c>
      <c r="Q39" s="81"/>
      <c r="R39" s="81"/>
      <c r="S39" s="81" t="s">
        <v>316</v>
      </c>
      <c r="T39" s="81" t="s">
        <v>317</v>
      </c>
      <c r="U39" s="84" t="s">
        <v>144</v>
      </c>
      <c r="V39" s="84"/>
      <c r="W39" s="84" t="s">
        <v>318</v>
      </c>
      <c r="X39" s="81" t="s">
        <v>319</v>
      </c>
      <c r="Y39" s="81" t="s">
        <v>320</v>
      </c>
      <c r="Z39" s="84" t="s">
        <v>265</v>
      </c>
      <c r="AA39" s="81" t="s">
        <v>229</v>
      </c>
      <c r="AB39" s="84" t="s">
        <v>139</v>
      </c>
      <c r="AC39" s="81" t="s">
        <v>140</v>
      </c>
      <c r="AD39" s="86"/>
      <c r="AE39" s="86"/>
      <c r="AF39" s="86"/>
      <c r="AG39" s="84" t="s">
        <v>321</v>
      </c>
      <c r="AH39" s="84" t="s">
        <v>317</v>
      </c>
      <c r="AI39" s="84"/>
      <c r="AJ39" s="84"/>
      <c r="AK39" s="81" t="s">
        <v>123</v>
      </c>
      <c r="AL39" s="81"/>
      <c r="AM39" s="81" t="s">
        <v>322</v>
      </c>
      <c r="AN39" s="81" t="s">
        <v>323</v>
      </c>
      <c r="AO39" s="87" t="s">
        <v>133</v>
      </c>
      <c r="AP39" s="87"/>
      <c r="AQ39" s="87" t="s">
        <v>318</v>
      </c>
      <c r="AR39" s="81" t="s">
        <v>324</v>
      </c>
      <c r="AS39" s="81" t="s">
        <v>325</v>
      </c>
      <c r="AT39" s="81" t="s">
        <v>265</v>
      </c>
      <c r="AU39" s="81" t="s">
        <v>299</v>
      </c>
      <c r="AV39" s="81" t="s">
        <v>139</v>
      </c>
      <c r="AW39" s="81" t="s">
        <v>140</v>
      </c>
      <c r="AX39" s="87"/>
      <c r="AY39" s="87"/>
      <c r="AZ39" s="87"/>
      <c r="BA39" s="87" t="s">
        <v>321</v>
      </c>
      <c r="BB39" s="87" t="s">
        <v>317</v>
      </c>
      <c r="BC39" s="87"/>
      <c r="BD39" s="87"/>
      <c r="BE39" s="81" t="s">
        <v>150</v>
      </c>
      <c r="BF39" s="81"/>
      <c r="BG39" s="81"/>
      <c r="BH39" s="87"/>
      <c r="BI39" s="87"/>
      <c r="BJ39" s="87"/>
      <c r="BK39" s="87"/>
      <c r="BL39" s="87"/>
      <c r="BM39" s="87"/>
      <c r="BN39" s="87"/>
      <c r="BO39" s="87"/>
      <c r="BP39" s="87"/>
      <c r="BQ39" s="87"/>
      <c r="BR39" s="87"/>
      <c r="BS39" s="87"/>
      <c r="BT39" s="87"/>
      <c r="BU39" s="87"/>
      <c r="BV39" s="87"/>
      <c r="BW39" s="87"/>
      <c r="BX39" s="81" t="s">
        <v>151</v>
      </c>
      <c r="BY39" s="86" t="s">
        <v>326</v>
      </c>
      <c r="BZ39" s="81" t="s">
        <v>236</v>
      </c>
      <c r="CA39" s="81" t="s">
        <v>327</v>
      </c>
      <c r="CB39" s="81" t="s">
        <v>328</v>
      </c>
      <c r="CC39" s="81" t="s">
        <v>123</v>
      </c>
      <c r="CD39" s="81" t="s">
        <v>329</v>
      </c>
      <c r="CE39" s="81" t="s">
        <v>330</v>
      </c>
      <c r="CF39" s="81" t="s">
        <v>331</v>
      </c>
      <c r="CG39" s="81" t="s">
        <v>332</v>
      </c>
      <c r="CH39" s="81">
        <v>13</v>
      </c>
      <c r="CI39" s="81" t="s">
        <v>156</v>
      </c>
      <c r="CJ39" s="81">
        <v>1</v>
      </c>
      <c r="CK39" s="144">
        <v>13</v>
      </c>
      <c r="CL39" s="81">
        <v>10</v>
      </c>
      <c r="CM39" s="81">
        <f t="shared" si="17"/>
        <v>132.73228961417749</v>
      </c>
      <c r="CN39">
        <f t="shared" si="24"/>
        <v>78.539816339750004</v>
      </c>
      <c r="CO39" s="88" t="s">
        <v>155</v>
      </c>
      <c r="CP39" s="86">
        <v>6.5</v>
      </c>
      <c r="CQ39" s="89" t="s">
        <v>156</v>
      </c>
      <c r="CR39" s="81">
        <v>0.5</v>
      </c>
      <c r="CS39" s="89" t="s">
        <v>156</v>
      </c>
      <c r="CT39" s="112">
        <f t="shared" si="21"/>
        <v>0.40840704496669994</v>
      </c>
      <c r="CU39" s="112">
        <f t="shared" si="22"/>
        <v>0.81681408993339988</v>
      </c>
      <c r="CV39" s="17" t="s">
        <v>156</v>
      </c>
      <c r="CW39" s="81">
        <v>10</v>
      </c>
      <c r="CX39" s="81">
        <v>4.5</v>
      </c>
      <c r="CY39" s="81">
        <v>45</v>
      </c>
      <c r="CZ39" s="81" t="s">
        <v>156</v>
      </c>
      <c r="DA39" s="94" t="s">
        <v>157</v>
      </c>
      <c r="DB39" s="94" t="s">
        <v>156</v>
      </c>
      <c r="DC39" s="81">
        <f t="shared" si="31"/>
        <v>0.59729530326379876</v>
      </c>
      <c r="DD39" s="19">
        <v>1</v>
      </c>
      <c r="DE39" s="20" t="e">
        <f t="shared" si="25"/>
        <v>#VALUE!</v>
      </c>
      <c r="DF39" s="50" t="s">
        <v>158</v>
      </c>
      <c r="DG39" s="33">
        <v>0.1</v>
      </c>
      <c r="DH39" s="40" t="s">
        <v>156</v>
      </c>
      <c r="DI39" s="21">
        <f>DD39</f>
        <v>1</v>
      </c>
      <c r="DJ39" s="24">
        <f t="shared" si="9"/>
        <v>1</v>
      </c>
      <c r="DK39" s="24" t="e">
        <f t="shared" si="11"/>
        <v>#VALUE!</v>
      </c>
      <c r="DL39" s="140">
        <v>0.35299999999999998</v>
      </c>
      <c r="DM39" s="63">
        <v>45</v>
      </c>
      <c r="DN39" s="133">
        <v>45</v>
      </c>
      <c r="DO39" s="92">
        <f>($DM39*$CM39)/10000</f>
        <v>0.59729530326379876</v>
      </c>
      <c r="DP39" s="22">
        <f t="shared" si="30"/>
        <v>0.35342917352887504</v>
      </c>
      <c r="DQ39" s="22">
        <v>0.35</v>
      </c>
      <c r="DR39" s="23">
        <f t="shared" si="28"/>
        <v>0.35342917352887504</v>
      </c>
      <c r="DS39" s="13">
        <f>(DL39*10000)/CN39</f>
        <v>44.945355929148285</v>
      </c>
      <c r="DT39" s="81" t="s">
        <v>307</v>
      </c>
    </row>
    <row r="40" spans="1:124" s="259" customFormat="1" ht="15.75" thickBot="1" x14ac:dyDescent="0.3">
      <c r="A40" s="258">
        <v>16</v>
      </c>
      <c r="B40" s="196">
        <v>2</v>
      </c>
      <c r="C40" s="195" t="s">
        <v>308</v>
      </c>
      <c r="D40" s="196" t="s">
        <v>309</v>
      </c>
      <c r="E40" s="196" t="s">
        <v>310</v>
      </c>
      <c r="F40" s="196" t="s">
        <v>311</v>
      </c>
      <c r="G40" s="196" t="s">
        <v>123</v>
      </c>
      <c r="H40" s="196" t="s">
        <v>279</v>
      </c>
      <c r="I40" s="259" t="s">
        <v>312</v>
      </c>
      <c r="J40" s="196" t="s">
        <v>294</v>
      </c>
      <c r="K40" s="247" t="s">
        <v>313</v>
      </c>
      <c r="L40" s="247" t="s">
        <v>282</v>
      </c>
      <c r="M40" s="259" t="s">
        <v>128</v>
      </c>
      <c r="N40" s="259" t="s">
        <v>314</v>
      </c>
      <c r="O40" s="247" t="s">
        <v>315</v>
      </c>
      <c r="U40" s="247"/>
      <c r="V40" s="247"/>
      <c r="W40" s="247"/>
      <c r="Z40" s="247"/>
      <c r="AB40" s="247"/>
      <c r="AD40" s="251"/>
      <c r="AE40" s="251"/>
      <c r="AF40" s="251"/>
      <c r="AG40" s="252"/>
      <c r="AH40" s="252"/>
      <c r="AI40" s="252"/>
      <c r="AJ40" s="252"/>
      <c r="AK40" s="259" t="s">
        <v>123</v>
      </c>
      <c r="AM40" s="259" t="s">
        <v>322</v>
      </c>
      <c r="AN40" s="259" t="s">
        <v>323</v>
      </c>
      <c r="AO40" s="259" t="s">
        <v>133</v>
      </c>
      <c r="AQ40" s="259" t="s">
        <v>318</v>
      </c>
      <c r="AR40" s="259" t="s">
        <v>324</v>
      </c>
      <c r="AS40" s="259" t="s">
        <v>325</v>
      </c>
      <c r="AT40" s="259" t="s">
        <v>265</v>
      </c>
      <c r="AU40" s="259" t="s">
        <v>299</v>
      </c>
      <c r="AV40" s="259" t="s">
        <v>139</v>
      </c>
      <c r="AW40" s="259" t="s">
        <v>140</v>
      </c>
      <c r="BA40" s="259" t="s">
        <v>321</v>
      </c>
      <c r="BB40" s="259" t="s">
        <v>317</v>
      </c>
      <c r="BE40" s="259" t="s">
        <v>150</v>
      </c>
      <c r="BH40" s="252"/>
      <c r="BI40" s="252"/>
      <c r="BJ40" s="252"/>
      <c r="BK40" s="252"/>
      <c r="BL40" s="252"/>
      <c r="BM40" s="252"/>
      <c r="BN40" s="252"/>
      <c r="BO40" s="252"/>
      <c r="BP40" s="252"/>
      <c r="BQ40" s="252"/>
      <c r="BR40" s="252"/>
      <c r="BS40" s="252"/>
      <c r="BT40" s="252"/>
      <c r="BU40" s="252"/>
      <c r="BV40" s="252"/>
      <c r="BW40" s="252"/>
      <c r="BX40" s="259" t="s">
        <v>151</v>
      </c>
      <c r="BY40" s="251" t="s">
        <v>326</v>
      </c>
      <c r="BZ40" s="259" t="s">
        <v>236</v>
      </c>
      <c r="CA40" s="259" t="s">
        <v>327</v>
      </c>
      <c r="CB40" s="259" t="s">
        <v>328</v>
      </c>
      <c r="CC40" s="259" t="s">
        <v>123</v>
      </c>
      <c r="CD40" s="259" t="s">
        <v>329</v>
      </c>
      <c r="CE40" s="259" t="s">
        <v>330</v>
      </c>
      <c r="CF40" s="259" t="s">
        <v>331</v>
      </c>
      <c r="CG40" s="259" t="s">
        <v>332</v>
      </c>
      <c r="CH40" s="259">
        <v>13</v>
      </c>
      <c r="CI40" s="259" t="s">
        <v>156</v>
      </c>
      <c r="CJ40" s="259">
        <v>1</v>
      </c>
      <c r="CK40" s="259">
        <f>CH40*CJ40</f>
        <v>13</v>
      </c>
      <c r="CL40" s="259">
        <v>10</v>
      </c>
      <c r="CM40" s="259">
        <f t="shared" si="17"/>
        <v>132.73228961417749</v>
      </c>
      <c r="CN40" s="201">
        <f t="shared" si="24"/>
        <v>78.539816339750004</v>
      </c>
      <c r="CO40" s="253" t="s">
        <v>555</v>
      </c>
      <c r="CP40" s="251">
        <f>CK40</f>
        <v>13</v>
      </c>
      <c r="CQ40" s="255" t="s">
        <v>156</v>
      </c>
      <c r="CR40" s="259">
        <v>0.5</v>
      </c>
      <c r="CS40" s="259" t="s">
        <v>156</v>
      </c>
      <c r="CT40" s="256">
        <f t="shared" si="21"/>
        <v>0.20420352248334997</v>
      </c>
      <c r="CU40" s="256">
        <f t="shared" si="22"/>
        <v>0.40840704496669994</v>
      </c>
      <c r="CV40" s="206" t="s">
        <v>156</v>
      </c>
      <c r="CW40" s="259">
        <v>10</v>
      </c>
      <c r="CX40" s="259">
        <v>4.5</v>
      </c>
      <c r="CY40" s="259">
        <v>45</v>
      </c>
      <c r="CZ40" s="259" t="s">
        <v>156</v>
      </c>
      <c r="DA40" s="285" t="s">
        <v>157</v>
      </c>
      <c r="DB40" s="285" t="s">
        <v>157</v>
      </c>
      <c r="DC40" s="259">
        <f t="shared" si="31"/>
        <v>0.59729530326379876</v>
      </c>
      <c r="DD40" s="222">
        <v>1</v>
      </c>
      <c r="DE40" s="209" t="e">
        <f t="shared" si="25"/>
        <v>#VALUE!</v>
      </c>
      <c r="DF40" s="233" t="s">
        <v>158</v>
      </c>
      <c r="DG40" s="237">
        <v>0.1</v>
      </c>
      <c r="DH40" s="238" t="s">
        <v>156</v>
      </c>
      <c r="DI40" s="213">
        <f>DD40</f>
        <v>1</v>
      </c>
      <c r="DJ40" s="214">
        <f t="shared" ref="DJ40:DJ58" si="32">(DI40*DG40)+(DD40*(1-DG40))</f>
        <v>1</v>
      </c>
      <c r="DK40" s="214" t="e">
        <f t="shared" si="11"/>
        <v>#VALUE!</v>
      </c>
      <c r="DL40" s="327">
        <v>0.35</v>
      </c>
      <c r="DM40" s="289">
        <v>45</v>
      </c>
      <c r="DN40" s="335">
        <v>45</v>
      </c>
      <c r="DO40" s="257">
        <f>($DM40*$CM40)/10000</f>
        <v>0.59729530326379876</v>
      </c>
      <c r="DP40" s="217">
        <f t="shared" si="30"/>
        <v>0.35342917352887504</v>
      </c>
      <c r="DQ40" s="218">
        <v>0.35</v>
      </c>
      <c r="DR40" s="219">
        <f t="shared" si="28"/>
        <v>0.35342917352887504</v>
      </c>
      <c r="DS40" s="235">
        <f t="shared" ref="DS40:DS58" si="33">(DP40*10000)/CN40</f>
        <v>45</v>
      </c>
      <c r="DT40" s="293" t="s">
        <v>307</v>
      </c>
    </row>
    <row r="41" spans="1:124" s="259" customFormat="1" ht="23.45" customHeight="1" thickBot="1" x14ac:dyDescent="0.3">
      <c r="A41" s="149">
        <v>31</v>
      </c>
      <c r="B41" s="355">
        <v>1</v>
      </c>
      <c r="C41" s="97" t="s">
        <v>337</v>
      </c>
      <c r="D41" s="89" t="s">
        <v>338</v>
      </c>
      <c r="E41" s="89" t="s">
        <v>339</v>
      </c>
      <c r="F41" s="98" t="s">
        <v>340</v>
      </c>
      <c r="G41" s="89" t="s">
        <v>123</v>
      </c>
      <c r="H41" s="85" t="s">
        <v>279</v>
      </c>
      <c r="I41" s="85" t="s">
        <v>312</v>
      </c>
      <c r="J41" s="85" t="s">
        <v>341</v>
      </c>
      <c r="K41" s="84" t="s">
        <v>342</v>
      </c>
      <c r="L41" s="84" t="s">
        <v>192</v>
      </c>
      <c r="M41" s="81" t="s">
        <v>128</v>
      </c>
      <c r="N41" s="81" t="s">
        <v>334</v>
      </c>
      <c r="O41" s="84" t="s">
        <v>343</v>
      </c>
      <c r="P41" s="81" t="s">
        <v>123</v>
      </c>
      <c r="Q41" s="81"/>
      <c r="R41" s="81"/>
      <c r="S41" s="81" t="s">
        <v>344</v>
      </c>
      <c r="T41" s="81" t="s">
        <v>345</v>
      </c>
      <c r="U41" s="84" t="s">
        <v>144</v>
      </c>
      <c r="V41" s="84"/>
      <c r="W41" s="84" t="s">
        <v>346</v>
      </c>
      <c r="X41" s="81" t="s">
        <v>347</v>
      </c>
      <c r="Y41" s="81" t="s">
        <v>348</v>
      </c>
      <c r="Z41" s="84" t="s">
        <v>265</v>
      </c>
      <c r="AA41" s="81" t="s">
        <v>349</v>
      </c>
      <c r="AB41" s="84" t="s">
        <v>139</v>
      </c>
      <c r="AC41" s="81" t="s">
        <v>140</v>
      </c>
      <c r="AD41" s="86"/>
      <c r="AE41" s="86"/>
      <c r="AF41" s="86"/>
      <c r="AG41" s="84" t="s">
        <v>350</v>
      </c>
      <c r="AH41" s="84" t="s">
        <v>351</v>
      </c>
      <c r="AI41" s="84"/>
      <c r="AJ41" s="84"/>
      <c r="AK41" s="81" t="s">
        <v>123</v>
      </c>
      <c r="AL41" s="81"/>
      <c r="AM41" s="81" t="s">
        <v>352</v>
      </c>
      <c r="AN41" s="81" t="s">
        <v>353</v>
      </c>
      <c r="AO41" s="87" t="s">
        <v>133</v>
      </c>
      <c r="AP41" s="87"/>
      <c r="AQ41" s="87" t="s">
        <v>354</v>
      </c>
      <c r="AR41" s="81" t="s">
        <v>355</v>
      </c>
      <c r="AS41" s="81" t="s">
        <v>356</v>
      </c>
      <c r="AT41" s="81" t="s">
        <v>170</v>
      </c>
      <c r="AU41" s="81" t="s">
        <v>177</v>
      </c>
      <c r="AV41" s="81" t="s">
        <v>139</v>
      </c>
      <c r="AW41" s="81" t="s">
        <v>140</v>
      </c>
      <c r="AX41" s="87"/>
      <c r="AY41" s="87"/>
      <c r="AZ41" s="87"/>
      <c r="BA41" s="87" t="s">
        <v>357</v>
      </c>
      <c r="BB41" s="87" t="s">
        <v>357</v>
      </c>
      <c r="BC41" s="87"/>
      <c r="BD41" s="87"/>
      <c r="BE41" s="81" t="s">
        <v>123</v>
      </c>
      <c r="BF41" s="81" t="s">
        <v>358</v>
      </c>
      <c r="BG41" s="81" t="s">
        <v>359</v>
      </c>
      <c r="BH41" s="87" t="s">
        <v>225</v>
      </c>
      <c r="BI41" s="87" t="s">
        <v>360</v>
      </c>
      <c r="BJ41" s="87" t="s">
        <v>361</v>
      </c>
      <c r="BK41" s="87" t="s">
        <v>362</v>
      </c>
      <c r="BL41" s="87" t="s">
        <v>363</v>
      </c>
      <c r="BM41" s="87" t="s">
        <v>265</v>
      </c>
      <c r="BN41" s="87" t="s">
        <v>364</v>
      </c>
      <c r="BO41" s="87" t="s">
        <v>139</v>
      </c>
      <c r="BP41" s="87" t="s">
        <v>140</v>
      </c>
      <c r="BQ41" s="87"/>
      <c r="BR41" s="87"/>
      <c r="BS41" s="87"/>
      <c r="BT41" s="87" t="s">
        <v>365</v>
      </c>
      <c r="BU41" s="87" t="s">
        <v>365</v>
      </c>
      <c r="BV41" s="87"/>
      <c r="BW41" s="87"/>
      <c r="BX41" s="81" t="s">
        <v>336</v>
      </c>
      <c r="BY41" s="86" t="s">
        <v>366</v>
      </c>
      <c r="BZ41" s="81" t="s">
        <v>367</v>
      </c>
      <c r="CA41" s="81" t="s">
        <v>368</v>
      </c>
      <c r="CB41" s="81" t="s">
        <v>369</v>
      </c>
      <c r="CC41" s="81" t="s">
        <v>123</v>
      </c>
      <c r="CD41" s="81" t="s">
        <v>370</v>
      </c>
      <c r="CE41" s="81" t="s">
        <v>371</v>
      </c>
      <c r="CF41" s="81" t="s">
        <v>372</v>
      </c>
      <c r="CG41" s="81" t="s">
        <v>373</v>
      </c>
      <c r="CH41" s="81">
        <v>10</v>
      </c>
      <c r="CI41" s="81">
        <v>10</v>
      </c>
      <c r="CJ41" s="81">
        <v>0.3</v>
      </c>
      <c r="CK41" s="81">
        <f>CH41*CJ41</f>
        <v>3</v>
      </c>
      <c r="CL41" s="81">
        <v>4.5</v>
      </c>
      <c r="CM41" s="81">
        <f t="shared" si="17"/>
        <v>7.0685834705774999</v>
      </c>
      <c r="CN41">
        <f t="shared" si="24"/>
        <v>15.904312808799375</v>
      </c>
      <c r="CO41" s="88" t="s">
        <v>155</v>
      </c>
      <c r="CP41" s="86">
        <v>2</v>
      </c>
      <c r="CQ41" s="89">
        <v>2.5</v>
      </c>
      <c r="CR41" s="81">
        <v>2</v>
      </c>
      <c r="CS41" s="81">
        <v>2</v>
      </c>
      <c r="CT41" s="112">
        <f t="shared" si="21"/>
        <v>7.0685834705774997E-2</v>
      </c>
      <c r="CU41" s="112">
        <f t="shared" si="22"/>
        <v>3.5342917352887498E-2</v>
      </c>
      <c r="CV41" s="112">
        <v>0.08</v>
      </c>
      <c r="CW41" s="282">
        <f>SQRT(CY41)</f>
        <v>2.8284271247461903</v>
      </c>
      <c r="CX41" s="282">
        <f>SQRT(CY41)</f>
        <v>2.8284271247461903</v>
      </c>
      <c r="CY41" s="81">
        <v>8</v>
      </c>
      <c r="CZ41" s="81">
        <v>10</v>
      </c>
      <c r="DA41" s="89">
        <v>6</v>
      </c>
      <c r="DB41" s="89">
        <v>10</v>
      </c>
      <c r="DC41" s="161">
        <f t="shared" si="31"/>
        <v>5.6548667764620003E-3</v>
      </c>
      <c r="DD41" s="20">
        <f>DC41+CU41</f>
        <v>4.0997784129349499E-2</v>
      </c>
      <c r="DE41" s="20">
        <f t="shared" si="25"/>
        <v>9.590431280879938E-2</v>
      </c>
      <c r="DF41" s="49">
        <f>-(1-DA41/CY41)</f>
        <v>-0.25</v>
      </c>
      <c r="DG41" s="33">
        <v>0.1</v>
      </c>
      <c r="DH41" s="40">
        <v>0.12</v>
      </c>
      <c r="DI41" s="24">
        <f>DD41-(DD41*-DF41)</f>
        <v>3.0748338097012124E-2</v>
      </c>
      <c r="DJ41" s="24">
        <f t="shared" si="32"/>
        <v>3.9972839526115765E-2</v>
      </c>
      <c r="DK41" s="24">
        <f t="shared" si="11"/>
        <v>8.9192536014877352E-2</v>
      </c>
      <c r="DL41" s="140">
        <v>0.05</v>
      </c>
      <c r="DM41" s="81"/>
      <c r="DN41" s="324">
        <v>31</v>
      </c>
      <c r="DO41" s="22"/>
      <c r="DP41" s="22">
        <f t="shared" si="30"/>
        <v>4.9303369707278062E-2</v>
      </c>
      <c r="DQ41" s="22">
        <v>0.05</v>
      </c>
      <c r="DR41" s="23">
        <f t="shared" si="28"/>
        <v>4.9303369707278062E-2</v>
      </c>
      <c r="DS41" s="127">
        <f t="shared" si="33"/>
        <v>31</v>
      </c>
      <c r="DT41" s="150" t="s">
        <v>712</v>
      </c>
    </row>
    <row r="42" spans="1:124" s="259" customFormat="1" ht="15.75" thickBot="1" x14ac:dyDescent="0.3">
      <c r="A42" s="258">
        <v>31</v>
      </c>
      <c r="B42" s="196">
        <v>2</v>
      </c>
      <c r="C42" s="198" t="s">
        <v>337</v>
      </c>
      <c r="D42" s="196" t="s">
        <v>338</v>
      </c>
      <c r="E42" s="196" t="s">
        <v>339</v>
      </c>
      <c r="F42" s="196" t="s">
        <v>340</v>
      </c>
      <c r="G42" s="196" t="s">
        <v>123</v>
      </c>
      <c r="H42" s="259" t="s">
        <v>279</v>
      </c>
      <c r="I42" s="259" t="s">
        <v>312</v>
      </c>
      <c r="J42" s="259" t="s">
        <v>341</v>
      </c>
      <c r="K42" s="198" t="s">
        <v>342</v>
      </c>
      <c r="L42" s="198" t="s">
        <v>192</v>
      </c>
      <c r="M42" s="196" t="s">
        <v>128</v>
      </c>
      <c r="N42" s="196" t="s">
        <v>334</v>
      </c>
      <c r="O42" s="198" t="s">
        <v>343</v>
      </c>
      <c r="P42" s="196"/>
      <c r="Q42" s="196"/>
      <c r="R42" s="196"/>
      <c r="S42" s="196"/>
      <c r="T42" s="196"/>
      <c r="U42" s="198"/>
      <c r="V42" s="198"/>
      <c r="W42" s="198"/>
      <c r="X42" s="196"/>
      <c r="Y42" s="196"/>
      <c r="Z42" s="198"/>
      <c r="AA42" s="196"/>
      <c r="AB42" s="198"/>
      <c r="AC42" s="196"/>
      <c r="AD42" s="199"/>
      <c r="AE42" s="199"/>
      <c r="AF42" s="199"/>
      <c r="AG42" s="200"/>
      <c r="AH42" s="200"/>
      <c r="AI42" s="200"/>
      <c r="AJ42" s="200"/>
      <c r="AK42" s="196" t="s">
        <v>123</v>
      </c>
      <c r="AL42" s="196"/>
      <c r="AM42" s="196" t="s">
        <v>352</v>
      </c>
      <c r="AN42" s="196" t="s">
        <v>353</v>
      </c>
      <c r="AO42" s="196" t="s">
        <v>133</v>
      </c>
      <c r="AP42" s="196"/>
      <c r="AQ42" s="196" t="s">
        <v>354</v>
      </c>
      <c r="AR42" s="196" t="s">
        <v>355</v>
      </c>
      <c r="AS42" s="196" t="s">
        <v>356</v>
      </c>
      <c r="AT42" s="196" t="s">
        <v>170</v>
      </c>
      <c r="AU42" s="196" t="s">
        <v>177</v>
      </c>
      <c r="AV42" s="196" t="s">
        <v>139</v>
      </c>
      <c r="AW42" s="196" t="s">
        <v>140</v>
      </c>
      <c r="AX42" s="196"/>
      <c r="AY42" s="196"/>
      <c r="AZ42" s="196"/>
      <c r="BA42" s="196" t="s">
        <v>357</v>
      </c>
      <c r="BB42" s="196" t="s">
        <v>357</v>
      </c>
      <c r="BC42" s="196"/>
      <c r="BD42" s="196"/>
      <c r="BE42" s="196" t="s">
        <v>123</v>
      </c>
      <c r="BF42" s="196" t="s">
        <v>358</v>
      </c>
      <c r="BG42" s="196" t="s">
        <v>359</v>
      </c>
      <c r="BH42" s="200" t="s">
        <v>225</v>
      </c>
      <c r="BI42" s="200" t="s">
        <v>360</v>
      </c>
      <c r="BJ42" s="200" t="s">
        <v>361</v>
      </c>
      <c r="BK42" s="200" t="s">
        <v>362</v>
      </c>
      <c r="BL42" s="200" t="s">
        <v>363</v>
      </c>
      <c r="BM42" s="200" t="s">
        <v>265</v>
      </c>
      <c r="BN42" s="200" t="s">
        <v>364</v>
      </c>
      <c r="BO42" s="200" t="s">
        <v>139</v>
      </c>
      <c r="BP42" s="200" t="s">
        <v>140</v>
      </c>
      <c r="BQ42" s="200"/>
      <c r="BR42" s="200"/>
      <c r="BS42" s="200"/>
      <c r="BT42" s="200" t="s">
        <v>365</v>
      </c>
      <c r="BU42" s="200" t="s">
        <v>365</v>
      </c>
      <c r="BV42" s="200"/>
      <c r="BW42" s="200"/>
      <c r="BX42" s="196" t="s">
        <v>336</v>
      </c>
      <c r="BY42" s="199" t="s">
        <v>366</v>
      </c>
      <c r="BZ42" s="196" t="s">
        <v>367</v>
      </c>
      <c r="CA42" s="196" t="s">
        <v>368</v>
      </c>
      <c r="CB42" s="196" t="s">
        <v>369</v>
      </c>
      <c r="CC42" s="196" t="s">
        <v>123</v>
      </c>
      <c r="CD42" s="196" t="s">
        <v>370</v>
      </c>
      <c r="CE42" s="196" t="s">
        <v>371</v>
      </c>
      <c r="CF42" s="196" t="s">
        <v>372</v>
      </c>
      <c r="CG42" s="196" t="s">
        <v>373</v>
      </c>
      <c r="CH42" s="196">
        <v>10</v>
      </c>
      <c r="CI42" s="196">
        <v>10.1</v>
      </c>
      <c r="CJ42" s="196">
        <v>0.3</v>
      </c>
      <c r="CK42" s="196">
        <f>CH42*CJ42</f>
        <v>3</v>
      </c>
      <c r="CL42" s="196">
        <v>3</v>
      </c>
      <c r="CM42" s="196">
        <f t="shared" si="17"/>
        <v>7.0685834705774999</v>
      </c>
      <c r="CN42" s="201">
        <f t="shared" si="24"/>
        <v>7.0685834705774999</v>
      </c>
      <c r="CO42" s="202" t="s">
        <v>555</v>
      </c>
      <c r="CP42" s="199">
        <f>CK42</f>
        <v>3</v>
      </c>
      <c r="CQ42" s="203">
        <v>5</v>
      </c>
      <c r="CR42" s="196">
        <v>2</v>
      </c>
      <c r="CS42" s="196">
        <v>1.5</v>
      </c>
      <c r="CT42" s="205">
        <f t="shared" si="21"/>
        <v>4.7123889803850003E-2</v>
      </c>
      <c r="CU42" s="205">
        <f t="shared" si="22"/>
        <v>2.3561944901925001E-2</v>
      </c>
      <c r="CV42" s="206">
        <v>0.2</v>
      </c>
      <c r="CW42" s="244">
        <f>SQRT(CY42)</f>
        <v>5.3192304053522612</v>
      </c>
      <c r="CX42" s="244">
        <f>SQRT(CY42)</f>
        <v>5.3192304053522612</v>
      </c>
      <c r="CY42" s="196">
        <f>200/CM42</f>
        <v>28.294212105223977</v>
      </c>
      <c r="CZ42" s="284">
        <v>4</v>
      </c>
      <c r="DA42" s="196">
        <f>200/CM42</f>
        <v>28.294212105223977</v>
      </c>
      <c r="DB42" s="196">
        <v>6</v>
      </c>
      <c r="DC42" s="204">
        <f t="shared" si="31"/>
        <v>0.02</v>
      </c>
      <c r="DD42" s="209">
        <f>DC42+CU42</f>
        <v>4.3561944901924998E-2</v>
      </c>
      <c r="DE42" s="209">
        <f t="shared" si="25"/>
        <v>0.202827433388231</v>
      </c>
      <c r="DF42" s="233" t="s">
        <v>158</v>
      </c>
      <c r="DG42" s="211">
        <v>0.3</v>
      </c>
      <c r="DH42" s="212">
        <v>0.13</v>
      </c>
      <c r="DI42" s="213">
        <f>DD42</f>
        <v>4.3561944901924998E-2</v>
      </c>
      <c r="DJ42" s="214">
        <f t="shared" si="32"/>
        <v>4.3561944901924998E-2</v>
      </c>
      <c r="DK42" s="214">
        <f t="shared" si="11"/>
        <v>0.18212291988501123</v>
      </c>
      <c r="DL42" s="327">
        <v>0.05</v>
      </c>
      <c r="DM42" s="207">
        <f>(DO42*10000)/CM42</f>
        <v>28.294212105223977</v>
      </c>
      <c r="DN42" s="328">
        <v>70</v>
      </c>
      <c r="DO42" s="217">
        <v>0.02</v>
      </c>
      <c r="DP42" s="217">
        <f t="shared" si="30"/>
        <v>4.9480084294042499E-2</v>
      </c>
      <c r="DQ42" s="217">
        <v>0.05</v>
      </c>
      <c r="DR42" s="219">
        <f t="shared" si="28"/>
        <v>4.9480084294042499E-2</v>
      </c>
      <c r="DS42" s="235">
        <f t="shared" si="33"/>
        <v>70</v>
      </c>
      <c r="DT42" s="285" t="s">
        <v>719</v>
      </c>
    </row>
    <row r="43" spans="1:124" s="98" customFormat="1" ht="15.75" thickBot="1" x14ac:dyDescent="0.3">
      <c r="A43" s="83" t="s">
        <v>675</v>
      </c>
      <c r="B43" s="150">
        <v>1</v>
      </c>
      <c r="C43" s="183" t="s">
        <v>305</v>
      </c>
      <c r="D43" s="183"/>
      <c r="E43" s="183" t="s">
        <v>214</v>
      </c>
      <c r="F43" s="264"/>
      <c r="G43" s="183"/>
      <c r="H43" s="264" t="s">
        <v>220</v>
      </c>
      <c r="I43" s="98" t="s">
        <v>312</v>
      </c>
      <c r="J43" s="269" t="s">
        <v>306</v>
      </c>
      <c r="K43" s="271"/>
      <c r="L43" s="271"/>
      <c r="M43" s="183"/>
      <c r="N43" s="183"/>
      <c r="O43" s="271"/>
      <c r="P43" s="183"/>
      <c r="Q43" s="183"/>
      <c r="R43" s="183"/>
      <c r="S43" s="183"/>
      <c r="T43" s="183"/>
      <c r="U43" s="271"/>
      <c r="V43" s="271"/>
      <c r="W43" s="271"/>
      <c r="X43" s="183"/>
      <c r="Y43" s="183"/>
      <c r="Z43" s="271"/>
      <c r="AA43" s="183"/>
      <c r="AB43" s="271"/>
      <c r="AC43" s="183"/>
      <c r="AD43" s="272">
        <v>5</v>
      </c>
      <c r="AE43" s="272">
        <v>10</v>
      </c>
      <c r="AF43" s="272">
        <v>15</v>
      </c>
      <c r="AG43" s="273"/>
      <c r="AH43" s="273"/>
      <c r="AI43" s="273"/>
      <c r="AJ43" s="273"/>
      <c r="AK43" s="183"/>
      <c r="AL43" s="183"/>
      <c r="AM43" s="183"/>
      <c r="AN43" s="183"/>
      <c r="AO43" s="183"/>
      <c r="AP43" s="183"/>
      <c r="AQ43" s="183"/>
      <c r="AR43" s="183"/>
      <c r="AS43" s="183"/>
      <c r="AT43" s="183"/>
      <c r="AU43" s="183"/>
      <c r="AV43" s="183"/>
      <c r="AW43" s="183"/>
      <c r="AX43" s="183"/>
      <c r="AY43" s="183"/>
      <c r="AZ43" s="183"/>
      <c r="BA43" s="183"/>
      <c r="BB43" s="183"/>
      <c r="BC43" s="183"/>
      <c r="BD43" s="183"/>
      <c r="BE43" s="183"/>
      <c r="BF43" s="183"/>
      <c r="BG43" s="183"/>
      <c r="BH43" s="273"/>
      <c r="BI43" s="273"/>
      <c r="BJ43" s="273"/>
      <c r="BK43" s="273"/>
      <c r="BL43" s="273"/>
      <c r="BM43" s="273"/>
      <c r="BN43" s="273"/>
      <c r="BO43" s="273"/>
      <c r="BP43" s="273"/>
      <c r="BQ43" s="273"/>
      <c r="BR43" s="273"/>
      <c r="BS43" s="273"/>
      <c r="BT43" s="273"/>
      <c r="BU43" s="273"/>
      <c r="BV43" s="273"/>
      <c r="BW43" s="273"/>
      <c r="BX43" s="183"/>
      <c r="BY43" s="272"/>
      <c r="BZ43" s="183"/>
      <c r="CA43" s="183"/>
      <c r="CB43" s="183"/>
      <c r="CC43" s="183"/>
      <c r="CD43" s="183"/>
      <c r="CE43" s="183"/>
      <c r="CF43" s="183"/>
      <c r="CG43" s="183"/>
      <c r="CH43" s="183">
        <v>23</v>
      </c>
      <c r="CI43" s="183">
        <v>18</v>
      </c>
      <c r="CJ43" s="183"/>
      <c r="CK43" s="183">
        <v>3</v>
      </c>
      <c r="CL43" s="183">
        <v>6</v>
      </c>
      <c r="CM43" s="150">
        <f t="shared" si="17"/>
        <v>7.0685834705774999</v>
      </c>
      <c r="CN43">
        <f t="shared" si="24"/>
        <v>28.27433388231</v>
      </c>
      <c r="CO43" s="176" t="s">
        <v>555</v>
      </c>
      <c r="CP43" s="272">
        <v>2</v>
      </c>
      <c r="CQ43" s="266">
        <v>4</v>
      </c>
      <c r="CR43" s="183">
        <v>2</v>
      </c>
      <c r="CS43" s="183">
        <v>1.5</v>
      </c>
      <c r="CT43" s="28">
        <f t="shared" si="21"/>
        <v>7.0685834705774997E-2</v>
      </c>
      <c r="CU43" s="28">
        <f t="shared" si="22"/>
        <v>3.5342917352887498E-2</v>
      </c>
      <c r="CV43" s="40">
        <f>(((CN43/2)*(100/CQ43)*4)/10000)/CS43</f>
        <v>9.4247779607699991E-2</v>
      </c>
      <c r="CW43" s="183">
        <f>100/AD43</f>
        <v>20</v>
      </c>
      <c r="CX43" s="183">
        <f>100/AE43</f>
        <v>10</v>
      </c>
      <c r="CY43" s="150">
        <f>CW43*CX43</f>
        <v>200</v>
      </c>
      <c r="CZ43" s="108">
        <v>100</v>
      </c>
      <c r="DA43" s="151">
        <f>CW43*(100/AF43)</f>
        <v>133.33333333333334</v>
      </c>
      <c r="DB43" s="151">
        <v>100</v>
      </c>
      <c r="DC43" s="150">
        <f t="shared" si="31"/>
        <v>0.14137166941154999</v>
      </c>
      <c r="DD43" s="20">
        <f>DC43+CU43</f>
        <v>0.17671458676443749</v>
      </c>
      <c r="DE43" s="20">
        <f t="shared" si="25"/>
        <v>0.37699111843079997</v>
      </c>
      <c r="DF43" s="51"/>
      <c r="DG43" s="42">
        <v>0.25</v>
      </c>
      <c r="DH43" s="43">
        <v>0.25</v>
      </c>
      <c r="DI43" s="41"/>
      <c r="DJ43" s="24">
        <f t="shared" si="32"/>
        <v>0.13253594007332811</v>
      </c>
      <c r="DK43" s="24">
        <f t="shared" si="11"/>
        <v>0.31587732384143202</v>
      </c>
      <c r="DL43" s="140">
        <v>0.32</v>
      </c>
      <c r="DM43" s="150">
        <f>(DO43*10000)/CN43</f>
        <v>70.735530263059943</v>
      </c>
      <c r="DN43" s="324">
        <v>80</v>
      </c>
      <c r="DO43" s="42">
        <v>0.2</v>
      </c>
      <c r="DP43" s="22">
        <f t="shared" si="30"/>
        <v>0.22619467105847998</v>
      </c>
      <c r="DQ43" s="20">
        <v>0.23</v>
      </c>
      <c r="DR43" s="23">
        <f t="shared" si="28"/>
        <v>0.22619467105847998</v>
      </c>
      <c r="DS43" s="53">
        <f t="shared" si="33"/>
        <v>80</v>
      </c>
      <c r="DT43" s="81" t="s">
        <v>307</v>
      </c>
    </row>
    <row r="44" spans="1:124" s="259" customFormat="1" ht="15.75" thickBot="1" x14ac:dyDescent="0.3">
      <c r="A44" s="310" t="s">
        <v>424</v>
      </c>
      <c r="B44" s="359">
        <v>2</v>
      </c>
      <c r="C44" s="296" t="s">
        <v>425</v>
      </c>
      <c r="D44" s="296"/>
      <c r="E44" s="296" t="s">
        <v>214</v>
      </c>
      <c r="F44" s="285"/>
      <c r="G44" s="303"/>
      <c r="H44" s="283" t="s">
        <v>220</v>
      </c>
      <c r="I44" s="283" t="s">
        <v>312</v>
      </c>
      <c r="J44" s="298" t="s">
        <v>426</v>
      </c>
      <c r="K44" s="299"/>
      <c r="L44" s="299"/>
      <c r="M44" s="296"/>
      <c r="N44" s="296"/>
      <c r="O44" s="299"/>
      <c r="P44" s="296"/>
      <c r="Q44" s="296"/>
      <c r="R44" s="296"/>
      <c r="S44" s="296"/>
      <c r="T44" s="296"/>
      <c r="U44" s="299"/>
      <c r="V44" s="299"/>
      <c r="W44" s="299"/>
      <c r="X44" s="296"/>
      <c r="Y44" s="296"/>
      <c r="Z44" s="299"/>
      <c r="AA44" s="296"/>
      <c r="AB44" s="299"/>
      <c r="AC44" s="296"/>
      <c r="AD44" s="300">
        <v>10</v>
      </c>
      <c r="AE44" s="300">
        <v>10</v>
      </c>
      <c r="AF44" s="300">
        <v>20</v>
      </c>
      <c r="AG44" s="299"/>
      <c r="AH44" s="299"/>
      <c r="AI44" s="299"/>
      <c r="AJ44" s="299"/>
      <c r="AK44" s="296"/>
      <c r="AL44" s="296"/>
      <c r="AM44" s="296"/>
      <c r="AN44" s="296"/>
      <c r="AO44" s="301"/>
      <c r="AP44" s="301"/>
      <c r="AQ44" s="301"/>
      <c r="AR44" s="296"/>
      <c r="AS44" s="296"/>
      <c r="AT44" s="296"/>
      <c r="AU44" s="296"/>
      <c r="AV44" s="296"/>
      <c r="AW44" s="296"/>
      <c r="AX44" s="301"/>
      <c r="AY44" s="301"/>
      <c r="AZ44" s="301"/>
      <c r="BA44" s="301"/>
      <c r="BB44" s="301"/>
      <c r="BC44" s="301"/>
      <c r="BD44" s="301"/>
      <c r="BE44" s="296"/>
      <c r="BF44" s="296"/>
      <c r="BG44" s="296"/>
      <c r="BH44" s="301"/>
      <c r="BI44" s="301"/>
      <c r="BJ44" s="301"/>
      <c r="BK44" s="301"/>
      <c r="BL44" s="301"/>
      <c r="BM44" s="301"/>
      <c r="BN44" s="301"/>
      <c r="BO44" s="301"/>
      <c r="BP44" s="301"/>
      <c r="BQ44" s="301"/>
      <c r="BR44" s="301"/>
      <c r="BS44" s="301"/>
      <c r="BT44" s="301"/>
      <c r="BU44" s="301"/>
      <c r="BV44" s="301"/>
      <c r="BW44" s="301"/>
      <c r="BX44" s="296"/>
      <c r="BY44" s="300"/>
      <c r="BZ44" s="296"/>
      <c r="CA44" s="296"/>
      <c r="CB44" s="296"/>
      <c r="CC44" s="296"/>
      <c r="CD44" s="296"/>
      <c r="CE44" s="296"/>
      <c r="CF44" s="296"/>
      <c r="CG44" s="296"/>
      <c r="CH44" s="296">
        <v>15</v>
      </c>
      <c r="CI44" s="296">
        <v>13</v>
      </c>
      <c r="CJ44" s="296"/>
      <c r="CK44" s="296">
        <v>5</v>
      </c>
      <c r="CL44" s="296">
        <v>4.5999999999999996</v>
      </c>
      <c r="CM44" s="248">
        <f t="shared" si="17"/>
        <v>19.634954084937501</v>
      </c>
      <c r="CN44" s="201">
        <f t="shared" si="24"/>
        <v>16.619025137491096</v>
      </c>
      <c r="CO44" s="302" t="s">
        <v>155</v>
      </c>
      <c r="CP44" s="300">
        <v>2</v>
      </c>
      <c r="CQ44" s="303">
        <v>3</v>
      </c>
      <c r="CR44" s="296">
        <v>2</v>
      </c>
      <c r="CS44" s="296">
        <v>2</v>
      </c>
      <c r="CT44" s="304">
        <f t="shared" si="21"/>
        <v>0.196349540849375</v>
      </c>
      <c r="CU44" s="304">
        <f t="shared" si="22"/>
        <v>9.8174770424687502E-2</v>
      </c>
      <c r="CV44" s="305">
        <v>0.08</v>
      </c>
      <c r="CW44" s="296">
        <f>100/AD44</f>
        <v>10</v>
      </c>
      <c r="CX44" s="296">
        <f>100/AE44</f>
        <v>10</v>
      </c>
      <c r="CY44" s="296">
        <f>CW44*CX44</f>
        <v>100</v>
      </c>
      <c r="CZ44" s="296">
        <v>100</v>
      </c>
      <c r="DA44" s="296">
        <f>CW44*(100/AF44)</f>
        <v>50</v>
      </c>
      <c r="DB44" s="296">
        <v>50</v>
      </c>
      <c r="DC44" s="296">
        <f t="shared" si="31"/>
        <v>0.196349540849375</v>
      </c>
      <c r="DD44" s="208">
        <f>DC44+CU44</f>
        <v>0.29452431127406253</v>
      </c>
      <c r="DE44" s="208">
        <f t="shared" si="25"/>
        <v>0.24619025137491096</v>
      </c>
      <c r="DF44" s="306"/>
      <c r="DG44" s="245">
        <v>0.3</v>
      </c>
      <c r="DH44" s="215">
        <v>0.3</v>
      </c>
      <c r="DI44" s="307">
        <f>DD44</f>
        <v>0.29452431127406253</v>
      </c>
      <c r="DJ44" s="214">
        <f t="shared" si="32"/>
        <v>0.29452431127406253</v>
      </c>
      <c r="DK44" s="214">
        <f t="shared" si="11"/>
        <v>0.26069046934465645</v>
      </c>
      <c r="DL44" s="327">
        <v>0.28000000000000003</v>
      </c>
      <c r="DM44" s="248">
        <f>(DO44*10000)/CN44</f>
        <v>150.43000292238648</v>
      </c>
      <c r="DN44" s="332">
        <v>150</v>
      </c>
      <c r="DO44" s="257">
        <v>0.25</v>
      </c>
      <c r="DP44" s="217">
        <f t="shared" si="30"/>
        <v>0.24928537706236642</v>
      </c>
      <c r="DQ44" s="217">
        <v>0.22</v>
      </c>
      <c r="DR44" s="219">
        <f t="shared" si="28"/>
        <v>0.24928537706236642</v>
      </c>
      <c r="DS44" s="235">
        <f t="shared" si="33"/>
        <v>150</v>
      </c>
      <c r="DT44" s="296" t="s">
        <v>307</v>
      </c>
    </row>
    <row r="45" spans="1:124" s="98" customFormat="1" ht="15.75" thickBot="1" x14ac:dyDescent="0.3">
      <c r="A45" s="263" t="s">
        <v>703</v>
      </c>
      <c r="B45" s="360">
        <v>1</v>
      </c>
      <c r="C45" s="153" t="s">
        <v>704</v>
      </c>
      <c r="D45" s="153"/>
      <c r="E45" s="153" t="s">
        <v>214</v>
      </c>
      <c r="F45" s="160"/>
      <c r="G45" s="153"/>
      <c r="H45" s="160" t="s">
        <v>500</v>
      </c>
      <c r="I45" s="268" t="s">
        <v>312</v>
      </c>
      <c r="J45" s="160" t="s">
        <v>501</v>
      </c>
      <c r="K45" s="164"/>
      <c r="L45" s="164"/>
      <c r="M45" s="153"/>
      <c r="N45" s="153"/>
      <c r="O45" s="164"/>
      <c r="P45" s="153"/>
      <c r="Q45" s="153"/>
      <c r="R45" s="153"/>
      <c r="S45" s="153"/>
      <c r="T45" s="153"/>
      <c r="U45" s="164"/>
      <c r="V45" s="164"/>
      <c r="W45" s="164"/>
      <c r="X45" s="153"/>
      <c r="Y45" s="153"/>
      <c r="Z45" s="164"/>
      <c r="AA45" s="153"/>
      <c r="AB45" s="164"/>
      <c r="AC45" s="153"/>
      <c r="AD45" s="109">
        <v>30</v>
      </c>
      <c r="AE45" s="109">
        <v>6</v>
      </c>
      <c r="AF45" s="109">
        <v>6</v>
      </c>
      <c r="AG45" s="173"/>
      <c r="AH45" s="173"/>
      <c r="AI45" s="173"/>
      <c r="AJ45" s="173"/>
      <c r="AK45" s="153"/>
      <c r="AL45" s="153"/>
      <c r="AM45" s="153"/>
      <c r="AN45" s="153"/>
      <c r="AO45" s="153"/>
      <c r="AP45" s="153"/>
      <c r="AQ45" s="153"/>
      <c r="AR45" s="153"/>
      <c r="AS45" s="153"/>
      <c r="AT45" s="153"/>
      <c r="AU45" s="153"/>
      <c r="AV45" s="153"/>
      <c r="AW45" s="153"/>
      <c r="AX45" s="153"/>
      <c r="AY45" s="153"/>
      <c r="AZ45" s="153"/>
      <c r="BA45" s="153"/>
      <c r="BB45" s="153"/>
      <c r="BC45" s="153"/>
      <c r="BD45" s="153"/>
      <c r="BE45" s="153"/>
      <c r="BF45" s="153"/>
      <c r="BG45" s="153"/>
      <c r="BH45" s="153"/>
      <c r="BI45" s="153"/>
      <c r="BJ45" s="153"/>
      <c r="BK45" s="153"/>
      <c r="BL45" s="153"/>
      <c r="BM45" s="153"/>
      <c r="BN45" s="153"/>
      <c r="BO45" s="153"/>
      <c r="BP45" s="153"/>
      <c r="BQ45" s="153"/>
      <c r="BR45" s="153"/>
      <c r="BS45" s="153"/>
      <c r="BT45" s="153"/>
      <c r="BU45" s="153"/>
      <c r="BV45" s="153"/>
      <c r="BW45" s="153"/>
      <c r="BX45" s="153"/>
      <c r="BY45" s="167"/>
      <c r="BZ45" s="153"/>
      <c r="CA45" s="153"/>
      <c r="CB45" s="153"/>
      <c r="CC45" s="153"/>
      <c r="CD45" s="153"/>
      <c r="CE45" s="153"/>
      <c r="CF45" s="153"/>
      <c r="CG45" s="153"/>
      <c r="CH45" s="153">
        <v>20</v>
      </c>
      <c r="CI45" s="153">
        <v>20</v>
      </c>
      <c r="CJ45" s="153"/>
      <c r="CK45" s="153">
        <v>6</v>
      </c>
      <c r="CL45" s="153">
        <v>6</v>
      </c>
      <c r="CM45" s="110">
        <f t="shared" si="17"/>
        <v>28.27433388231</v>
      </c>
      <c r="CN45">
        <f t="shared" si="24"/>
        <v>28.27433388231</v>
      </c>
      <c r="CO45" s="174" t="s">
        <v>676</v>
      </c>
      <c r="CP45" s="167">
        <v>7</v>
      </c>
      <c r="CQ45" s="159">
        <v>6</v>
      </c>
      <c r="CR45" s="153">
        <v>50</v>
      </c>
      <c r="CS45" s="153">
        <v>50</v>
      </c>
      <c r="CT45" s="277">
        <f t="shared" si="21"/>
        <v>8.0783811092314278E-2</v>
      </c>
      <c r="CU45" s="277">
        <f t="shared" si="22"/>
        <v>1.6156762218462856E-3</v>
      </c>
      <c r="CV45" s="181">
        <f>(((CN45/2)*(100/CQ45)*4)/10000)/CS45</f>
        <v>1.8849555921540001E-3</v>
      </c>
      <c r="CW45" s="153">
        <f>100/30</f>
        <v>3.3333333333333335</v>
      </c>
      <c r="CX45" s="153">
        <f>100/AE45</f>
        <v>16.666666666666668</v>
      </c>
      <c r="CY45" s="110">
        <f>CW45*CX45</f>
        <v>55.555555555555564</v>
      </c>
      <c r="CZ45" s="110">
        <v>75</v>
      </c>
      <c r="DA45" s="153">
        <f>CY45</f>
        <v>55.555555555555564</v>
      </c>
      <c r="DB45" s="153">
        <v>75</v>
      </c>
      <c r="DC45" s="153">
        <f t="shared" si="31"/>
        <v>0.15707963267950001</v>
      </c>
      <c r="DD45" s="20">
        <f>DC45+CU45</f>
        <v>0.15869530890134628</v>
      </c>
      <c r="DE45" s="20">
        <f t="shared" si="25"/>
        <v>0.213942459709479</v>
      </c>
      <c r="DF45" s="51"/>
      <c r="DG45" s="44">
        <v>0.5</v>
      </c>
      <c r="DH45" s="32">
        <v>0.5</v>
      </c>
      <c r="DI45" s="184">
        <f>DD45-(DD45*-DF45)</f>
        <v>0.15869530890134628</v>
      </c>
      <c r="DJ45" s="24">
        <f t="shared" si="32"/>
        <v>0.15869530890134628</v>
      </c>
      <c r="DK45" s="24">
        <f t="shared" si="11"/>
        <v>0.18631888430541266</v>
      </c>
      <c r="DL45" s="140">
        <v>0.23</v>
      </c>
      <c r="DM45" s="159">
        <v>100</v>
      </c>
      <c r="DN45" s="334">
        <v>100</v>
      </c>
      <c r="DO45" s="111">
        <f>($DM45*$CM45)/10000</f>
        <v>0.28274333882309999</v>
      </c>
      <c r="DP45" s="22">
        <f t="shared" si="30"/>
        <v>0.28274333882309999</v>
      </c>
      <c r="DQ45" s="20">
        <v>0.28000000000000003</v>
      </c>
      <c r="DR45" s="23">
        <f t="shared" si="28"/>
        <v>0.28274333882309999</v>
      </c>
      <c r="DS45" s="13">
        <f t="shared" si="33"/>
        <v>99.999999999999986</v>
      </c>
      <c r="DT45" s="81"/>
    </row>
    <row r="46" spans="1:124" s="116" customFormat="1" ht="15.75" thickBot="1" x14ac:dyDescent="0.3">
      <c r="A46" s="85">
        <v>20</v>
      </c>
      <c r="B46" s="85">
        <v>1</v>
      </c>
      <c r="C46" s="97" t="s">
        <v>686</v>
      </c>
      <c r="D46" s="85" t="s">
        <v>687</v>
      </c>
      <c r="E46" s="85" t="s">
        <v>688</v>
      </c>
      <c r="F46" s="85" t="s">
        <v>689</v>
      </c>
      <c r="G46" s="85" t="s">
        <v>150</v>
      </c>
      <c r="H46" s="85" t="s">
        <v>500</v>
      </c>
      <c r="I46" s="85" t="s">
        <v>312</v>
      </c>
      <c r="J46" s="85" t="s">
        <v>690</v>
      </c>
      <c r="K46" s="84" t="s">
        <v>164</v>
      </c>
      <c r="L46" s="84" t="s">
        <v>127</v>
      </c>
      <c r="M46" s="85" t="s">
        <v>128</v>
      </c>
      <c r="N46" s="85" t="s">
        <v>129</v>
      </c>
      <c r="O46" s="84" t="s">
        <v>691</v>
      </c>
      <c r="P46" s="85" t="s">
        <v>150</v>
      </c>
      <c r="Q46" s="85" t="s">
        <v>150</v>
      </c>
      <c r="R46" s="85" t="s">
        <v>123</v>
      </c>
      <c r="S46" s="85"/>
      <c r="T46" s="85"/>
      <c r="U46" s="84"/>
      <c r="V46" s="84"/>
      <c r="W46" s="84"/>
      <c r="X46" s="85"/>
      <c r="Y46" s="85"/>
      <c r="Z46" s="84"/>
      <c r="AA46" s="85"/>
      <c r="AB46" s="84"/>
      <c r="AC46" s="85"/>
      <c r="AD46" s="86"/>
      <c r="AE46" s="86"/>
      <c r="AF46" s="86"/>
      <c r="AG46" s="87"/>
      <c r="AH46" s="87"/>
      <c r="AI46" s="87"/>
      <c r="AJ46" s="87"/>
      <c r="AK46" s="85" t="s">
        <v>150</v>
      </c>
      <c r="AL46" s="85" t="s">
        <v>123</v>
      </c>
      <c r="AM46" s="85"/>
      <c r="AN46" s="85"/>
      <c r="AO46" s="85"/>
      <c r="AP46" s="85"/>
      <c r="AQ46" s="85"/>
      <c r="AR46" s="85"/>
      <c r="AS46" s="85"/>
      <c r="AT46" s="85"/>
      <c r="AU46" s="85"/>
      <c r="AV46" s="85"/>
      <c r="AW46" s="85"/>
      <c r="AX46" s="85"/>
      <c r="AY46" s="85"/>
      <c r="AZ46" s="85"/>
      <c r="BA46" s="85"/>
      <c r="BB46" s="85"/>
      <c r="BC46" s="85"/>
      <c r="BD46" s="85"/>
      <c r="BE46" s="85" t="s">
        <v>123</v>
      </c>
      <c r="BF46" s="85"/>
      <c r="BG46" s="85" t="s">
        <v>692</v>
      </c>
      <c r="BH46" s="85" t="s">
        <v>693</v>
      </c>
      <c r="BI46" s="85"/>
      <c r="BJ46" s="85" t="s">
        <v>694</v>
      </c>
      <c r="BK46" s="85"/>
      <c r="BL46" s="85" t="s">
        <v>695</v>
      </c>
      <c r="BM46" s="85" t="s">
        <v>197</v>
      </c>
      <c r="BN46" s="85" t="s">
        <v>696</v>
      </c>
      <c r="BO46" s="85" t="s">
        <v>139</v>
      </c>
      <c r="BP46" s="85" t="s">
        <v>697</v>
      </c>
      <c r="BQ46" s="85" t="s">
        <v>693</v>
      </c>
      <c r="BR46" s="85" t="s">
        <v>698</v>
      </c>
      <c r="BS46" s="85" t="s">
        <v>699</v>
      </c>
      <c r="BT46" s="85"/>
      <c r="BU46" s="85"/>
      <c r="BV46" s="85"/>
      <c r="BW46" s="85"/>
      <c r="BX46" s="85" t="s">
        <v>123</v>
      </c>
      <c r="BY46" s="86" t="s">
        <v>700</v>
      </c>
      <c r="BZ46" s="85" t="s">
        <v>701</v>
      </c>
      <c r="CA46" s="85"/>
      <c r="CB46" s="85" t="s">
        <v>702</v>
      </c>
      <c r="CC46" s="85" t="s">
        <v>150</v>
      </c>
      <c r="CD46" s="85"/>
      <c r="CE46" s="85"/>
      <c r="CF46" s="85"/>
      <c r="CG46" s="85"/>
      <c r="CH46" s="85">
        <v>30.5</v>
      </c>
      <c r="CI46" s="85">
        <v>30.5</v>
      </c>
      <c r="CJ46" s="85">
        <v>0.125</v>
      </c>
      <c r="CK46" s="85">
        <f>CH46*CJ46</f>
        <v>3.8125</v>
      </c>
      <c r="CL46" s="85">
        <v>3.8</v>
      </c>
      <c r="CM46" s="85">
        <f t="shared" si="17"/>
        <v>11.415885023445693</v>
      </c>
      <c r="CN46">
        <f t="shared" si="24"/>
        <v>11.341149479459899</v>
      </c>
      <c r="CO46" s="88" t="s">
        <v>676</v>
      </c>
      <c r="CP46" s="86" t="s">
        <v>636</v>
      </c>
      <c r="CQ46" s="89">
        <v>6</v>
      </c>
      <c r="CR46" s="85" t="s">
        <v>636</v>
      </c>
      <c r="CS46" s="85">
        <v>30</v>
      </c>
      <c r="CT46" s="274" t="s">
        <v>636</v>
      </c>
      <c r="CU46" s="278" t="s">
        <v>636</v>
      </c>
      <c r="CV46" s="180">
        <v>0.03</v>
      </c>
      <c r="CW46" s="100" t="s">
        <v>636</v>
      </c>
      <c r="CX46" s="100" t="s">
        <v>636</v>
      </c>
      <c r="CY46" s="100">
        <v>200</v>
      </c>
      <c r="CZ46" s="89">
        <v>200</v>
      </c>
      <c r="DA46" s="100">
        <v>200</v>
      </c>
      <c r="DB46" s="89">
        <v>200</v>
      </c>
      <c r="DC46" s="85">
        <f t="shared" si="31"/>
        <v>0.22831770046891384</v>
      </c>
      <c r="DD46" s="112">
        <f>DC46</f>
        <v>0.22831770046891384</v>
      </c>
      <c r="DE46" s="20">
        <f t="shared" si="25"/>
        <v>0.25682298958919797</v>
      </c>
      <c r="DF46" s="113" t="s">
        <v>158</v>
      </c>
      <c r="DG46" s="92">
        <v>0.8</v>
      </c>
      <c r="DH46" s="180">
        <v>0.7</v>
      </c>
      <c r="DI46" s="114">
        <f>DD46</f>
        <v>0.22831770046891384</v>
      </c>
      <c r="DJ46" s="49">
        <f t="shared" si="32"/>
        <v>0.22831770046891384</v>
      </c>
      <c r="DK46" s="24">
        <f t="shared" si="11"/>
        <v>0.23686928720499906</v>
      </c>
      <c r="DL46" s="141">
        <v>0.23</v>
      </c>
      <c r="DM46" s="100">
        <v>200</v>
      </c>
      <c r="DN46" s="134">
        <v>200</v>
      </c>
      <c r="DO46" s="92">
        <f>($DM46*$CM46)/10000</f>
        <v>0.22831770046891384</v>
      </c>
      <c r="DP46" s="22">
        <f t="shared" si="30"/>
        <v>0.22682298958919797</v>
      </c>
      <c r="DQ46" s="193">
        <v>0.23</v>
      </c>
      <c r="DR46" s="23">
        <f t="shared" si="28"/>
        <v>0.22682298958919797</v>
      </c>
      <c r="DS46" s="13">
        <f t="shared" si="33"/>
        <v>199.99999999999997</v>
      </c>
      <c r="DT46" s="158" t="s">
        <v>454</v>
      </c>
    </row>
    <row r="47" spans="1:124" ht="15.75" thickBot="1" x14ac:dyDescent="0.3">
      <c r="A47" s="117">
        <v>27</v>
      </c>
      <c r="B47" s="117">
        <v>1</v>
      </c>
      <c r="C47" s="165" t="s">
        <v>502</v>
      </c>
      <c r="D47" s="117" t="s">
        <v>503</v>
      </c>
      <c r="E47" s="117" t="s">
        <v>504</v>
      </c>
      <c r="F47" s="162" t="s">
        <v>505</v>
      </c>
      <c r="G47" s="117" t="s">
        <v>150</v>
      </c>
      <c r="H47" s="162" t="s">
        <v>279</v>
      </c>
      <c r="I47" s="162" t="s">
        <v>431</v>
      </c>
      <c r="J47" s="162" t="s">
        <v>506</v>
      </c>
      <c r="K47" s="165" t="s">
        <v>313</v>
      </c>
      <c r="L47" s="165" t="s">
        <v>507</v>
      </c>
      <c r="M47" s="117" t="s">
        <v>128</v>
      </c>
      <c r="N47" s="117"/>
      <c r="O47" s="165"/>
      <c r="P47" s="117" t="s">
        <v>123</v>
      </c>
      <c r="Q47" s="117"/>
      <c r="R47" s="117"/>
      <c r="S47" s="117" t="s">
        <v>508</v>
      </c>
      <c r="T47" s="117"/>
      <c r="U47" s="165" t="s">
        <v>133</v>
      </c>
      <c r="V47" s="165"/>
      <c r="W47" s="165" t="s">
        <v>509</v>
      </c>
      <c r="X47" s="117" t="s">
        <v>510</v>
      </c>
      <c r="Y47" s="117"/>
      <c r="Z47" s="165" t="s">
        <v>265</v>
      </c>
      <c r="AA47" s="117" t="s">
        <v>511</v>
      </c>
      <c r="AB47" s="165" t="s">
        <v>139</v>
      </c>
      <c r="AC47" s="117" t="s">
        <v>140</v>
      </c>
      <c r="AD47" s="169"/>
      <c r="AE47" s="169"/>
      <c r="AF47" s="169"/>
      <c r="AG47" s="165" t="s">
        <v>512</v>
      </c>
      <c r="AH47" s="165" t="s">
        <v>512</v>
      </c>
      <c r="AI47" s="165"/>
      <c r="AJ47" s="165"/>
      <c r="AK47" s="117" t="s">
        <v>150</v>
      </c>
      <c r="AL47" s="117" t="s">
        <v>150</v>
      </c>
      <c r="AM47" s="117"/>
      <c r="AN47" s="117"/>
      <c r="AO47" s="172"/>
      <c r="AP47" s="172"/>
      <c r="AQ47" s="172"/>
      <c r="AR47" s="117"/>
      <c r="AS47" s="117"/>
      <c r="AT47" s="117"/>
      <c r="AU47" s="117"/>
      <c r="AV47" s="117"/>
      <c r="AW47" s="117"/>
      <c r="AX47" s="172"/>
      <c r="AY47" s="172"/>
      <c r="AZ47" s="172"/>
      <c r="BA47" s="172"/>
      <c r="BB47" s="172"/>
      <c r="BC47" s="172"/>
      <c r="BD47" s="172"/>
      <c r="BE47" s="117"/>
      <c r="BF47" s="117"/>
      <c r="BG47" s="117"/>
      <c r="BH47" s="172"/>
      <c r="BI47" s="172"/>
      <c r="BJ47" s="172"/>
      <c r="BK47" s="172"/>
      <c r="BL47" s="172"/>
      <c r="BM47" s="172"/>
      <c r="BN47" s="172"/>
      <c r="BO47" s="172"/>
      <c r="BP47" s="172"/>
      <c r="BQ47" s="172"/>
      <c r="BR47" s="172"/>
      <c r="BS47" s="172"/>
      <c r="BT47" s="172"/>
      <c r="BU47" s="172"/>
      <c r="BV47" s="172"/>
      <c r="BW47" s="172"/>
      <c r="BX47" s="117" t="s">
        <v>151</v>
      </c>
      <c r="BY47" s="169" t="s">
        <v>513</v>
      </c>
      <c r="BZ47" s="117" t="s">
        <v>514</v>
      </c>
      <c r="CA47" s="117"/>
      <c r="CB47" s="117" t="s">
        <v>515</v>
      </c>
      <c r="CC47" s="117" t="s">
        <v>123</v>
      </c>
      <c r="CD47" s="117" t="s">
        <v>516</v>
      </c>
      <c r="CE47" s="117" t="s">
        <v>517</v>
      </c>
      <c r="CF47" s="117" t="s">
        <v>518</v>
      </c>
      <c r="CG47" s="117"/>
      <c r="CH47" s="117">
        <v>13</v>
      </c>
      <c r="CI47" s="117" t="s">
        <v>156</v>
      </c>
      <c r="CJ47" s="117">
        <f>3.5/13</f>
        <v>0.26923076923076922</v>
      </c>
      <c r="CK47" s="117">
        <f>CH47*CJ47</f>
        <v>3.5</v>
      </c>
      <c r="CL47" s="117">
        <v>4.2</v>
      </c>
      <c r="CM47" s="117">
        <f t="shared" si="17"/>
        <v>9.6211275016193749</v>
      </c>
      <c r="CN47">
        <f t="shared" si="24"/>
        <v>13.854423602331901</v>
      </c>
      <c r="CO47" s="175" t="s">
        <v>155</v>
      </c>
      <c r="CP47" s="169">
        <v>3.5</v>
      </c>
      <c r="CQ47" s="118" t="s">
        <v>156</v>
      </c>
      <c r="CR47" s="117">
        <v>0.5</v>
      </c>
      <c r="CS47" s="117" t="s">
        <v>156</v>
      </c>
      <c r="CT47" s="119">
        <f>((CM47/2)*(100/CP47)*4)/10000</f>
        <v>5.4977871437825003E-2</v>
      </c>
      <c r="CU47" s="119">
        <f>CT47*(1/CR47)</f>
        <v>0.10995574287565001</v>
      </c>
      <c r="CV47" s="56" t="s">
        <v>156</v>
      </c>
      <c r="CW47" s="117">
        <v>10</v>
      </c>
      <c r="CX47" s="117">
        <v>10</v>
      </c>
      <c r="CY47" s="117">
        <v>100</v>
      </c>
      <c r="CZ47" s="117" t="s">
        <v>156</v>
      </c>
      <c r="DA47" s="117">
        <v>100</v>
      </c>
      <c r="DB47" s="117" t="s">
        <v>156</v>
      </c>
      <c r="DC47" s="117">
        <f t="shared" si="31"/>
        <v>9.6211275016193754E-2</v>
      </c>
      <c r="DD47" s="119">
        <f>DC47+CU47</f>
        <v>0.20616701789184377</v>
      </c>
      <c r="DE47" s="20" t="e">
        <f t="shared" si="25"/>
        <v>#VALUE!</v>
      </c>
      <c r="DF47" s="187" t="s">
        <v>158</v>
      </c>
      <c r="DG47" s="192">
        <v>0.1</v>
      </c>
      <c r="DH47" s="286" t="s">
        <v>156</v>
      </c>
      <c r="DI47" s="190">
        <f>DD47</f>
        <v>0.20616701789184377</v>
      </c>
      <c r="DJ47" s="120">
        <f t="shared" si="32"/>
        <v>0.20616701789184377</v>
      </c>
      <c r="DK47" s="24" t="e">
        <f t="shared" si="11"/>
        <v>#VALUE!</v>
      </c>
      <c r="DL47" s="142">
        <v>0.23</v>
      </c>
      <c r="DM47" s="117">
        <v>75</v>
      </c>
      <c r="DN47" s="136">
        <v>50</v>
      </c>
      <c r="DO47" s="192">
        <f>($DM47*$CM47)/10000</f>
        <v>7.2158456262145301E-2</v>
      </c>
      <c r="DP47" s="22">
        <f t="shared" si="30"/>
        <v>6.92721180116595E-2</v>
      </c>
      <c r="DQ47" s="33">
        <v>7.0000000000000007E-2</v>
      </c>
      <c r="DR47" s="137">
        <f t="shared" si="28"/>
        <v>6.92721180116595E-2</v>
      </c>
      <c r="DS47" s="53">
        <f t="shared" si="33"/>
        <v>49.999999999999993</v>
      </c>
      <c r="DT47" t="s">
        <v>307</v>
      </c>
    </row>
    <row r="48" spans="1:124" s="1" customFormat="1" ht="18" customHeight="1" thickTop="1" thickBot="1" x14ac:dyDescent="0.3">
      <c r="A48" s="48">
        <v>5</v>
      </c>
      <c r="B48" s="151">
        <v>1</v>
      </c>
      <c r="C48" s="2" t="s">
        <v>519</v>
      </c>
      <c r="D48" s="10" t="s">
        <v>520</v>
      </c>
      <c r="E48" s="10" t="s">
        <v>521</v>
      </c>
      <c r="F48" s="1" t="s">
        <v>522</v>
      </c>
      <c r="G48" s="10" t="s">
        <v>123</v>
      </c>
      <c r="H48" s="1" t="s">
        <v>279</v>
      </c>
      <c r="I48" s="1" t="s">
        <v>431</v>
      </c>
      <c r="J48" s="1" t="s">
        <v>523</v>
      </c>
      <c r="K48" s="2" t="s">
        <v>126</v>
      </c>
      <c r="L48" s="2" t="s">
        <v>259</v>
      </c>
      <c r="M48" t="s">
        <v>128</v>
      </c>
      <c r="N48" t="s">
        <v>314</v>
      </c>
      <c r="O48" s="2" t="s">
        <v>524</v>
      </c>
      <c r="P48" t="s">
        <v>123</v>
      </c>
      <c r="Q48"/>
      <c r="R48"/>
      <c r="S48" t="s">
        <v>525</v>
      </c>
      <c r="T48"/>
      <c r="U48" s="2" t="s">
        <v>225</v>
      </c>
      <c r="V48" s="2" t="s">
        <v>526</v>
      </c>
      <c r="W48" s="2" t="s">
        <v>527</v>
      </c>
      <c r="X48" t="s">
        <v>528</v>
      </c>
      <c r="Y48" t="s">
        <v>529</v>
      </c>
      <c r="Z48" s="2" t="s">
        <v>265</v>
      </c>
      <c r="AA48" t="s">
        <v>480</v>
      </c>
      <c r="AB48" s="2" t="s">
        <v>139</v>
      </c>
      <c r="AC48" t="s">
        <v>172</v>
      </c>
      <c r="AD48" s="3">
        <v>10</v>
      </c>
      <c r="AE48" s="3">
        <v>15</v>
      </c>
      <c r="AF48" s="3">
        <v>15</v>
      </c>
      <c r="AG48" s="2"/>
      <c r="AH48" s="2"/>
      <c r="AI48" s="2"/>
      <c r="AJ48" s="2"/>
      <c r="AK48" t="s">
        <v>150</v>
      </c>
      <c r="AL48" t="s">
        <v>150</v>
      </c>
      <c r="AM48"/>
      <c r="AN48"/>
      <c r="AO48" s="26"/>
      <c r="AP48" s="26"/>
      <c r="AQ48" s="26"/>
      <c r="AR48"/>
      <c r="AS48"/>
      <c r="AT48"/>
      <c r="AU48"/>
      <c r="AV48"/>
      <c r="AW48"/>
      <c r="AX48" s="26"/>
      <c r="AY48" s="26"/>
      <c r="AZ48" s="26"/>
      <c r="BA48" s="26"/>
      <c r="BB48" s="26"/>
      <c r="BC48" s="26"/>
      <c r="BD48" s="26"/>
      <c r="BE48"/>
      <c r="BF48"/>
      <c r="BG48"/>
      <c r="BH48" s="26"/>
      <c r="BI48" s="26"/>
      <c r="BJ48" s="26"/>
      <c r="BK48" s="26"/>
      <c r="BL48" s="26"/>
      <c r="BM48" s="26"/>
      <c r="BN48" s="26"/>
      <c r="BO48" s="26"/>
      <c r="BP48" s="26"/>
      <c r="BQ48" s="26"/>
      <c r="BR48" s="26"/>
      <c r="BS48" s="26"/>
      <c r="BT48" s="26"/>
      <c r="BU48" s="26"/>
      <c r="BV48" s="26"/>
      <c r="BW48" s="26"/>
      <c r="BX48" t="s">
        <v>151</v>
      </c>
      <c r="BY48" s="3" t="s">
        <v>530</v>
      </c>
      <c r="BZ48" t="s">
        <v>531</v>
      </c>
      <c r="CA48"/>
      <c r="CB48" t="s">
        <v>532</v>
      </c>
      <c r="CC48" t="s">
        <v>123</v>
      </c>
      <c r="CD48" t="s">
        <v>533</v>
      </c>
      <c r="CE48" t="s">
        <v>534</v>
      </c>
      <c r="CF48" t="s">
        <v>535</v>
      </c>
      <c r="CG48" t="s">
        <v>536</v>
      </c>
      <c r="CH48">
        <v>18</v>
      </c>
      <c r="CI48">
        <v>17</v>
      </c>
      <c r="CJ48">
        <v>0.5</v>
      </c>
      <c r="CK48">
        <f>CH48*CJ48</f>
        <v>9</v>
      </c>
      <c r="CL48">
        <v>6</v>
      </c>
      <c r="CM48">
        <f t="shared" si="17"/>
        <v>63.6172512351975</v>
      </c>
      <c r="CN48">
        <f t="shared" si="24"/>
        <v>28.27433388231</v>
      </c>
      <c r="CO48" s="5" t="s">
        <v>155</v>
      </c>
      <c r="CP48" s="3">
        <v>8</v>
      </c>
      <c r="CQ48" s="10">
        <v>7</v>
      </c>
      <c r="CR48" s="27">
        <v>1</v>
      </c>
      <c r="CS48" s="27">
        <v>0.9</v>
      </c>
      <c r="CT48" s="17">
        <f>((CM48/2)*(100/CP48)*4)/10000</f>
        <v>0.15904312808799376</v>
      </c>
      <c r="CU48" s="17">
        <f>CT48*(1/CR48)</f>
        <v>0.15904312808799376</v>
      </c>
      <c r="CV48" s="56">
        <v>0.1</v>
      </c>
      <c r="CW48" s="27">
        <f>100/10</f>
        <v>10</v>
      </c>
      <c r="CX48" s="52">
        <f>100/AE48</f>
        <v>6.666666666666667</v>
      </c>
      <c r="CY48">
        <f>CW48*CX48</f>
        <v>66.666666666666671</v>
      </c>
      <c r="CZ48">
        <v>80</v>
      </c>
      <c r="DA48">
        <f>CY48</f>
        <v>66.666666666666671</v>
      </c>
      <c r="DB48">
        <v>70</v>
      </c>
      <c r="DC48">
        <f t="shared" si="31"/>
        <v>0.42411500823465004</v>
      </c>
      <c r="DD48" s="17">
        <f>DC48+CU48</f>
        <v>0.58315813632264379</v>
      </c>
      <c r="DE48" s="20">
        <f t="shared" si="25"/>
        <v>0.32619467105847999</v>
      </c>
      <c r="DF48" s="60" t="s">
        <v>158</v>
      </c>
      <c r="DG48" s="33">
        <v>0.1</v>
      </c>
      <c r="DH48" s="40">
        <v>0.11</v>
      </c>
      <c r="DI48" s="50">
        <f>DD48</f>
        <v>0.58315813632264379</v>
      </c>
      <c r="DJ48" s="24">
        <f t="shared" si="32"/>
        <v>0.58315813632264379</v>
      </c>
      <c r="DK48" s="24">
        <f t="shared" si="11"/>
        <v>0.35446065223753803</v>
      </c>
      <c r="DL48" s="140">
        <v>0.3</v>
      </c>
      <c r="DM48" s="150">
        <f>(DO48*10000)/CM48</f>
        <v>47.15702017537329</v>
      </c>
      <c r="DN48" s="324">
        <v>70</v>
      </c>
      <c r="DO48" s="33">
        <v>0.3</v>
      </c>
      <c r="DP48" s="22">
        <f t="shared" si="30"/>
        <v>0.19792033717617</v>
      </c>
      <c r="DQ48" s="33">
        <v>0.2</v>
      </c>
      <c r="DR48" s="23">
        <f t="shared" si="28"/>
        <v>0.19792033717617</v>
      </c>
      <c r="DS48" s="53">
        <f t="shared" si="33"/>
        <v>70</v>
      </c>
      <c r="DT48" t="s">
        <v>454</v>
      </c>
    </row>
    <row r="49" spans="1:124" s="227" customFormat="1" ht="15.75" thickBot="1" x14ac:dyDescent="0.3">
      <c r="A49" s="262">
        <v>15</v>
      </c>
      <c r="B49" s="207">
        <v>2</v>
      </c>
      <c r="C49" s="198" t="s">
        <v>427</v>
      </c>
      <c r="D49" s="207" t="s">
        <v>428</v>
      </c>
      <c r="E49" s="207" t="s">
        <v>429</v>
      </c>
      <c r="F49" s="197" t="s">
        <v>430</v>
      </c>
      <c r="G49" s="207" t="s">
        <v>123</v>
      </c>
      <c r="H49" s="197" t="s">
        <v>279</v>
      </c>
      <c r="I49" s="197" t="s">
        <v>431</v>
      </c>
      <c r="J49" s="336" t="s">
        <v>432</v>
      </c>
      <c r="K49" s="337" t="s">
        <v>333</v>
      </c>
      <c r="L49" s="337" t="s">
        <v>192</v>
      </c>
      <c r="M49" s="338" t="s">
        <v>128</v>
      </c>
      <c r="N49" s="338" t="s">
        <v>129</v>
      </c>
      <c r="O49" s="337" t="s">
        <v>433</v>
      </c>
      <c r="P49" s="338" t="s">
        <v>123</v>
      </c>
      <c r="Q49" s="338"/>
      <c r="R49" s="338"/>
      <c r="S49" s="338" t="s">
        <v>434</v>
      </c>
      <c r="T49" s="338" t="s">
        <v>435</v>
      </c>
      <c r="U49" s="337" t="s">
        <v>225</v>
      </c>
      <c r="V49" s="337" t="s">
        <v>436</v>
      </c>
      <c r="W49" s="337" t="s">
        <v>437</v>
      </c>
      <c r="X49" s="338" t="s">
        <v>438</v>
      </c>
      <c r="Y49" s="338" t="s">
        <v>439</v>
      </c>
      <c r="Z49" s="337" t="s">
        <v>265</v>
      </c>
      <c r="AA49" s="338" t="s">
        <v>299</v>
      </c>
      <c r="AB49" s="337" t="s">
        <v>139</v>
      </c>
      <c r="AC49" s="338" t="s">
        <v>172</v>
      </c>
      <c r="AD49" s="339" t="s">
        <v>440</v>
      </c>
      <c r="AE49" s="339" t="s">
        <v>441</v>
      </c>
      <c r="AF49" s="339" t="s">
        <v>141</v>
      </c>
      <c r="AG49" s="337"/>
      <c r="AH49" s="337"/>
      <c r="AI49" s="337"/>
      <c r="AJ49" s="337"/>
      <c r="AK49" s="338" t="s">
        <v>150</v>
      </c>
      <c r="AL49" s="338" t="s">
        <v>123</v>
      </c>
      <c r="AM49" s="338"/>
      <c r="AN49" s="338"/>
      <c r="AO49" s="340"/>
      <c r="AP49" s="340"/>
      <c r="AQ49" s="340"/>
      <c r="AR49" s="338"/>
      <c r="AS49" s="338"/>
      <c r="AT49" s="338"/>
      <c r="AU49" s="338"/>
      <c r="AV49" s="338"/>
      <c r="AW49" s="338"/>
      <c r="AX49" s="340"/>
      <c r="AY49" s="340"/>
      <c r="AZ49" s="340"/>
      <c r="BA49" s="340"/>
      <c r="BB49" s="340"/>
      <c r="BC49" s="340"/>
      <c r="BD49" s="340"/>
      <c r="BE49" s="338" t="s">
        <v>123</v>
      </c>
      <c r="BF49" s="338" t="s">
        <v>442</v>
      </c>
      <c r="BG49" s="338" t="s">
        <v>439</v>
      </c>
      <c r="BH49" s="340" t="s">
        <v>225</v>
      </c>
      <c r="BI49" s="340" t="s">
        <v>443</v>
      </c>
      <c r="BJ49" s="340" t="s">
        <v>444</v>
      </c>
      <c r="BK49" s="340" t="s">
        <v>445</v>
      </c>
      <c r="BL49" s="340" t="s">
        <v>439</v>
      </c>
      <c r="BM49" s="340" t="s">
        <v>265</v>
      </c>
      <c r="BN49" s="340" t="s">
        <v>299</v>
      </c>
      <c r="BO49" s="340" t="s">
        <v>139</v>
      </c>
      <c r="BP49" s="340" t="s">
        <v>172</v>
      </c>
      <c r="BQ49" s="340" t="s">
        <v>446</v>
      </c>
      <c r="BR49" s="340" t="s">
        <v>441</v>
      </c>
      <c r="BS49" s="340" t="s">
        <v>141</v>
      </c>
      <c r="BT49" s="340"/>
      <c r="BU49" s="340"/>
      <c r="BV49" s="340"/>
      <c r="BW49" s="340"/>
      <c r="BX49" s="338" t="s">
        <v>151</v>
      </c>
      <c r="BY49" s="339" t="s">
        <v>447</v>
      </c>
      <c r="BZ49" s="338" t="s">
        <v>288</v>
      </c>
      <c r="CA49" s="338" t="s">
        <v>448</v>
      </c>
      <c r="CB49" s="338" t="s">
        <v>449</v>
      </c>
      <c r="CC49" s="338" t="s">
        <v>123</v>
      </c>
      <c r="CD49" s="338" t="s">
        <v>450</v>
      </c>
      <c r="CE49" s="338" t="s">
        <v>451</v>
      </c>
      <c r="CF49" s="338" t="s">
        <v>452</v>
      </c>
      <c r="CG49" s="338" t="s">
        <v>453</v>
      </c>
      <c r="CH49" s="338">
        <v>5</v>
      </c>
      <c r="CI49" s="338">
        <v>12</v>
      </c>
      <c r="CJ49" s="338">
        <v>0.38</v>
      </c>
      <c r="CK49" s="338">
        <f>CH49*CJ49</f>
        <v>1.9</v>
      </c>
      <c r="CL49" s="338">
        <v>5.65</v>
      </c>
      <c r="CM49" s="254">
        <f t="shared" si="17"/>
        <v>2.8352873698649748</v>
      </c>
      <c r="CN49" s="201">
        <f t="shared" si="24"/>
        <v>25.071872871056698</v>
      </c>
      <c r="CO49" s="341" t="s">
        <v>155</v>
      </c>
      <c r="CP49" s="342">
        <v>7</v>
      </c>
      <c r="CQ49" s="343">
        <v>7</v>
      </c>
      <c r="CR49" s="338">
        <v>0.3</v>
      </c>
      <c r="CS49" s="338">
        <v>0.3</v>
      </c>
      <c r="CT49" s="344">
        <f>((CM49/2)*(100/CP49)*4)/10000</f>
        <v>8.1008210567570706E-3</v>
      </c>
      <c r="CU49" s="344">
        <f>CT49*(1/CR49)</f>
        <v>2.7002736855856902E-2</v>
      </c>
      <c r="CV49" s="312">
        <v>0.14000000000000001</v>
      </c>
      <c r="CW49" s="254">
        <v>10</v>
      </c>
      <c r="CX49" s="254">
        <v>10</v>
      </c>
      <c r="CY49" s="248">
        <v>100</v>
      </c>
      <c r="CZ49" s="248">
        <v>100</v>
      </c>
      <c r="DA49" s="248" t="s">
        <v>157</v>
      </c>
      <c r="DB49" s="248" t="s">
        <v>157</v>
      </c>
      <c r="DC49" s="248">
        <f t="shared" si="31"/>
        <v>2.8352873698649746E-2</v>
      </c>
      <c r="DD49" s="209">
        <f>DC49+CU49</f>
        <v>5.5355610554506648E-2</v>
      </c>
      <c r="DE49" s="209">
        <f t="shared" si="25"/>
        <v>0.39071872871056701</v>
      </c>
      <c r="DF49" s="224" t="s">
        <v>158</v>
      </c>
      <c r="DG49" s="240">
        <v>0.1</v>
      </c>
      <c r="DH49" s="241">
        <v>0.1</v>
      </c>
      <c r="DI49" s="213">
        <f>DD49</f>
        <v>5.5355610554506648E-2</v>
      </c>
      <c r="DJ49" s="214">
        <f t="shared" si="32"/>
        <v>5.5355610554506648E-2</v>
      </c>
      <c r="DK49" s="214">
        <f t="shared" si="11"/>
        <v>0.357182416894961</v>
      </c>
      <c r="DL49" s="327">
        <v>0.25</v>
      </c>
      <c r="DM49" s="254">
        <v>150</v>
      </c>
      <c r="DN49" s="335">
        <v>157</v>
      </c>
      <c r="DO49" s="345">
        <f>($DM49*$CM49)/10000</f>
        <v>4.2529310547974618E-2</v>
      </c>
      <c r="DP49" s="217">
        <f t="shared" si="30"/>
        <v>0.39362840407559013</v>
      </c>
      <c r="DQ49" s="241">
        <v>0.39</v>
      </c>
      <c r="DR49" s="219">
        <f t="shared" si="28"/>
        <v>0.39362840407559013</v>
      </c>
      <c r="DS49" s="235">
        <f t="shared" si="33"/>
        <v>157</v>
      </c>
      <c r="DT49" s="201" t="s">
        <v>454</v>
      </c>
    </row>
    <row r="50" spans="1:124" s="1" customFormat="1" ht="15.75" thickBot="1" x14ac:dyDescent="0.3">
      <c r="A50" s="121">
        <v>15</v>
      </c>
      <c r="B50" s="158">
        <v>1</v>
      </c>
      <c r="C50" s="2" t="s">
        <v>427</v>
      </c>
      <c r="D50" s="1" t="s">
        <v>428</v>
      </c>
      <c r="E50" s="1" t="s">
        <v>429</v>
      </c>
      <c r="F50" s="1" t="s">
        <v>430</v>
      </c>
      <c r="G50" s="1" t="s">
        <v>123</v>
      </c>
      <c r="H50" s="1" t="s">
        <v>279</v>
      </c>
      <c r="I50" s="1" t="s">
        <v>431</v>
      </c>
      <c r="J50" s="1" t="s">
        <v>432</v>
      </c>
      <c r="K50" s="2" t="s">
        <v>333</v>
      </c>
      <c r="L50" s="2" t="s">
        <v>192</v>
      </c>
      <c r="M50" s="1" t="s">
        <v>128</v>
      </c>
      <c r="N50" s="1" t="s">
        <v>129</v>
      </c>
      <c r="O50" s="2" t="s">
        <v>433</v>
      </c>
      <c r="P50" s="1" t="s">
        <v>123</v>
      </c>
      <c r="U50" s="2"/>
      <c r="V50" s="2"/>
      <c r="W50" s="2"/>
      <c r="Z50" s="2"/>
      <c r="AB50" s="2"/>
      <c r="AD50" s="3"/>
      <c r="AE50" s="3"/>
      <c r="AF50" s="3"/>
      <c r="AG50" s="26"/>
      <c r="AH50" s="26"/>
      <c r="AI50" s="26"/>
      <c r="AJ50" s="26"/>
      <c r="AK50" s="1" t="s">
        <v>150</v>
      </c>
      <c r="AL50" s="1" t="s">
        <v>123</v>
      </c>
      <c r="BE50" s="1" t="s">
        <v>123</v>
      </c>
      <c r="BF50" s="1" t="s">
        <v>442</v>
      </c>
      <c r="BG50" s="1" t="s">
        <v>439</v>
      </c>
      <c r="BH50" s="1" t="s">
        <v>225</v>
      </c>
      <c r="BI50" s="1" t="s">
        <v>443</v>
      </c>
      <c r="BJ50" s="1" t="s">
        <v>444</v>
      </c>
      <c r="BK50" s="1" t="s">
        <v>445</v>
      </c>
      <c r="BL50" s="1" t="s">
        <v>439</v>
      </c>
      <c r="BM50" s="1" t="s">
        <v>265</v>
      </c>
      <c r="BN50" s="1" t="s">
        <v>299</v>
      </c>
      <c r="BO50" s="1" t="s">
        <v>139</v>
      </c>
      <c r="BP50" s="1" t="s">
        <v>172</v>
      </c>
      <c r="BQ50" s="1" t="s">
        <v>446</v>
      </c>
      <c r="BR50" s="1" t="s">
        <v>441</v>
      </c>
      <c r="BS50" s="1" t="s">
        <v>141</v>
      </c>
      <c r="BX50" s="1" t="s">
        <v>151</v>
      </c>
      <c r="BY50" s="3" t="s">
        <v>447</v>
      </c>
      <c r="BZ50" s="1" t="s">
        <v>288</v>
      </c>
      <c r="CA50" s="1" t="s">
        <v>448</v>
      </c>
      <c r="CB50" s="1" t="s">
        <v>449</v>
      </c>
      <c r="CC50" s="1" t="s">
        <v>123</v>
      </c>
      <c r="CD50" s="1" t="s">
        <v>450</v>
      </c>
      <c r="CE50" s="1" t="s">
        <v>451</v>
      </c>
      <c r="CF50" s="1" t="s">
        <v>452</v>
      </c>
      <c r="CG50" s="1" t="s">
        <v>453</v>
      </c>
      <c r="CH50" s="1">
        <v>5</v>
      </c>
      <c r="CI50" s="1">
        <v>12</v>
      </c>
      <c r="CJ50" s="1">
        <v>0.38</v>
      </c>
      <c r="CK50" s="1">
        <f>CH50*CJ50</f>
        <v>1.9</v>
      </c>
      <c r="CL50" s="1">
        <v>5.65</v>
      </c>
      <c r="CM50" s="1">
        <f t="shared" si="17"/>
        <v>2.8352873698649748</v>
      </c>
      <c r="CN50">
        <f t="shared" si="24"/>
        <v>25.071872871056698</v>
      </c>
      <c r="CO50" s="5" t="s">
        <v>676</v>
      </c>
      <c r="CP50" s="3">
        <v>7</v>
      </c>
      <c r="CQ50" s="10">
        <v>7</v>
      </c>
      <c r="CR50" s="1">
        <v>0.3</v>
      </c>
      <c r="CS50" s="1">
        <v>0.3</v>
      </c>
      <c r="CT50" s="333">
        <f>((CM50/2)*(100/CP50)*4)/10000</f>
        <v>8.1008210567570706E-3</v>
      </c>
      <c r="CU50" s="333">
        <f>CT50*(1/CR50)</f>
        <v>2.7002736855856902E-2</v>
      </c>
      <c r="CV50" s="123">
        <v>0.14000000000000001</v>
      </c>
      <c r="CW50" s="1">
        <v>10</v>
      </c>
      <c r="CX50" s="1">
        <v>10</v>
      </c>
      <c r="CY50" s="1">
        <v>100</v>
      </c>
      <c r="CZ50" s="1">
        <v>100</v>
      </c>
      <c r="DA50" s="1" t="s">
        <v>157</v>
      </c>
      <c r="DB50" s="1" t="s">
        <v>157</v>
      </c>
      <c r="DC50" s="1">
        <f t="shared" si="31"/>
        <v>2.8352873698649746E-2</v>
      </c>
      <c r="DD50" s="20">
        <f>DC50+CU50</f>
        <v>5.5355610554506648E-2</v>
      </c>
      <c r="DE50" s="20">
        <f t="shared" si="25"/>
        <v>0.39071872871056701</v>
      </c>
      <c r="DF50" s="186" t="s">
        <v>158</v>
      </c>
      <c r="DG50" s="22">
        <v>0.1</v>
      </c>
      <c r="DH50" s="23">
        <v>0.1</v>
      </c>
      <c r="DI50" s="21">
        <f>DD50</f>
        <v>5.5355610554506648E-2</v>
      </c>
      <c r="DJ50" s="24">
        <f t="shared" si="32"/>
        <v>5.5355610554506648E-2</v>
      </c>
      <c r="DK50" s="24">
        <f t="shared" si="11"/>
        <v>0.357182416894961</v>
      </c>
      <c r="DL50" s="140">
        <v>0.25</v>
      </c>
      <c r="DM50" s="64">
        <v>150</v>
      </c>
      <c r="DN50" s="129">
        <v>157</v>
      </c>
      <c r="DO50" s="22">
        <f>($DM50*$CM50)/10000</f>
        <v>4.2529310547974618E-2</v>
      </c>
      <c r="DP50" s="22">
        <f t="shared" si="30"/>
        <v>0.39362840407559013</v>
      </c>
      <c r="DQ50" s="122">
        <v>0.39</v>
      </c>
      <c r="DR50" s="23">
        <f t="shared" si="28"/>
        <v>0.39362840407559013</v>
      </c>
      <c r="DS50" s="53">
        <f t="shared" si="33"/>
        <v>157</v>
      </c>
      <c r="DT50" t="s">
        <v>454</v>
      </c>
    </row>
    <row r="51" spans="1:124" s="1" customFormat="1" ht="17.45" customHeight="1" thickBot="1" x14ac:dyDescent="0.3">
      <c r="A51" s="25">
        <v>30</v>
      </c>
      <c r="B51" s="150">
        <v>1</v>
      </c>
      <c r="C51" s="54" t="s">
        <v>455</v>
      </c>
      <c r="D51" s="55" t="s">
        <v>456</v>
      </c>
      <c r="E51" t="s">
        <v>457</v>
      </c>
      <c r="F51" s="1" t="s">
        <v>405</v>
      </c>
      <c r="G51" t="s">
        <v>150</v>
      </c>
      <c r="H51" s="1" t="s">
        <v>279</v>
      </c>
      <c r="I51" s="1" t="s">
        <v>431</v>
      </c>
      <c r="J51" s="1" t="s">
        <v>458</v>
      </c>
      <c r="K51" s="2" t="s">
        <v>126</v>
      </c>
      <c r="L51" s="2" t="s">
        <v>282</v>
      </c>
      <c r="M51" t="s">
        <v>459</v>
      </c>
      <c r="N51"/>
      <c r="O51" s="2" t="s">
        <v>460</v>
      </c>
      <c r="P51" t="s">
        <v>123</v>
      </c>
      <c r="Q51"/>
      <c r="R51"/>
      <c r="S51" t="s">
        <v>461</v>
      </c>
      <c r="T51" t="s">
        <v>462</v>
      </c>
      <c r="U51" s="2" t="s">
        <v>225</v>
      </c>
      <c r="V51" s="2">
        <v>8</v>
      </c>
      <c r="W51" s="2"/>
      <c r="X51"/>
      <c r="Y51"/>
      <c r="Z51" s="2" t="s">
        <v>265</v>
      </c>
      <c r="AA51" t="s">
        <v>229</v>
      </c>
      <c r="AB51" s="2" t="s">
        <v>139</v>
      </c>
      <c r="AC51" t="s">
        <v>172</v>
      </c>
      <c r="AD51" s="3">
        <v>8</v>
      </c>
      <c r="AE51" s="3">
        <v>8</v>
      </c>
      <c r="AF51" s="3">
        <v>12</v>
      </c>
      <c r="AG51" s="2"/>
      <c r="AH51" s="2"/>
      <c r="AI51" s="2"/>
      <c r="AJ51" s="2"/>
      <c r="AK51" t="s">
        <v>150</v>
      </c>
      <c r="AL51" t="s">
        <v>123</v>
      </c>
      <c r="AM51"/>
      <c r="AN51"/>
      <c r="AO51" s="26"/>
      <c r="AP51" s="26"/>
      <c r="AQ51" s="26"/>
      <c r="AR51"/>
      <c r="AS51"/>
      <c r="AT51"/>
      <c r="AU51"/>
      <c r="AV51"/>
      <c r="AW51"/>
      <c r="AX51" s="26"/>
      <c r="AY51" s="26"/>
      <c r="AZ51" s="26"/>
      <c r="BA51" s="26"/>
      <c r="BB51" s="26"/>
      <c r="BC51" s="26"/>
      <c r="BD51" s="26"/>
      <c r="BE51"/>
      <c r="BF51" t="s">
        <v>463</v>
      </c>
      <c r="BG51" t="s">
        <v>462</v>
      </c>
      <c r="BH51" s="26" t="s">
        <v>225</v>
      </c>
      <c r="BI51" s="26" t="s">
        <v>464</v>
      </c>
      <c r="BJ51" s="26"/>
      <c r="BK51" s="26"/>
      <c r="BL51" s="26"/>
      <c r="BM51" s="26" t="s">
        <v>265</v>
      </c>
      <c r="BN51" s="26" t="s">
        <v>229</v>
      </c>
      <c r="BO51" s="26" t="s">
        <v>139</v>
      </c>
      <c r="BP51" s="26" t="s">
        <v>172</v>
      </c>
      <c r="BQ51" s="26" t="s">
        <v>464</v>
      </c>
      <c r="BR51" s="26" t="s">
        <v>464</v>
      </c>
      <c r="BS51" s="26" t="s">
        <v>465</v>
      </c>
      <c r="BT51" s="26"/>
      <c r="BU51" s="26"/>
      <c r="BV51" s="26"/>
      <c r="BW51" s="26"/>
      <c r="BX51" t="s">
        <v>151</v>
      </c>
      <c r="BY51" s="3" t="s">
        <v>466</v>
      </c>
      <c r="BZ51" t="s">
        <v>467</v>
      </c>
      <c r="CA51" t="s">
        <v>468</v>
      </c>
      <c r="CB51"/>
      <c r="CC51" t="s">
        <v>123</v>
      </c>
      <c r="CD51"/>
      <c r="CE51"/>
      <c r="CF51"/>
      <c r="CG51"/>
      <c r="CH51">
        <v>18</v>
      </c>
      <c r="CI51">
        <v>18</v>
      </c>
      <c r="CJ51">
        <v>0.5</v>
      </c>
      <c r="CK51">
        <v>3</v>
      </c>
      <c r="CL51">
        <v>4.5</v>
      </c>
      <c r="CM51">
        <f t="shared" si="17"/>
        <v>7.0685834705774999</v>
      </c>
      <c r="CN51">
        <f t="shared" si="24"/>
        <v>15.904312808799375</v>
      </c>
      <c r="CO51" s="5" t="s">
        <v>155</v>
      </c>
      <c r="CP51" s="3">
        <v>8</v>
      </c>
      <c r="CQ51" s="10">
        <v>6.5</v>
      </c>
      <c r="CR51" s="47" t="s">
        <v>184</v>
      </c>
      <c r="CS51" s="47">
        <v>0.6</v>
      </c>
      <c r="CT51" s="28" t="s">
        <v>184</v>
      </c>
      <c r="CU51" s="28" t="s">
        <v>184</v>
      </c>
      <c r="CV51" s="56" t="s">
        <v>156</v>
      </c>
      <c r="CW51">
        <f>100/AD51</f>
        <v>12.5</v>
      </c>
      <c r="CX51">
        <f>100/AE51</f>
        <v>12.5</v>
      </c>
      <c r="CY51">
        <f>CW51*CX51</f>
        <v>156.25</v>
      </c>
      <c r="CZ51">
        <v>157</v>
      </c>
      <c r="DA51" s="10">
        <f>CW51*(100/AF51)</f>
        <v>104.16666666666667</v>
      </c>
      <c r="DB51" s="10">
        <v>157</v>
      </c>
      <c r="DC51" s="57">
        <f t="shared" si="31"/>
        <v>0.11044661672777342</v>
      </c>
      <c r="DD51" s="29">
        <f>DC51</f>
        <v>0.11044661672777342</v>
      </c>
      <c r="DE51" s="58">
        <f>((CZ51*CN51)/10000)</f>
        <v>0.2496977110981502</v>
      </c>
      <c r="DF51" s="24">
        <f>-(1-DA51/CY51)</f>
        <v>-0.33333333333333326</v>
      </c>
      <c r="DG51" s="33">
        <v>0.1</v>
      </c>
      <c r="DH51" s="40">
        <v>0.1</v>
      </c>
      <c r="DI51" s="184">
        <f>DD51-(DD51*-DF51)</f>
        <v>7.3631077818515633E-2</v>
      </c>
      <c r="DJ51" s="24">
        <f t="shared" si="32"/>
        <v>0.10676506283684764</v>
      </c>
      <c r="DK51" s="24">
        <f t="shared" si="11"/>
        <v>0.23540444627201995</v>
      </c>
      <c r="DL51" s="140">
        <v>0.25</v>
      </c>
      <c r="DM51" s="57">
        <f>(DO51*10000)/CM51</f>
        <v>141.47106052611989</v>
      </c>
      <c r="DN51" s="130">
        <v>157</v>
      </c>
      <c r="DO51" s="59">
        <v>0.1</v>
      </c>
      <c r="DP51" s="22">
        <f t="shared" si="30"/>
        <v>0.2496977110981502</v>
      </c>
      <c r="DQ51" s="33">
        <v>0.25</v>
      </c>
      <c r="DR51" s="23">
        <f t="shared" si="28"/>
        <v>0.2496977110981502</v>
      </c>
      <c r="DS51" s="53">
        <f t="shared" si="33"/>
        <v>157</v>
      </c>
      <c r="DT51" t="s">
        <v>454</v>
      </c>
    </row>
    <row r="52" spans="1:124" s="1" customFormat="1" ht="15.75" thickBot="1" x14ac:dyDescent="0.3">
      <c r="A52" s="121">
        <v>30</v>
      </c>
      <c r="B52" s="158" t="s">
        <v>731</v>
      </c>
      <c r="C52" s="2" t="s">
        <v>455</v>
      </c>
      <c r="D52" s="1" t="s">
        <v>456</v>
      </c>
      <c r="E52" s="1" t="s">
        <v>457</v>
      </c>
      <c r="F52" s="1" t="s">
        <v>405</v>
      </c>
      <c r="G52" s="1" t="s">
        <v>150</v>
      </c>
      <c r="H52" s="1" t="s">
        <v>279</v>
      </c>
      <c r="I52" s="1" t="s">
        <v>431</v>
      </c>
      <c r="J52" s="1" t="s">
        <v>458</v>
      </c>
      <c r="K52" s="2" t="s">
        <v>126</v>
      </c>
      <c r="L52" s="2" t="s">
        <v>282</v>
      </c>
      <c r="M52" s="1" t="s">
        <v>459</v>
      </c>
      <c r="O52" s="2" t="s">
        <v>460</v>
      </c>
      <c r="P52" s="1" t="s">
        <v>123</v>
      </c>
      <c r="U52" s="2"/>
      <c r="V52" s="2"/>
      <c r="W52" s="2"/>
      <c r="Z52" s="2"/>
      <c r="AB52" s="2"/>
      <c r="AD52" s="3">
        <v>8</v>
      </c>
      <c r="AE52" s="3">
        <v>8</v>
      </c>
      <c r="AF52" s="3">
        <v>12</v>
      </c>
      <c r="AG52" s="26"/>
      <c r="AH52" s="26"/>
      <c r="AI52" s="26"/>
      <c r="AJ52" s="26"/>
      <c r="AK52" s="1" t="s">
        <v>150</v>
      </c>
      <c r="AL52" s="1" t="s">
        <v>123</v>
      </c>
      <c r="BF52" s="1" t="s">
        <v>463</v>
      </c>
      <c r="BG52" s="1" t="s">
        <v>462</v>
      </c>
      <c r="BH52" s="1" t="s">
        <v>225</v>
      </c>
      <c r="BI52" s="1" t="s">
        <v>464</v>
      </c>
      <c r="BM52" s="1" t="s">
        <v>265</v>
      </c>
      <c r="BN52" s="1" t="s">
        <v>229</v>
      </c>
      <c r="BO52" s="1" t="s">
        <v>139</v>
      </c>
      <c r="BP52" s="1" t="s">
        <v>172</v>
      </c>
      <c r="BQ52" s="1" t="s">
        <v>464</v>
      </c>
      <c r="BR52" s="1" t="s">
        <v>464</v>
      </c>
      <c r="BS52" s="1" t="s">
        <v>465</v>
      </c>
      <c r="BX52" s="1" t="s">
        <v>151</v>
      </c>
      <c r="BY52" s="3" t="s">
        <v>466</v>
      </c>
      <c r="BZ52" s="1" t="s">
        <v>467</v>
      </c>
      <c r="CA52" s="1" t="s">
        <v>468</v>
      </c>
      <c r="CC52" s="1" t="s">
        <v>123</v>
      </c>
      <c r="CH52" s="1">
        <v>18</v>
      </c>
      <c r="CI52" s="1">
        <v>18</v>
      </c>
      <c r="CJ52" s="1">
        <v>0.5</v>
      </c>
      <c r="CK52" s="1">
        <v>3</v>
      </c>
      <c r="CL52" s="1">
        <v>4.5</v>
      </c>
      <c r="CM52" s="1">
        <f t="shared" si="17"/>
        <v>7.0685834705774999</v>
      </c>
      <c r="CN52">
        <f t="shared" si="24"/>
        <v>15.904312808799375</v>
      </c>
      <c r="CO52" s="5" t="s">
        <v>676</v>
      </c>
      <c r="CP52" s="3">
        <v>8</v>
      </c>
      <c r="CQ52" s="10">
        <v>6.5</v>
      </c>
      <c r="CR52" s="1" t="s">
        <v>156</v>
      </c>
      <c r="CS52" s="1">
        <v>0.4</v>
      </c>
      <c r="CT52" s="124" t="s">
        <v>184</v>
      </c>
      <c r="CU52" s="124" t="s">
        <v>184</v>
      </c>
      <c r="CV52" s="123" t="s">
        <v>156</v>
      </c>
      <c r="CW52" s="1">
        <f>100/AD52</f>
        <v>12.5</v>
      </c>
      <c r="CX52" s="1">
        <f>100/AE52</f>
        <v>12.5</v>
      </c>
      <c r="CY52" s="1">
        <f>CW52*CX52</f>
        <v>156.25</v>
      </c>
      <c r="CZ52" s="1">
        <v>69</v>
      </c>
      <c r="DA52" s="1">
        <f>CW52*(100/AF52)</f>
        <v>104.16666666666667</v>
      </c>
      <c r="DB52" s="1">
        <v>69</v>
      </c>
      <c r="DC52" s="125">
        <f t="shared" si="31"/>
        <v>0.11044661672777342</v>
      </c>
      <c r="DD52" s="29">
        <f>DC52</f>
        <v>0.11044661672777342</v>
      </c>
      <c r="DE52" s="20">
        <f>((CZ52*CN52)/10000)</f>
        <v>0.10973975838071569</v>
      </c>
      <c r="DF52" s="49">
        <f>-(1-DA52/CY52)</f>
        <v>-0.33333333333333326</v>
      </c>
      <c r="DG52" s="70">
        <v>0.1</v>
      </c>
      <c r="DH52" s="71">
        <v>0.1</v>
      </c>
      <c r="DI52" s="21">
        <f>DD52</f>
        <v>0.11044661672777342</v>
      </c>
      <c r="DJ52" s="24">
        <f t="shared" si="32"/>
        <v>0.11044661672777342</v>
      </c>
      <c r="DK52" s="24">
        <f t="shared" si="11"/>
        <v>0.10981044421542147</v>
      </c>
      <c r="DL52" s="140">
        <v>0.11</v>
      </c>
      <c r="DM52">
        <f>(DO52*10000)/CM52</f>
        <v>141.47106052611989</v>
      </c>
      <c r="DN52" s="128">
        <v>69</v>
      </c>
      <c r="DO52" s="33">
        <v>0.1</v>
      </c>
      <c r="DP52" s="22">
        <f t="shared" si="30"/>
        <v>0.10973975838071569</v>
      </c>
      <c r="DQ52" s="122">
        <v>0.11</v>
      </c>
      <c r="DR52" s="23">
        <f t="shared" si="28"/>
        <v>0.10973975838071569</v>
      </c>
      <c r="DS52" s="53">
        <f t="shared" si="33"/>
        <v>69</v>
      </c>
      <c r="DT52" t="s">
        <v>454</v>
      </c>
    </row>
    <row r="53" spans="1:124" s="1" customFormat="1" ht="15.75" thickBot="1" x14ac:dyDescent="0.3">
      <c r="A53" s="34" t="s">
        <v>493</v>
      </c>
      <c r="B53" s="183">
        <v>1</v>
      </c>
      <c r="C53" s="35" t="s">
        <v>494</v>
      </c>
      <c r="D53" s="27"/>
      <c r="E53" s="27"/>
      <c r="F53" s="35"/>
      <c r="G53" s="27"/>
      <c r="H53" s="35" t="s">
        <v>495</v>
      </c>
      <c r="I53" s="35" t="s">
        <v>431</v>
      </c>
      <c r="J53" s="35" t="s">
        <v>496</v>
      </c>
      <c r="K53" s="36"/>
      <c r="L53" s="36"/>
      <c r="M53" s="27"/>
      <c r="N53" s="27"/>
      <c r="O53" s="36" t="s">
        <v>497</v>
      </c>
      <c r="P53" s="27"/>
      <c r="Q53" s="27"/>
      <c r="R53" s="27"/>
      <c r="S53" s="27"/>
      <c r="T53" s="27"/>
      <c r="U53" s="36"/>
      <c r="V53" s="36"/>
      <c r="W53" s="36"/>
      <c r="X53" s="27"/>
      <c r="Y53" s="27"/>
      <c r="Z53" s="36"/>
      <c r="AA53" s="27"/>
      <c r="AB53" s="36"/>
      <c r="AC53" s="27"/>
      <c r="AD53" s="3"/>
      <c r="AE53" s="3"/>
      <c r="AF53" s="3"/>
      <c r="AG53" s="36"/>
      <c r="AH53" s="36"/>
      <c r="AI53" s="36"/>
      <c r="AJ53" s="36"/>
      <c r="AK53" s="27"/>
      <c r="AL53" s="27"/>
      <c r="AM53" s="27"/>
      <c r="AN53" s="27"/>
      <c r="AO53" s="38"/>
      <c r="AP53" s="38"/>
      <c r="AQ53" s="38"/>
      <c r="AR53" s="27"/>
      <c r="AS53" s="27"/>
      <c r="AT53" s="27"/>
      <c r="AU53" s="27"/>
      <c r="AV53" s="27"/>
      <c r="AW53" s="27"/>
      <c r="AX53" s="38"/>
      <c r="AY53" s="38"/>
      <c r="AZ53" s="38"/>
      <c r="BA53" s="38"/>
      <c r="BB53" s="38"/>
      <c r="BC53" s="38"/>
      <c r="BD53" s="38"/>
      <c r="BE53" s="27"/>
      <c r="BF53" s="27"/>
      <c r="BG53" s="27"/>
      <c r="BH53" s="38"/>
      <c r="BI53" s="38"/>
      <c r="BJ53" s="38"/>
      <c r="BK53" s="38"/>
      <c r="BL53" s="38"/>
      <c r="BM53" s="38"/>
      <c r="BN53" s="38"/>
      <c r="BO53" s="38"/>
      <c r="BP53" s="38"/>
      <c r="BQ53" s="38"/>
      <c r="BR53" s="38"/>
      <c r="BS53" s="38"/>
      <c r="BT53" s="38"/>
      <c r="BU53" s="38"/>
      <c r="BV53" s="38"/>
      <c r="BW53" s="38"/>
      <c r="BX53" s="27"/>
      <c r="BY53" s="37"/>
      <c r="BZ53" s="27"/>
      <c r="CA53" s="27"/>
      <c r="CB53" s="27"/>
      <c r="CC53" s="27"/>
      <c r="CD53" s="27"/>
      <c r="CE53" s="27"/>
      <c r="CF53" s="27"/>
      <c r="CG53" s="27"/>
      <c r="CH53" s="27">
        <v>17</v>
      </c>
      <c r="CI53" s="27">
        <v>17</v>
      </c>
      <c r="CJ53" s="27"/>
      <c r="CK53" s="27">
        <v>6</v>
      </c>
      <c r="CL53" s="27">
        <v>6</v>
      </c>
      <c r="CM53">
        <f t="shared" si="17"/>
        <v>28.27433388231</v>
      </c>
      <c r="CN53">
        <f t="shared" si="24"/>
        <v>28.27433388231</v>
      </c>
      <c r="CO53" s="15" t="s">
        <v>155</v>
      </c>
      <c r="CP53" s="37">
        <v>6</v>
      </c>
      <c r="CQ53" s="39">
        <v>5</v>
      </c>
      <c r="CR53" s="27">
        <v>0.5</v>
      </c>
      <c r="CS53" s="27">
        <v>0.5</v>
      </c>
      <c r="CT53" s="17">
        <f t="shared" ref="CT53:CT58" si="34">((CM53/2)*(100/CP53)*4)/10000</f>
        <v>9.4247779607700005E-2</v>
      </c>
      <c r="CU53" s="17">
        <f t="shared" ref="CU53:CU58" si="35">CT53*(1/CR53)</f>
        <v>0.18849555921540001</v>
      </c>
      <c r="CV53" s="40">
        <f>(((CN53/2)*(100/CQ53)*4)/10000)/CS53</f>
        <v>0.22619467105847998</v>
      </c>
      <c r="CW53" s="27"/>
      <c r="CX53" s="27"/>
      <c r="CY53" s="27">
        <v>14</v>
      </c>
      <c r="CZ53" s="27">
        <v>20</v>
      </c>
      <c r="DA53" s="27">
        <v>14</v>
      </c>
      <c r="DB53" s="27">
        <v>20</v>
      </c>
      <c r="DC53" s="27">
        <f t="shared" si="31"/>
        <v>3.9584067435234002E-2</v>
      </c>
      <c r="DD53" s="20">
        <f t="shared" ref="DD53:DD58" si="36">DC53+CU53</f>
        <v>0.22807962665063403</v>
      </c>
      <c r="DE53" s="20">
        <f t="shared" ref="DE53:DE58" si="37">CV53+((CZ53*CN53)/10000)</f>
        <v>0.28274333882309999</v>
      </c>
      <c r="DF53" s="51"/>
      <c r="DG53" s="44">
        <v>0.5</v>
      </c>
      <c r="DH53" s="32">
        <v>0.5</v>
      </c>
      <c r="DI53" s="24">
        <f>DD53-(DD53*-DF53)</f>
        <v>0.22807962665063403</v>
      </c>
      <c r="DJ53" s="24">
        <f t="shared" si="32"/>
        <v>0.22807962665063403</v>
      </c>
      <c r="DK53" s="24">
        <f t="shared" si="11"/>
        <v>0.25541148273686698</v>
      </c>
      <c r="DL53" s="140">
        <v>0.26</v>
      </c>
      <c r="DM53" s="39">
        <v>70</v>
      </c>
      <c r="DN53" s="131">
        <v>75</v>
      </c>
      <c r="DO53" s="22">
        <f>($DM53*$CM53)/10000</f>
        <v>0.19792033717617</v>
      </c>
      <c r="DP53" s="22">
        <f t="shared" si="30"/>
        <v>0.21205750411732502</v>
      </c>
      <c r="DQ53" s="33">
        <v>0.21</v>
      </c>
      <c r="DR53" s="23">
        <f t="shared" si="28"/>
        <v>0.21205750411732502</v>
      </c>
      <c r="DS53" s="53">
        <f t="shared" si="33"/>
        <v>75</v>
      </c>
      <c r="DT53" t="s">
        <v>307</v>
      </c>
    </row>
    <row r="54" spans="1:124" s="227" customFormat="1" ht="15.75" thickBot="1" x14ac:dyDescent="0.3">
      <c r="A54" s="225" t="s">
        <v>684</v>
      </c>
      <c r="B54" s="197">
        <v>2</v>
      </c>
      <c r="C54" s="239" t="s">
        <v>494</v>
      </c>
      <c r="D54" s="236"/>
      <c r="E54" s="236" t="s">
        <v>214</v>
      </c>
      <c r="F54" s="239"/>
      <c r="G54" s="236"/>
      <c r="H54" s="239" t="s">
        <v>495</v>
      </c>
      <c r="I54" s="227" t="s">
        <v>431</v>
      </c>
      <c r="J54" s="239" t="s">
        <v>496</v>
      </c>
      <c r="K54" s="346"/>
      <c r="L54" s="346"/>
      <c r="M54" s="236"/>
      <c r="N54" s="236"/>
      <c r="O54" s="346" t="s">
        <v>497</v>
      </c>
      <c r="P54" s="236"/>
      <c r="Q54" s="236"/>
      <c r="R54" s="236"/>
      <c r="S54" s="236"/>
      <c r="T54" s="236"/>
      <c r="U54" s="346"/>
      <c r="V54" s="346"/>
      <c r="W54" s="346"/>
      <c r="X54" s="236"/>
      <c r="Y54" s="236"/>
      <c r="Z54" s="346"/>
      <c r="AA54" s="236"/>
      <c r="AB54" s="346"/>
      <c r="AC54" s="236"/>
      <c r="AD54" s="228"/>
      <c r="AE54" s="228"/>
      <c r="AF54" s="228"/>
      <c r="AG54" s="347"/>
      <c r="AH54" s="347"/>
      <c r="AI54" s="347"/>
      <c r="AJ54" s="347"/>
      <c r="AK54" s="236"/>
      <c r="AL54" s="236"/>
      <c r="AM54" s="236"/>
      <c r="AN54" s="236"/>
      <c r="AO54" s="236"/>
      <c r="AP54" s="236"/>
      <c r="AQ54" s="236"/>
      <c r="AR54" s="236"/>
      <c r="AS54" s="236"/>
      <c r="AT54" s="236"/>
      <c r="AU54" s="236"/>
      <c r="AV54" s="236"/>
      <c r="AW54" s="236"/>
      <c r="AX54" s="236"/>
      <c r="AY54" s="236"/>
      <c r="AZ54" s="236"/>
      <c r="BA54" s="236"/>
      <c r="BB54" s="236"/>
      <c r="BC54" s="236"/>
      <c r="BD54" s="236"/>
      <c r="BE54" s="236"/>
      <c r="BF54" s="236"/>
      <c r="BG54" s="236"/>
      <c r="BH54" s="236"/>
      <c r="BI54" s="236"/>
      <c r="BJ54" s="236"/>
      <c r="BK54" s="236"/>
      <c r="BL54" s="236"/>
      <c r="BM54" s="236"/>
      <c r="BN54" s="236"/>
      <c r="BO54" s="236"/>
      <c r="BP54" s="236"/>
      <c r="BQ54" s="236"/>
      <c r="BR54" s="236"/>
      <c r="BS54" s="236"/>
      <c r="BT54" s="236"/>
      <c r="BU54" s="236"/>
      <c r="BV54" s="236"/>
      <c r="BW54" s="236"/>
      <c r="BX54" s="236"/>
      <c r="BY54" s="348"/>
      <c r="BZ54" s="236"/>
      <c r="CA54" s="236"/>
      <c r="CB54" s="236"/>
      <c r="CC54" s="236"/>
      <c r="CD54" s="236"/>
      <c r="CE54" s="236"/>
      <c r="CF54" s="236"/>
      <c r="CG54" s="236"/>
      <c r="CH54" s="236">
        <v>17</v>
      </c>
      <c r="CI54" s="236">
        <v>17</v>
      </c>
      <c r="CJ54" s="236"/>
      <c r="CK54" s="236">
        <v>6</v>
      </c>
      <c r="CL54" s="236">
        <v>5</v>
      </c>
      <c r="CM54" s="201">
        <f t="shared" si="17"/>
        <v>28.27433388231</v>
      </c>
      <c r="CN54" s="201">
        <f t="shared" si="24"/>
        <v>19.634954084937501</v>
      </c>
      <c r="CO54" s="349" t="s">
        <v>676</v>
      </c>
      <c r="CP54" s="348">
        <v>6</v>
      </c>
      <c r="CQ54" s="350">
        <v>6.5</v>
      </c>
      <c r="CR54" s="236">
        <v>1</v>
      </c>
      <c r="CS54" s="236">
        <v>1</v>
      </c>
      <c r="CT54" s="312">
        <f t="shared" si="34"/>
        <v>9.4247779607700005E-2</v>
      </c>
      <c r="CU54" s="312">
        <f t="shared" si="35"/>
        <v>9.4247779607700005E-2</v>
      </c>
      <c r="CV54" s="241">
        <f>(((CN54/2)*(100/CQ54)*4)/10000)/CS54</f>
        <v>6.0415243338269239E-2</v>
      </c>
      <c r="CW54" s="236"/>
      <c r="CX54" s="236"/>
      <c r="CY54" s="236">
        <v>40</v>
      </c>
      <c r="CZ54" s="236">
        <v>50</v>
      </c>
      <c r="DA54" s="236">
        <v>40</v>
      </c>
      <c r="DB54" s="236">
        <v>45</v>
      </c>
      <c r="DC54" s="236">
        <f t="shared" si="31"/>
        <v>0.11309733552923999</v>
      </c>
      <c r="DD54" s="209">
        <f t="shared" si="36"/>
        <v>0.20734511513693998</v>
      </c>
      <c r="DE54" s="209">
        <f t="shared" si="37"/>
        <v>0.15859001376295673</v>
      </c>
      <c r="DF54" s="306"/>
      <c r="DG54" s="245">
        <v>0.5</v>
      </c>
      <c r="DH54" s="215">
        <v>0.5</v>
      </c>
      <c r="DI54" s="214">
        <f>DD54-(DD54*-DF54)</f>
        <v>0.20734511513693998</v>
      </c>
      <c r="DJ54" s="214">
        <f t="shared" si="32"/>
        <v>0.20734511513693998</v>
      </c>
      <c r="DK54" s="214">
        <f t="shared" si="11"/>
        <v>0.18296756444994836</v>
      </c>
      <c r="DL54" s="327">
        <v>0.2</v>
      </c>
      <c r="DM54" s="350">
        <v>70</v>
      </c>
      <c r="DN54" s="351">
        <v>65</v>
      </c>
      <c r="DO54" s="217">
        <f>($DM54*$CM54)/10000</f>
        <v>0.19792033717617</v>
      </c>
      <c r="DP54" s="217">
        <f t="shared" si="30"/>
        <v>0.12762720155209376</v>
      </c>
      <c r="DQ54" s="231">
        <v>0.13</v>
      </c>
      <c r="DR54" s="219">
        <f t="shared" si="28"/>
        <v>0.12762720155209376</v>
      </c>
      <c r="DS54" s="235">
        <f t="shared" si="33"/>
        <v>65</v>
      </c>
      <c r="DT54" s="227" t="s">
        <v>307</v>
      </c>
    </row>
    <row r="55" spans="1:124" s="1" customFormat="1" ht="18.600000000000001" customHeight="1" thickBot="1" x14ac:dyDescent="0.3">
      <c r="A55" s="25">
        <v>10</v>
      </c>
      <c r="B55" s="150">
        <v>1</v>
      </c>
      <c r="C55" s="2" t="s">
        <v>469</v>
      </c>
      <c r="D55" t="s">
        <v>470</v>
      </c>
      <c r="E55" t="s">
        <v>471</v>
      </c>
      <c r="F55" s="1" t="s">
        <v>472</v>
      </c>
      <c r="G55" t="s">
        <v>150</v>
      </c>
      <c r="H55" s="1" t="s">
        <v>220</v>
      </c>
      <c r="I55" s="1" t="s">
        <v>431</v>
      </c>
      <c r="J55" s="1" t="s">
        <v>473</v>
      </c>
      <c r="K55" s="2" t="s">
        <v>164</v>
      </c>
      <c r="L55" s="2" t="s">
        <v>192</v>
      </c>
      <c r="M55" t="s">
        <v>474</v>
      </c>
      <c r="N55" t="s">
        <v>475</v>
      </c>
      <c r="O55" s="2"/>
      <c r="P55" t="s">
        <v>123</v>
      </c>
      <c r="Q55"/>
      <c r="R55"/>
      <c r="S55" t="s">
        <v>476</v>
      </c>
      <c r="T55"/>
      <c r="U55" s="2" t="s">
        <v>225</v>
      </c>
      <c r="V55" s="2" t="s">
        <v>477</v>
      </c>
      <c r="W55" s="2" t="s">
        <v>478</v>
      </c>
      <c r="X55" t="s">
        <v>479</v>
      </c>
      <c r="Y55"/>
      <c r="Z55" s="2" t="s">
        <v>265</v>
      </c>
      <c r="AA55" t="s">
        <v>480</v>
      </c>
      <c r="AB55" s="2" t="s">
        <v>139</v>
      </c>
      <c r="AC55" t="s">
        <v>481</v>
      </c>
      <c r="AD55" s="3"/>
      <c r="AE55" s="3"/>
      <c r="AF55" s="3"/>
      <c r="AG55" s="2"/>
      <c r="AH55" s="2"/>
      <c r="AI55" s="2" t="s">
        <v>482</v>
      </c>
      <c r="AJ55" s="2" t="s">
        <v>482</v>
      </c>
      <c r="AK55" t="s">
        <v>150</v>
      </c>
      <c r="AL55" t="s">
        <v>150</v>
      </c>
      <c r="AM55"/>
      <c r="AN55"/>
      <c r="AO55" s="26"/>
      <c r="AP55" s="26"/>
      <c r="AQ55" s="26"/>
      <c r="AR55"/>
      <c r="AS55"/>
      <c r="AT55"/>
      <c r="AU55"/>
      <c r="AV55"/>
      <c r="AW55"/>
      <c r="AX55" s="26"/>
      <c r="AY55" s="26"/>
      <c r="AZ55" s="26"/>
      <c r="BA55" s="26"/>
      <c r="BB55" s="26"/>
      <c r="BC55" s="26"/>
      <c r="BD55" s="26"/>
      <c r="BE55"/>
      <c r="BF55"/>
      <c r="BG55"/>
      <c r="BH55" s="26"/>
      <c r="BI55" s="26"/>
      <c r="BJ55" s="26"/>
      <c r="BK55" s="26"/>
      <c r="BL55" s="26"/>
      <c r="BM55" s="26"/>
      <c r="BN55" s="26"/>
      <c r="BO55" s="26"/>
      <c r="BP55" s="26"/>
      <c r="BQ55" s="26"/>
      <c r="BR55" s="26"/>
      <c r="BS55" s="26"/>
      <c r="BT55" s="26"/>
      <c r="BU55" s="26"/>
      <c r="BV55" s="26"/>
      <c r="BW55" s="26"/>
      <c r="BX55" t="s">
        <v>203</v>
      </c>
      <c r="BY55" s="3" t="s">
        <v>483</v>
      </c>
      <c r="BZ55" t="s">
        <v>484</v>
      </c>
      <c r="CA55"/>
      <c r="CB55" t="s">
        <v>485</v>
      </c>
      <c r="CC55" t="s">
        <v>123</v>
      </c>
      <c r="CD55" t="s">
        <v>486</v>
      </c>
      <c r="CE55" t="s">
        <v>487</v>
      </c>
      <c r="CF55" t="s">
        <v>488</v>
      </c>
      <c r="CG55" t="s">
        <v>489</v>
      </c>
      <c r="CH55">
        <v>30.5</v>
      </c>
      <c r="CI55" t="s">
        <v>156</v>
      </c>
      <c r="CJ55">
        <v>0.3</v>
      </c>
      <c r="CK55">
        <f>CH55*CJ55</f>
        <v>9.15</v>
      </c>
      <c r="CL55" t="s">
        <v>156</v>
      </c>
      <c r="CM55">
        <f t="shared" si="17"/>
        <v>65.7554977350472</v>
      </c>
      <c r="CN55" t="e">
        <f t="shared" si="24"/>
        <v>#VALUE!</v>
      </c>
      <c r="CO55" s="5" t="s">
        <v>155</v>
      </c>
      <c r="CP55" s="3">
        <v>10</v>
      </c>
      <c r="CQ55" s="10" t="s">
        <v>156</v>
      </c>
      <c r="CR55">
        <v>2</v>
      </c>
      <c r="CS55" t="s">
        <v>156</v>
      </c>
      <c r="CT55" s="17">
        <f t="shared" si="34"/>
        <v>0.1315109954700944</v>
      </c>
      <c r="CU55" s="17">
        <f t="shared" si="35"/>
        <v>6.57554977350472E-2</v>
      </c>
      <c r="CV55" s="56" t="s">
        <v>156</v>
      </c>
      <c r="CW55">
        <v>10</v>
      </c>
      <c r="CX55">
        <v>4</v>
      </c>
      <c r="CY55">
        <v>40</v>
      </c>
      <c r="CZ55" t="s">
        <v>156</v>
      </c>
      <c r="DA55">
        <v>40</v>
      </c>
      <c r="DB55" t="s">
        <v>156</v>
      </c>
      <c r="DC55" s="57">
        <f t="shared" si="31"/>
        <v>0.2630219909401888</v>
      </c>
      <c r="DD55" s="20">
        <f t="shared" si="36"/>
        <v>0.32877748867523598</v>
      </c>
      <c r="DE55" s="20" t="e">
        <f t="shared" si="37"/>
        <v>#VALUE!</v>
      </c>
      <c r="DF55" s="60" t="s">
        <v>158</v>
      </c>
      <c r="DG55" s="33">
        <v>0.1</v>
      </c>
      <c r="DH55" s="40" t="s">
        <v>156</v>
      </c>
      <c r="DI55" s="21">
        <f>DD55</f>
        <v>0.32877748867523598</v>
      </c>
      <c r="DJ55" s="24">
        <f t="shared" si="32"/>
        <v>0.32877748867523598</v>
      </c>
      <c r="DK55" s="24" t="e">
        <f t="shared" si="11"/>
        <v>#VALUE!</v>
      </c>
      <c r="DL55" s="140">
        <v>0.3</v>
      </c>
      <c r="DM55" s="57">
        <f>(DO55*10000)/CM55</f>
        <v>38.019634648245059</v>
      </c>
      <c r="DN55" s="130">
        <v>46</v>
      </c>
      <c r="DO55" s="70">
        <v>0.25</v>
      </c>
      <c r="DP55" s="22">
        <v>0.3</v>
      </c>
      <c r="DQ55" s="33">
        <v>0.3</v>
      </c>
      <c r="DR55" s="23" t="e">
        <f t="shared" si="28"/>
        <v>#VALUE!</v>
      </c>
      <c r="DS55" s="53" t="e">
        <f t="shared" si="33"/>
        <v>#VALUE!</v>
      </c>
      <c r="DT55" t="s">
        <v>490</v>
      </c>
    </row>
    <row r="56" spans="1:124" s="1" customFormat="1" ht="15.75" thickBot="1" x14ac:dyDescent="0.3">
      <c r="A56" s="183" t="s">
        <v>491</v>
      </c>
      <c r="B56" s="183">
        <v>1</v>
      </c>
      <c r="C56" s="27" t="s">
        <v>425</v>
      </c>
      <c r="D56" s="27"/>
      <c r="E56" s="27" t="s">
        <v>214</v>
      </c>
      <c r="F56" s="35"/>
      <c r="G56" s="27"/>
      <c r="H56" s="35" t="s">
        <v>220</v>
      </c>
      <c r="I56" s="35" t="s">
        <v>431</v>
      </c>
      <c r="J56" s="156" t="s">
        <v>492</v>
      </c>
      <c r="K56" s="36"/>
      <c r="L56" s="36"/>
      <c r="M56" s="27"/>
      <c r="N56" s="27"/>
      <c r="O56" s="36"/>
      <c r="P56" s="27"/>
      <c r="Q56" s="27"/>
      <c r="R56" s="27"/>
      <c r="S56" s="27"/>
      <c r="T56" s="27"/>
      <c r="U56" s="36"/>
      <c r="V56" s="36"/>
      <c r="W56" s="36"/>
      <c r="X56" s="27"/>
      <c r="Y56" s="27"/>
      <c r="Z56" s="36"/>
      <c r="AA56" s="27"/>
      <c r="AB56" s="36"/>
      <c r="AC56" s="27"/>
      <c r="AD56" s="3">
        <v>10</v>
      </c>
      <c r="AE56" s="3">
        <v>10</v>
      </c>
      <c r="AF56" s="3">
        <v>20</v>
      </c>
      <c r="AG56" s="36"/>
      <c r="AH56" s="36"/>
      <c r="AI56" s="36"/>
      <c r="AJ56" s="36"/>
      <c r="AK56" s="27"/>
      <c r="AL56" s="27"/>
      <c r="AM56" s="27"/>
      <c r="AN56" s="27"/>
      <c r="AO56" s="38"/>
      <c r="AP56" s="38"/>
      <c r="AQ56" s="38"/>
      <c r="AR56" s="27"/>
      <c r="AS56" s="27"/>
      <c r="AT56" s="27"/>
      <c r="AU56" s="27"/>
      <c r="AV56" s="27"/>
      <c r="AW56" s="27"/>
      <c r="AX56" s="38"/>
      <c r="AY56" s="38"/>
      <c r="AZ56" s="38"/>
      <c r="BA56" s="38"/>
      <c r="BB56" s="38"/>
      <c r="BC56" s="38"/>
      <c r="BD56" s="38"/>
      <c r="BE56" s="27"/>
      <c r="BF56" s="27"/>
      <c r="BG56" s="27"/>
      <c r="BH56" s="38"/>
      <c r="BI56" s="38"/>
      <c r="BJ56" s="38"/>
      <c r="BK56" s="38"/>
      <c r="BL56" s="38"/>
      <c r="BM56" s="38"/>
      <c r="BN56" s="38"/>
      <c r="BO56" s="38"/>
      <c r="BP56" s="38"/>
      <c r="BQ56" s="38"/>
      <c r="BR56" s="38"/>
      <c r="BS56" s="38"/>
      <c r="BT56" s="38"/>
      <c r="BU56" s="38"/>
      <c r="BV56" s="38"/>
      <c r="BW56" s="38"/>
      <c r="BX56" s="27"/>
      <c r="BY56" s="37"/>
      <c r="BZ56" s="27"/>
      <c r="CA56" s="27"/>
      <c r="CB56" s="27"/>
      <c r="CC56" s="27"/>
      <c r="CD56" s="27"/>
      <c r="CE56" s="27"/>
      <c r="CF56" s="27"/>
      <c r="CG56" s="27"/>
      <c r="CH56" s="27">
        <v>20</v>
      </c>
      <c r="CI56" s="27">
        <v>20</v>
      </c>
      <c r="CJ56" s="27"/>
      <c r="CK56" s="27">
        <v>5</v>
      </c>
      <c r="CL56" s="27">
        <v>5</v>
      </c>
      <c r="CM56">
        <f t="shared" si="17"/>
        <v>19.634954084937501</v>
      </c>
      <c r="CN56">
        <f t="shared" si="24"/>
        <v>19.634954084937501</v>
      </c>
      <c r="CO56" s="15" t="s">
        <v>155</v>
      </c>
      <c r="CP56" s="37">
        <v>3</v>
      </c>
      <c r="CQ56" s="39">
        <v>5</v>
      </c>
      <c r="CR56" s="27">
        <v>2</v>
      </c>
      <c r="CS56" s="27">
        <v>5</v>
      </c>
      <c r="CT56" s="17">
        <f t="shared" si="34"/>
        <v>0.13089969389958334</v>
      </c>
      <c r="CU56" s="17">
        <f t="shared" si="35"/>
        <v>6.5449846949791668E-2</v>
      </c>
      <c r="CV56" s="40">
        <f>(((CN56/2)*(100/CQ56)*4)/10000)/CS56</f>
        <v>1.5707963267950001E-2</v>
      </c>
      <c r="CW56" s="27">
        <f>100/AD56</f>
        <v>10</v>
      </c>
      <c r="CX56" s="27">
        <f>100/AE56</f>
        <v>10</v>
      </c>
      <c r="CY56" s="27">
        <f>CW56*CX56</f>
        <v>100</v>
      </c>
      <c r="CZ56" s="27">
        <v>100</v>
      </c>
      <c r="DA56" s="27">
        <f>CW56*(100/AF56)</f>
        <v>50</v>
      </c>
      <c r="DB56" s="27">
        <v>60</v>
      </c>
      <c r="DC56" s="27">
        <f t="shared" si="31"/>
        <v>0.196349540849375</v>
      </c>
      <c r="DD56" s="20">
        <f t="shared" si="36"/>
        <v>0.26179938779916667</v>
      </c>
      <c r="DE56" s="20">
        <f t="shared" si="37"/>
        <v>0.21205750411732499</v>
      </c>
      <c r="DF56" s="51"/>
      <c r="DG56" s="42">
        <v>0.3</v>
      </c>
      <c r="DH56" s="43">
        <v>0.3</v>
      </c>
      <c r="DI56" s="184">
        <f>DD56-(DD56*-DF56)</f>
        <v>0.26179938779916667</v>
      </c>
      <c r="DJ56" s="24">
        <f t="shared" si="32"/>
        <v>0.26179938779916667</v>
      </c>
      <c r="DK56" s="24">
        <f t="shared" si="11"/>
        <v>0.22698006922187747</v>
      </c>
      <c r="DL56" s="140">
        <v>0.23</v>
      </c>
      <c r="DM56" s="39">
        <v>100</v>
      </c>
      <c r="DN56" s="131">
        <v>100</v>
      </c>
      <c r="DO56" s="22">
        <f>($DM56*$CM56)/10000</f>
        <v>0.196349540849375</v>
      </c>
      <c r="DP56" s="22">
        <f>($DN56*$CN56)/10000</f>
        <v>0.196349540849375</v>
      </c>
      <c r="DQ56" s="33">
        <v>0.2</v>
      </c>
      <c r="DR56" s="23">
        <f t="shared" si="28"/>
        <v>0.196349540849375</v>
      </c>
      <c r="DS56" s="53">
        <f t="shared" si="33"/>
        <v>100</v>
      </c>
      <c r="DT56" t="s">
        <v>307</v>
      </c>
    </row>
    <row r="57" spans="1:124" s="1" customFormat="1" ht="15.75" thickBot="1" x14ac:dyDescent="0.3">
      <c r="A57" s="183" t="s">
        <v>498</v>
      </c>
      <c r="B57" s="183">
        <v>1</v>
      </c>
      <c r="C57" s="35" t="s">
        <v>499</v>
      </c>
      <c r="D57" s="27"/>
      <c r="E57" s="27"/>
      <c r="F57" s="35"/>
      <c r="G57" s="27"/>
      <c r="H57" s="35" t="s">
        <v>500</v>
      </c>
      <c r="I57" s="35" t="s">
        <v>431</v>
      </c>
      <c r="J57" s="35" t="s">
        <v>501</v>
      </c>
      <c r="K57" s="36"/>
      <c r="L57" s="36"/>
      <c r="M57" s="27"/>
      <c r="N57" s="27"/>
      <c r="O57" s="36"/>
      <c r="P57" s="27"/>
      <c r="Q57" s="27"/>
      <c r="R57" s="27"/>
      <c r="S57" s="27"/>
      <c r="T57" s="27"/>
      <c r="U57" s="36"/>
      <c r="V57" s="36"/>
      <c r="W57" s="36"/>
      <c r="X57" s="27"/>
      <c r="Y57" s="27"/>
      <c r="Z57" s="36"/>
      <c r="AA57" s="27"/>
      <c r="AB57" s="36"/>
      <c r="AC57" s="27"/>
      <c r="AD57" s="3">
        <v>30</v>
      </c>
      <c r="AE57" s="3">
        <v>3</v>
      </c>
      <c r="AF57" s="3">
        <v>3</v>
      </c>
      <c r="AG57" s="36"/>
      <c r="AH57" s="36"/>
      <c r="AI57" s="36"/>
      <c r="AJ57" s="36"/>
      <c r="AK57" s="27"/>
      <c r="AL57" s="27"/>
      <c r="AM57" s="27"/>
      <c r="AN57" s="27"/>
      <c r="AO57" s="38"/>
      <c r="AP57" s="38"/>
      <c r="AQ57" s="38"/>
      <c r="AR57" s="27"/>
      <c r="AS57" s="27"/>
      <c r="AT57" s="27"/>
      <c r="AU57" s="27"/>
      <c r="AV57" s="27"/>
      <c r="AW57" s="27"/>
      <c r="AX57" s="38"/>
      <c r="AY57" s="38"/>
      <c r="AZ57" s="38"/>
      <c r="BA57" s="38"/>
      <c r="BB57" s="38"/>
      <c r="BC57" s="38"/>
      <c r="BD57" s="38"/>
      <c r="BE57" s="27"/>
      <c r="BF57" s="27"/>
      <c r="BG57" s="27"/>
      <c r="BH57" s="38"/>
      <c r="BI57" s="38"/>
      <c r="BJ57" s="38"/>
      <c r="BK57" s="38"/>
      <c r="BL57" s="38"/>
      <c r="BM57" s="38"/>
      <c r="BN57" s="38"/>
      <c r="BO57" s="38"/>
      <c r="BP57" s="38"/>
      <c r="BQ57" s="38"/>
      <c r="BR57" s="38"/>
      <c r="BS57" s="38"/>
      <c r="BT57" s="38"/>
      <c r="BU57" s="38"/>
      <c r="BV57" s="38"/>
      <c r="BW57" s="38"/>
      <c r="BX57" s="27"/>
      <c r="BY57" s="37"/>
      <c r="BZ57" s="27"/>
      <c r="CA57" s="27"/>
      <c r="CB57" s="27"/>
      <c r="CC57" s="27"/>
      <c r="CD57" s="27"/>
      <c r="CE57" s="27"/>
      <c r="CF57" s="27"/>
      <c r="CG57" s="27"/>
      <c r="CH57" s="27">
        <v>20</v>
      </c>
      <c r="CI57" s="27">
        <v>20</v>
      </c>
      <c r="CJ57" s="27"/>
      <c r="CK57" s="27">
        <v>10</v>
      </c>
      <c r="CL57" s="27">
        <v>8</v>
      </c>
      <c r="CM57">
        <f t="shared" si="17"/>
        <v>78.539816339750004</v>
      </c>
      <c r="CN57">
        <f t="shared" si="24"/>
        <v>50.265482457440001</v>
      </c>
      <c r="CO57" s="15" t="s">
        <v>155</v>
      </c>
      <c r="CP57" s="37">
        <v>5</v>
      </c>
      <c r="CQ57" s="39">
        <v>5</v>
      </c>
      <c r="CR57" s="27">
        <v>50</v>
      </c>
      <c r="CS57" s="27">
        <v>30</v>
      </c>
      <c r="CT57" s="17">
        <f t="shared" si="34"/>
        <v>0.31415926535900002</v>
      </c>
      <c r="CU57" s="17">
        <f t="shared" si="35"/>
        <v>6.2831853071800003E-3</v>
      </c>
      <c r="CV57" s="40">
        <f>(((CN57/2)*(100/CQ57)*4)/10000)/CS57</f>
        <v>6.7020643276586665E-3</v>
      </c>
      <c r="CW57" s="27">
        <f>100/30</f>
        <v>3.3333333333333335</v>
      </c>
      <c r="CX57" s="27">
        <f>100/10</f>
        <v>10</v>
      </c>
      <c r="CY57">
        <f>CW57*CX57</f>
        <v>33.333333333333336</v>
      </c>
      <c r="CZ57">
        <v>35</v>
      </c>
      <c r="DA57" s="27">
        <v>33</v>
      </c>
      <c r="DB57" s="27">
        <v>35</v>
      </c>
      <c r="DC57" s="27">
        <f t="shared" si="31"/>
        <v>0.26179938779916667</v>
      </c>
      <c r="DD57" s="20">
        <f t="shared" si="36"/>
        <v>0.26808257310634664</v>
      </c>
      <c r="DE57" s="20">
        <f t="shared" si="37"/>
        <v>0.18263125292869867</v>
      </c>
      <c r="DF57" s="51"/>
      <c r="DG57" s="44">
        <v>0.3</v>
      </c>
      <c r="DH57" s="32">
        <v>0.3</v>
      </c>
      <c r="DI57" s="184">
        <f>DD57-(DD57*-DF57)</f>
        <v>0.26808257310634664</v>
      </c>
      <c r="DJ57" s="24">
        <f t="shared" si="32"/>
        <v>0.26808257310634664</v>
      </c>
      <c r="DK57" s="24">
        <f t="shared" si="11"/>
        <v>0.20826664898199304</v>
      </c>
      <c r="DL57" s="140">
        <v>0.21</v>
      </c>
      <c r="DM57" s="39">
        <v>35</v>
      </c>
      <c r="DN57" s="131">
        <v>40</v>
      </c>
      <c r="DO57" s="22">
        <f>($DM57*$CM57)/10000</f>
        <v>0.27488935718912505</v>
      </c>
      <c r="DP57" s="22">
        <f>($DN57*$CN57)/10000</f>
        <v>0.20106192982975998</v>
      </c>
      <c r="DQ57" s="33">
        <v>0.2</v>
      </c>
      <c r="DR57" s="23">
        <f t="shared" si="28"/>
        <v>0.20106192982975998</v>
      </c>
      <c r="DS57" s="53">
        <f t="shared" si="33"/>
        <v>40</v>
      </c>
      <c r="DT57" t="s">
        <v>307</v>
      </c>
    </row>
    <row r="58" spans="1:124" x14ac:dyDescent="0.25">
      <c r="A58" s="158" t="s">
        <v>682</v>
      </c>
      <c r="B58" s="158">
        <v>1</v>
      </c>
      <c r="C58" s="27" t="s">
        <v>683</v>
      </c>
      <c r="D58" s="27"/>
      <c r="E58" s="27" t="s">
        <v>214</v>
      </c>
      <c r="F58" s="35"/>
      <c r="G58" s="27"/>
      <c r="H58" s="35" t="s">
        <v>500</v>
      </c>
      <c r="I58" s="1" t="s">
        <v>431</v>
      </c>
      <c r="J58" s="35" t="s">
        <v>501</v>
      </c>
      <c r="K58" s="36"/>
      <c r="L58" s="36"/>
      <c r="M58" s="27"/>
      <c r="N58" s="27"/>
      <c r="O58" s="36"/>
      <c r="P58" s="27"/>
      <c r="Q58" s="27"/>
      <c r="R58" s="27"/>
      <c r="S58" s="27"/>
      <c r="T58" s="27"/>
      <c r="U58" s="36"/>
      <c r="V58" s="36"/>
      <c r="W58" s="36"/>
      <c r="X58" s="27"/>
      <c r="Y58" s="27"/>
      <c r="Z58" s="36"/>
      <c r="AA58" s="27"/>
      <c r="AB58" s="36"/>
      <c r="AC58" s="27"/>
      <c r="AD58" s="3">
        <v>30</v>
      </c>
      <c r="AE58" s="3">
        <v>6</v>
      </c>
      <c r="AF58" s="3">
        <v>6</v>
      </c>
      <c r="AG58" s="38"/>
      <c r="AH58" s="38"/>
      <c r="AI58" s="38"/>
      <c r="AJ58" s="38"/>
      <c r="AK58" s="27"/>
      <c r="AL58" s="27"/>
      <c r="AM58" s="27"/>
      <c r="AN58" s="27"/>
      <c r="AO58" s="27"/>
      <c r="AP58" s="27"/>
      <c r="AQ58" s="27"/>
      <c r="AR58" s="27"/>
      <c r="AS58" s="27"/>
      <c r="AT58" s="27"/>
      <c r="AU58" s="27"/>
      <c r="AV58" s="27"/>
      <c r="AW58" s="27"/>
      <c r="AX58" s="27"/>
      <c r="AY58" s="27"/>
      <c r="AZ58" s="27"/>
      <c r="BA58" s="27"/>
      <c r="BB58" s="27"/>
      <c r="BC58" s="27"/>
      <c r="BD58" s="27"/>
      <c r="BE58" s="27"/>
      <c r="BF58" s="27"/>
      <c r="BG58" s="27"/>
      <c r="BH58" s="27"/>
      <c r="BI58" s="27"/>
      <c r="BJ58" s="27"/>
      <c r="BK58" s="27"/>
      <c r="BL58" s="27"/>
      <c r="BM58" s="27"/>
      <c r="BN58" s="27"/>
      <c r="BO58" s="27"/>
      <c r="BP58" s="27"/>
      <c r="BQ58" s="27"/>
      <c r="BR58" s="27"/>
      <c r="BS58" s="27"/>
      <c r="BT58" s="27"/>
      <c r="BU58" s="27"/>
      <c r="BV58" s="27"/>
      <c r="BW58" s="27"/>
      <c r="BX58" s="27"/>
      <c r="BY58" s="37"/>
      <c r="BZ58" s="27"/>
      <c r="CA58" s="27"/>
      <c r="CB58" s="27"/>
      <c r="CC58" s="27"/>
      <c r="CD58" s="27"/>
      <c r="CE58" s="27"/>
      <c r="CF58" s="27"/>
      <c r="CG58" s="27"/>
      <c r="CH58" s="27">
        <v>20</v>
      </c>
      <c r="CI58" s="27">
        <v>20</v>
      </c>
      <c r="CJ58" s="27"/>
      <c r="CK58" s="27">
        <v>6</v>
      </c>
      <c r="CL58" s="27">
        <v>5</v>
      </c>
      <c r="CM58">
        <f t="shared" si="17"/>
        <v>28.27433388231</v>
      </c>
      <c r="CN58">
        <f t="shared" si="24"/>
        <v>19.634954084937501</v>
      </c>
      <c r="CO58" s="15" t="s">
        <v>676</v>
      </c>
      <c r="CP58" s="37">
        <v>7</v>
      </c>
      <c r="CQ58" s="39">
        <v>6.5</v>
      </c>
      <c r="CR58" s="27">
        <v>50</v>
      </c>
      <c r="CS58" s="27">
        <v>50</v>
      </c>
      <c r="CT58" s="17">
        <f t="shared" si="34"/>
        <v>8.0783811092314278E-2</v>
      </c>
      <c r="CU58" s="17">
        <f t="shared" si="35"/>
        <v>1.6156762218462856E-3</v>
      </c>
      <c r="CV58" s="40">
        <f>(((CN58/2)*(100/CQ58)*4)/10000)/CS58</f>
        <v>1.2083048667653848E-3</v>
      </c>
      <c r="CW58" s="27">
        <f>100/30</f>
        <v>3.3333333333333335</v>
      </c>
      <c r="CX58" s="27">
        <f>100/AE58</f>
        <v>16.666666666666668</v>
      </c>
      <c r="CY58">
        <f>CW58*CX58</f>
        <v>55.555555555555564</v>
      </c>
      <c r="CZ58" s="1">
        <v>65</v>
      </c>
      <c r="DA58" s="27">
        <f>CY58</f>
        <v>55.555555555555564</v>
      </c>
      <c r="DB58" s="27">
        <f>CZ58</f>
        <v>65</v>
      </c>
      <c r="DC58" s="27">
        <f t="shared" si="31"/>
        <v>0.15707963267950001</v>
      </c>
      <c r="DD58" s="20">
        <f t="shared" si="36"/>
        <v>0.15869530890134628</v>
      </c>
      <c r="DE58" s="20">
        <f t="shared" si="37"/>
        <v>0.12883550641885913</v>
      </c>
      <c r="DF58" s="51"/>
      <c r="DG58" s="44">
        <v>0.5</v>
      </c>
      <c r="DH58" s="32">
        <v>0.5</v>
      </c>
      <c r="DI58" s="24">
        <f>DD58-(DD58*-DF58)</f>
        <v>0.15869530890134628</v>
      </c>
      <c r="DJ58" s="24">
        <f t="shared" si="32"/>
        <v>0.15869530890134628</v>
      </c>
      <c r="DK58" s="24">
        <f t="shared" si="11"/>
        <v>0.14376540766010271</v>
      </c>
      <c r="DL58" s="140">
        <v>0.17</v>
      </c>
      <c r="DM58" s="39">
        <v>100</v>
      </c>
      <c r="DN58" s="131">
        <v>85</v>
      </c>
      <c r="DO58" s="22">
        <f>($DM58*$CM58)/10000</f>
        <v>0.28274333882309999</v>
      </c>
      <c r="DP58" s="22">
        <f>($DN58*$CN58)/10000</f>
        <v>0.16689710972196875</v>
      </c>
      <c r="DQ58" s="122">
        <v>0.17</v>
      </c>
      <c r="DR58" s="23">
        <f t="shared" si="28"/>
        <v>0.16689710972196875</v>
      </c>
      <c r="DS58" s="53">
        <f t="shared" si="33"/>
        <v>84.999999999999986</v>
      </c>
      <c r="DT58" s="1" t="s">
        <v>307</v>
      </c>
    </row>
    <row r="59" spans="1:124" x14ac:dyDescent="0.25">
      <c r="C59" s="126"/>
      <c r="DE59" s="30"/>
      <c r="DJ59" s="143"/>
      <c r="DK59" s="143"/>
      <c r="DL59" s="143"/>
      <c r="DM59" s="53"/>
      <c r="DN59" s="53"/>
      <c r="DP59" s="30"/>
      <c r="DQ59" s="30"/>
    </row>
  </sheetData>
  <sortState xmlns:xlrd2="http://schemas.microsoft.com/office/spreadsheetml/2017/richdata2" ref="A2:DT59">
    <sortCondition ref="I2:I59"/>
    <sortCondition ref="H2:H59"/>
    <sortCondition ref="C2:C59"/>
  </sortState>
  <conditionalFormatting sqref="DL1:DL1048576">
    <cfRule type="cellIs" dxfId="3" priority="4" operator="greaterThan">
      <formula>1</formula>
    </cfRule>
  </conditionalFormatting>
  <conditionalFormatting sqref="DJ59">
    <cfRule type="cellIs" dxfId="2" priority="2" operator="greaterThan">
      <formula>1</formula>
    </cfRule>
  </conditionalFormatting>
  <conditionalFormatting sqref="DQ1:DQ1048576">
    <cfRule type="cellIs" dxfId="1" priority="3" operator="greaterThan">
      <formula>1</formula>
    </cfRule>
  </conditionalFormatting>
  <conditionalFormatting sqref="DK59">
    <cfRule type="cellIs" dxfId="0" priority="1" operator="greaterThan">
      <formula>1</formula>
    </cfRule>
  </conditionalFormatting>
  <hyperlinks>
    <hyperlink ref="D13" r:id="rId1" xr:uid="{EE8A193D-49D1-4450-83E7-968F78CE769B}"/>
    <hyperlink ref="D51" r:id="rId2" xr:uid="{3FDD545D-B408-4163-81EF-06999D2A6E75}"/>
    <hyperlink ref="D27" r:id="rId3" xr:uid="{5FBA2BB6-029D-4933-AEA4-7C180648E68E}"/>
    <hyperlink ref="D28" r:id="rId4" xr:uid="{05C3B551-69E1-42B4-8B4D-969429F397C3}"/>
    <hyperlink ref="D8" r:id="rId5" xr:uid="{C816B7F1-D3D1-41F6-954F-247F3C6DCB27}"/>
  </hyperlinks>
  <pageMargins left="0.7" right="0.7" top="0.75" bottom="0.75" header="0.3" footer="0.3"/>
  <pageSetup orientation="portrait" horizontalDpi="4294967293" verticalDpi="0" r:id="rId6"/>
  <legacyDrawing r:id="rId7"/>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FEBC27-678D-472C-B3FB-DFF3ADD9CE11}">
  <dimension ref="A1:A1000"/>
  <sheetViews>
    <sheetView workbookViewId="0">
      <selection activeCell="C15" sqref="C15"/>
    </sheetView>
  </sheetViews>
  <sheetFormatPr defaultRowHeight="15" x14ac:dyDescent="0.25"/>
  <sheetData>
    <row r="1" spans="1:1" ht="15.75" thickBot="1" x14ac:dyDescent="0.3">
      <c r="A1" s="146" t="s">
        <v>724</v>
      </c>
    </row>
    <row r="2" spans="1:1" ht="15.75" thickBot="1" x14ac:dyDescent="0.3">
      <c r="A2" s="145" t="s">
        <v>725</v>
      </c>
    </row>
    <row r="3" spans="1:1" ht="15.75" thickBot="1" x14ac:dyDescent="0.3">
      <c r="A3" s="145" t="s">
        <v>725</v>
      </c>
    </row>
    <row r="4" spans="1:1" ht="15.75" thickBot="1" x14ac:dyDescent="0.3">
      <c r="A4" s="145" t="s">
        <v>725</v>
      </c>
    </row>
    <row r="5" spans="1:1" ht="15.75" thickBot="1" x14ac:dyDescent="0.3">
      <c r="A5" s="145" t="s">
        <v>725</v>
      </c>
    </row>
    <row r="6" spans="1:1" ht="15.75" thickBot="1" x14ac:dyDescent="0.3">
      <c r="A6" s="145" t="s">
        <v>725</v>
      </c>
    </row>
    <row r="7" spans="1:1" ht="15.75" thickBot="1" x14ac:dyDescent="0.3">
      <c r="A7" s="145" t="s">
        <v>725</v>
      </c>
    </row>
    <row r="8" spans="1:1" ht="15.75" thickBot="1" x14ac:dyDescent="0.3">
      <c r="A8" s="145" t="s">
        <v>725</v>
      </c>
    </row>
    <row r="9" spans="1:1" ht="15.75" thickBot="1" x14ac:dyDescent="0.3">
      <c r="A9" s="145" t="s">
        <v>725</v>
      </c>
    </row>
    <row r="10" spans="1:1" ht="15.75" thickBot="1" x14ac:dyDescent="0.3">
      <c r="A10" s="145" t="s">
        <v>725</v>
      </c>
    </row>
    <row r="11" spans="1:1" ht="15.75" thickBot="1" x14ac:dyDescent="0.3">
      <c r="A11" s="145" t="s">
        <v>725</v>
      </c>
    </row>
    <row r="12" spans="1:1" ht="15.75" thickBot="1" x14ac:dyDescent="0.3">
      <c r="A12" s="145" t="s">
        <v>725</v>
      </c>
    </row>
    <row r="13" spans="1:1" ht="15.75" thickBot="1" x14ac:dyDescent="0.3">
      <c r="A13" s="145" t="s">
        <v>725</v>
      </c>
    </row>
    <row r="14" spans="1:1" ht="15.75" thickBot="1" x14ac:dyDescent="0.3">
      <c r="A14" s="145" t="s">
        <v>725</v>
      </c>
    </row>
    <row r="15" spans="1:1" ht="15.75" thickBot="1" x14ac:dyDescent="0.3">
      <c r="A15" s="145" t="s">
        <v>725</v>
      </c>
    </row>
    <row r="16" spans="1:1" ht="15.75" thickBot="1" x14ac:dyDescent="0.3">
      <c r="A16" s="145" t="s">
        <v>725</v>
      </c>
    </row>
    <row r="17" spans="1:1" ht="15.75" thickBot="1" x14ac:dyDescent="0.3">
      <c r="A17" s="145" t="s">
        <v>725</v>
      </c>
    </row>
    <row r="18" spans="1:1" ht="15.75" thickBot="1" x14ac:dyDescent="0.3">
      <c r="A18" s="145" t="s">
        <v>725</v>
      </c>
    </row>
    <row r="19" spans="1:1" ht="15.75" thickBot="1" x14ac:dyDescent="0.3">
      <c r="A19" s="145" t="s">
        <v>725</v>
      </c>
    </row>
    <row r="20" spans="1:1" ht="15.75" thickBot="1" x14ac:dyDescent="0.3">
      <c r="A20" s="145" t="s">
        <v>725</v>
      </c>
    </row>
    <row r="21" spans="1:1" ht="15.75" thickBot="1" x14ac:dyDescent="0.3">
      <c r="A21" s="145" t="s">
        <v>725</v>
      </c>
    </row>
    <row r="22" spans="1:1" ht="15.75" thickBot="1" x14ac:dyDescent="0.3">
      <c r="A22" s="145" t="s">
        <v>725</v>
      </c>
    </row>
    <row r="23" spans="1:1" ht="15.75" thickBot="1" x14ac:dyDescent="0.3">
      <c r="A23" s="145" t="s">
        <v>725</v>
      </c>
    </row>
    <row r="24" spans="1:1" ht="15.75" thickBot="1" x14ac:dyDescent="0.3">
      <c r="A24" s="145" t="s">
        <v>725</v>
      </c>
    </row>
    <row r="25" spans="1:1" ht="15.75" thickBot="1" x14ac:dyDescent="0.3">
      <c r="A25" s="145" t="s">
        <v>725</v>
      </c>
    </row>
    <row r="26" spans="1:1" ht="15.75" thickBot="1" x14ac:dyDescent="0.3">
      <c r="A26" s="145" t="s">
        <v>725</v>
      </c>
    </row>
    <row r="27" spans="1:1" ht="15.75" thickBot="1" x14ac:dyDescent="0.3">
      <c r="A27" s="145" t="s">
        <v>725</v>
      </c>
    </row>
    <row r="28" spans="1:1" ht="15.75" thickBot="1" x14ac:dyDescent="0.3">
      <c r="A28" s="145" t="s">
        <v>725</v>
      </c>
    </row>
    <row r="29" spans="1:1" ht="15.75" thickBot="1" x14ac:dyDescent="0.3">
      <c r="A29" s="145" t="s">
        <v>725</v>
      </c>
    </row>
    <row r="30" spans="1:1" ht="15.75" thickBot="1" x14ac:dyDescent="0.3">
      <c r="A30" s="145" t="s">
        <v>725</v>
      </c>
    </row>
    <row r="31" spans="1:1" ht="15.75" thickBot="1" x14ac:dyDescent="0.3">
      <c r="A31" s="145" t="s">
        <v>725</v>
      </c>
    </row>
    <row r="32" spans="1:1" ht="15.75" thickBot="1" x14ac:dyDescent="0.3">
      <c r="A32" s="145" t="s">
        <v>725</v>
      </c>
    </row>
    <row r="33" spans="1:1" ht="15.75" thickBot="1" x14ac:dyDescent="0.3">
      <c r="A33" s="145" t="s">
        <v>725</v>
      </c>
    </row>
    <row r="34" spans="1:1" ht="15.75" thickBot="1" x14ac:dyDescent="0.3">
      <c r="A34" s="145" t="s">
        <v>725</v>
      </c>
    </row>
    <row r="35" spans="1:1" ht="15.75" thickBot="1" x14ac:dyDescent="0.3">
      <c r="A35" s="145" t="s">
        <v>725</v>
      </c>
    </row>
    <row r="36" spans="1:1" ht="15.75" thickBot="1" x14ac:dyDescent="0.3">
      <c r="A36" s="145" t="s">
        <v>725</v>
      </c>
    </row>
    <row r="37" spans="1:1" ht="15.75" thickBot="1" x14ac:dyDescent="0.3">
      <c r="A37" s="145" t="s">
        <v>725</v>
      </c>
    </row>
    <row r="38" spans="1:1" ht="15.75" thickBot="1" x14ac:dyDescent="0.3">
      <c r="A38" s="145" t="s">
        <v>725</v>
      </c>
    </row>
    <row r="39" spans="1:1" ht="15.75" thickBot="1" x14ac:dyDescent="0.3">
      <c r="A39" s="145" t="s">
        <v>725</v>
      </c>
    </row>
    <row r="40" spans="1:1" ht="15.75" thickBot="1" x14ac:dyDescent="0.3">
      <c r="A40" s="145" t="s">
        <v>725</v>
      </c>
    </row>
    <row r="41" spans="1:1" ht="15.75" thickBot="1" x14ac:dyDescent="0.3">
      <c r="A41" s="145" t="s">
        <v>725</v>
      </c>
    </row>
    <row r="42" spans="1:1" ht="15.75" thickBot="1" x14ac:dyDescent="0.3">
      <c r="A42" s="145" t="s">
        <v>725</v>
      </c>
    </row>
    <row r="43" spans="1:1" ht="15.75" thickBot="1" x14ac:dyDescent="0.3">
      <c r="A43" s="145" t="s">
        <v>725</v>
      </c>
    </row>
    <row r="44" spans="1:1" ht="15.75" thickBot="1" x14ac:dyDescent="0.3">
      <c r="A44" s="145" t="s">
        <v>725</v>
      </c>
    </row>
    <row r="45" spans="1:1" ht="15.75" thickBot="1" x14ac:dyDescent="0.3">
      <c r="A45" s="145" t="s">
        <v>725</v>
      </c>
    </row>
    <row r="46" spans="1:1" ht="15.75" thickBot="1" x14ac:dyDescent="0.3">
      <c r="A46" s="145" t="s">
        <v>725</v>
      </c>
    </row>
    <row r="47" spans="1:1" ht="15.75" thickBot="1" x14ac:dyDescent="0.3">
      <c r="A47" s="145" t="s">
        <v>725</v>
      </c>
    </row>
    <row r="48" spans="1:1" ht="15.75" thickBot="1" x14ac:dyDescent="0.3">
      <c r="A48" s="145" t="s">
        <v>725</v>
      </c>
    </row>
    <row r="49" spans="1:1" ht="15.75" thickBot="1" x14ac:dyDescent="0.3">
      <c r="A49" s="145" t="s">
        <v>725</v>
      </c>
    </row>
    <row r="50" spans="1:1" ht="15.75" thickBot="1" x14ac:dyDescent="0.3">
      <c r="A50" s="145" t="s">
        <v>725</v>
      </c>
    </row>
    <row r="51" spans="1:1" ht="15.75" thickBot="1" x14ac:dyDescent="0.3">
      <c r="A51" s="145" t="s">
        <v>725</v>
      </c>
    </row>
    <row r="52" spans="1:1" ht="15.75" thickBot="1" x14ac:dyDescent="0.3">
      <c r="A52" s="145" t="s">
        <v>725</v>
      </c>
    </row>
    <row r="53" spans="1:1" ht="15.75" thickBot="1" x14ac:dyDescent="0.3">
      <c r="A53" s="145" t="s">
        <v>725</v>
      </c>
    </row>
    <row r="54" spans="1:1" ht="15.75" thickBot="1" x14ac:dyDescent="0.3">
      <c r="A54" s="145" t="s">
        <v>725</v>
      </c>
    </row>
    <row r="55" spans="1:1" ht="15.75" thickBot="1" x14ac:dyDescent="0.3">
      <c r="A55" s="145" t="s">
        <v>725</v>
      </c>
    </row>
    <row r="56" spans="1:1" ht="15.75" thickBot="1" x14ac:dyDescent="0.3">
      <c r="A56" s="145" t="s">
        <v>725</v>
      </c>
    </row>
    <row r="57" spans="1:1" ht="15.75" thickBot="1" x14ac:dyDescent="0.3">
      <c r="A57" s="145" t="s">
        <v>725</v>
      </c>
    </row>
    <row r="58" spans="1:1" ht="15.75" thickBot="1" x14ac:dyDescent="0.3">
      <c r="A58" s="145" t="s">
        <v>725</v>
      </c>
    </row>
    <row r="59" spans="1:1" ht="15.75" thickBot="1" x14ac:dyDescent="0.3">
      <c r="A59" s="145" t="s">
        <v>725</v>
      </c>
    </row>
    <row r="60" spans="1:1" ht="15.75" thickBot="1" x14ac:dyDescent="0.3">
      <c r="A60" s="145" t="s">
        <v>725</v>
      </c>
    </row>
    <row r="61" spans="1:1" ht="15.75" thickBot="1" x14ac:dyDescent="0.3">
      <c r="A61" s="145" t="s">
        <v>725</v>
      </c>
    </row>
    <row r="62" spans="1:1" ht="15.75" thickBot="1" x14ac:dyDescent="0.3">
      <c r="A62" s="145" t="s">
        <v>725</v>
      </c>
    </row>
    <row r="63" spans="1:1" ht="15.75" thickBot="1" x14ac:dyDescent="0.3">
      <c r="A63" s="145" t="s">
        <v>725</v>
      </c>
    </row>
    <row r="64" spans="1:1" ht="15.75" thickBot="1" x14ac:dyDescent="0.3">
      <c r="A64" s="145" t="s">
        <v>725</v>
      </c>
    </row>
    <row r="65" spans="1:1" ht="15.75" thickBot="1" x14ac:dyDescent="0.3">
      <c r="A65" s="145" t="s">
        <v>725</v>
      </c>
    </row>
    <row r="66" spans="1:1" ht="15.75" thickBot="1" x14ac:dyDescent="0.3">
      <c r="A66" s="145" t="s">
        <v>725</v>
      </c>
    </row>
    <row r="67" spans="1:1" ht="15.75" thickBot="1" x14ac:dyDescent="0.3">
      <c r="A67" s="145" t="s">
        <v>725</v>
      </c>
    </row>
    <row r="68" spans="1:1" ht="15.75" thickBot="1" x14ac:dyDescent="0.3">
      <c r="A68" s="145" t="s">
        <v>725</v>
      </c>
    </row>
    <row r="69" spans="1:1" ht="15.75" thickBot="1" x14ac:dyDescent="0.3">
      <c r="A69" s="145" t="s">
        <v>725</v>
      </c>
    </row>
    <row r="70" spans="1:1" ht="15.75" thickBot="1" x14ac:dyDescent="0.3">
      <c r="A70" s="145" t="s">
        <v>725</v>
      </c>
    </row>
    <row r="71" spans="1:1" ht="15.75" thickBot="1" x14ac:dyDescent="0.3">
      <c r="A71" s="145" t="s">
        <v>725</v>
      </c>
    </row>
    <row r="72" spans="1:1" ht="15.75" thickBot="1" x14ac:dyDescent="0.3">
      <c r="A72" s="145" t="s">
        <v>725</v>
      </c>
    </row>
    <row r="73" spans="1:1" ht="15.75" thickBot="1" x14ac:dyDescent="0.3">
      <c r="A73" s="145" t="s">
        <v>725</v>
      </c>
    </row>
    <row r="74" spans="1:1" ht="15.75" thickBot="1" x14ac:dyDescent="0.3">
      <c r="A74" s="145" t="s">
        <v>725</v>
      </c>
    </row>
    <row r="75" spans="1:1" ht="15.75" thickBot="1" x14ac:dyDescent="0.3">
      <c r="A75" s="145" t="s">
        <v>725</v>
      </c>
    </row>
    <row r="76" spans="1:1" ht="15.75" thickBot="1" x14ac:dyDescent="0.3">
      <c r="A76" s="145" t="s">
        <v>725</v>
      </c>
    </row>
    <row r="77" spans="1:1" ht="15.75" thickBot="1" x14ac:dyDescent="0.3">
      <c r="A77" s="145" t="s">
        <v>725</v>
      </c>
    </row>
    <row r="78" spans="1:1" ht="15.75" thickBot="1" x14ac:dyDescent="0.3">
      <c r="A78" s="145" t="s">
        <v>725</v>
      </c>
    </row>
    <row r="79" spans="1:1" ht="15.75" thickBot="1" x14ac:dyDescent="0.3">
      <c r="A79" s="145" t="s">
        <v>725</v>
      </c>
    </row>
    <row r="80" spans="1:1" ht="15.75" thickBot="1" x14ac:dyDescent="0.3">
      <c r="A80" s="145" t="s">
        <v>725</v>
      </c>
    </row>
    <row r="81" spans="1:1" ht="15.75" thickBot="1" x14ac:dyDescent="0.3">
      <c r="A81" s="145" t="s">
        <v>725</v>
      </c>
    </row>
    <row r="82" spans="1:1" ht="15.75" thickBot="1" x14ac:dyDescent="0.3">
      <c r="A82" s="145" t="s">
        <v>725</v>
      </c>
    </row>
    <row r="83" spans="1:1" ht="15.75" thickBot="1" x14ac:dyDescent="0.3">
      <c r="A83" s="145" t="s">
        <v>725</v>
      </c>
    </row>
    <row r="84" spans="1:1" ht="15.75" thickBot="1" x14ac:dyDescent="0.3">
      <c r="A84" s="145" t="s">
        <v>725</v>
      </c>
    </row>
    <row r="85" spans="1:1" ht="15.75" thickBot="1" x14ac:dyDescent="0.3">
      <c r="A85" s="145" t="s">
        <v>725</v>
      </c>
    </row>
    <row r="86" spans="1:1" ht="15.75" thickBot="1" x14ac:dyDescent="0.3">
      <c r="A86" s="145" t="s">
        <v>725</v>
      </c>
    </row>
    <row r="87" spans="1:1" ht="15.75" thickBot="1" x14ac:dyDescent="0.3">
      <c r="A87" s="145" t="s">
        <v>725</v>
      </c>
    </row>
    <row r="88" spans="1:1" ht="15.75" thickBot="1" x14ac:dyDescent="0.3">
      <c r="A88" s="145" t="s">
        <v>725</v>
      </c>
    </row>
    <row r="89" spans="1:1" ht="15.75" thickBot="1" x14ac:dyDescent="0.3">
      <c r="A89" s="145" t="s">
        <v>725</v>
      </c>
    </row>
    <row r="90" spans="1:1" ht="15.75" thickBot="1" x14ac:dyDescent="0.3">
      <c r="A90" s="145" t="s">
        <v>725</v>
      </c>
    </row>
    <row r="91" spans="1:1" ht="15.75" thickBot="1" x14ac:dyDescent="0.3">
      <c r="A91" s="145" t="s">
        <v>725</v>
      </c>
    </row>
    <row r="92" spans="1:1" ht="15.75" thickBot="1" x14ac:dyDescent="0.3">
      <c r="A92" s="145" t="s">
        <v>725</v>
      </c>
    </row>
    <row r="93" spans="1:1" ht="15.75" thickBot="1" x14ac:dyDescent="0.3">
      <c r="A93" s="145" t="s">
        <v>725</v>
      </c>
    </row>
    <row r="94" spans="1:1" ht="15.75" thickBot="1" x14ac:dyDescent="0.3">
      <c r="A94" s="145" t="s">
        <v>725</v>
      </c>
    </row>
    <row r="95" spans="1:1" ht="15.75" thickBot="1" x14ac:dyDescent="0.3">
      <c r="A95" s="145" t="s">
        <v>725</v>
      </c>
    </row>
    <row r="96" spans="1:1" ht="15.75" thickBot="1" x14ac:dyDescent="0.3">
      <c r="A96" s="145" t="s">
        <v>725</v>
      </c>
    </row>
    <row r="97" spans="1:1" ht="15.75" thickBot="1" x14ac:dyDescent="0.3">
      <c r="A97" s="145" t="s">
        <v>727</v>
      </c>
    </row>
    <row r="98" spans="1:1" ht="15.75" thickBot="1" x14ac:dyDescent="0.3">
      <c r="A98" s="145" t="s">
        <v>727</v>
      </c>
    </row>
    <row r="99" spans="1:1" ht="15.75" thickBot="1" x14ac:dyDescent="0.3">
      <c r="A99" s="145" t="s">
        <v>727</v>
      </c>
    </row>
    <row r="100" spans="1:1" ht="15.75" thickBot="1" x14ac:dyDescent="0.3">
      <c r="A100" s="145" t="s">
        <v>727</v>
      </c>
    </row>
    <row r="101" spans="1:1" ht="15.75" thickBot="1" x14ac:dyDescent="0.3">
      <c r="A101" s="145" t="s">
        <v>727</v>
      </c>
    </row>
    <row r="102" spans="1:1" ht="15.75" thickBot="1" x14ac:dyDescent="0.3">
      <c r="A102" s="145" t="s">
        <v>727</v>
      </c>
    </row>
    <row r="103" spans="1:1" ht="15.75" thickBot="1" x14ac:dyDescent="0.3">
      <c r="A103" s="145" t="s">
        <v>727</v>
      </c>
    </row>
    <row r="104" spans="1:1" ht="15.75" thickBot="1" x14ac:dyDescent="0.3">
      <c r="A104" s="145" t="s">
        <v>727</v>
      </c>
    </row>
    <row r="105" spans="1:1" ht="15.75" thickBot="1" x14ac:dyDescent="0.3">
      <c r="A105" s="145" t="s">
        <v>727</v>
      </c>
    </row>
    <row r="106" spans="1:1" ht="15.75" thickBot="1" x14ac:dyDescent="0.3">
      <c r="A106" s="145" t="s">
        <v>727</v>
      </c>
    </row>
    <row r="107" spans="1:1" ht="15.75" thickBot="1" x14ac:dyDescent="0.3">
      <c r="A107" s="145" t="s">
        <v>727</v>
      </c>
    </row>
    <row r="108" spans="1:1" ht="15.75" thickBot="1" x14ac:dyDescent="0.3">
      <c r="A108" s="145" t="s">
        <v>727</v>
      </c>
    </row>
    <row r="109" spans="1:1" ht="15.75" thickBot="1" x14ac:dyDescent="0.3">
      <c r="A109" s="145" t="s">
        <v>727</v>
      </c>
    </row>
    <row r="110" spans="1:1" ht="15.75" thickBot="1" x14ac:dyDescent="0.3">
      <c r="A110" s="145" t="s">
        <v>727</v>
      </c>
    </row>
    <row r="111" spans="1:1" ht="15.75" thickBot="1" x14ac:dyDescent="0.3">
      <c r="A111" s="145" t="s">
        <v>727</v>
      </c>
    </row>
    <row r="112" spans="1:1" ht="15.75" thickBot="1" x14ac:dyDescent="0.3">
      <c r="A112" s="145" t="s">
        <v>727</v>
      </c>
    </row>
    <row r="113" spans="1:1" ht="15.75" thickBot="1" x14ac:dyDescent="0.3">
      <c r="A113" s="145" t="s">
        <v>727</v>
      </c>
    </row>
    <row r="114" spans="1:1" ht="15.75" thickBot="1" x14ac:dyDescent="0.3">
      <c r="A114" s="145" t="s">
        <v>727</v>
      </c>
    </row>
    <row r="115" spans="1:1" ht="15.75" thickBot="1" x14ac:dyDescent="0.3">
      <c r="A115" s="145" t="s">
        <v>727</v>
      </c>
    </row>
    <row r="116" spans="1:1" ht="15.75" thickBot="1" x14ac:dyDescent="0.3">
      <c r="A116" s="145" t="s">
        <v>727</v>
      </c>
    </row>
    <row r="117" spans="1:1" ht="15.75" thickBot="1" x14ac:dyDescent="0.3">
      <c r="A117" s="145" t="s">
        <v>727</v>
      </c>
    </row>
    <row r="118" spans="1:1" ht="15.75" thickBot="1" x14ac:dyDescent="0.3">
      <c r="A118" s="145" t="s">
        <v>727</v>
      </c>
    </row>
    <row r="119" spans="1:1" ht="15.75" thickBot="1" x14ac:dyDescent="0.3">
      <c r="A119" s="145" t="s">
        <v>727</v>
      </c>
    </row>
    <row r="120" spans="1:1" ht="15.75" thickBot="1" x14ac:dyDescent="0.3">
      <c r="A120" s="145" t="s">
        <v>726</v>
      </c>
    </row>
    <row r="121" spans="1:1" ht="15.75" thickBot="1" x14ac:dyDescent="0.3">
      <c r="A121" s="145" t="s">
        <v>726</v>
      </c>
    </row>
    <row r="122" spans="1:1" ht="15.75" thickBot="1" x14ac:dyDescent="0.3">
      <c r="A122" s="145" t="s">
        <v>726</v>
      </c>
    </row>
    <row r="123" spans="1:1" ht="15.75" thickBot="1" x14ac:dyDescent="0.3">
      <c r="A123" s="145" t="s">
        <v>726</v>
      </c>
    </row>
    <row r="124" spans="1:1" ht="15.75" thickBot="1" x14ac:dyDescent="0.3">
      <c r="A124" s="145" t="s">
        <v>726</v>
      </c>
    </row>
    <row r="125" spans="1:1" ht="15.75" thickBot="1" x14ac:dyDescent="0.3">
      <c r="A125" s="145" t="s">
        <v>726</v>
      </c>
    </row>
    <row r="126" spans="1:1" ht="15.75" thickBot="1" x14ac:dyDescent="0.3">
      <c r="A126" s="145" t="s">
        <v>726</v>
      </c>
    </row>
    <row r="127" spans="1:1" ht="15.75" thickBot="1" x14ac:dyDescent="0.3">
      <c r="A127" s="145" t="s">
        <v>726</v>
      </c>
    </row>
    <row r="128" spans="1:1" ht="15.75" thickBot="1" x14ac:dyDescent="0.3">
      <c r="A128" s="145" t="s">
        <v>726</v>
      </c>
    </row>
    <row r="129" spans="1:1" ht="15.75" thickBot="1" x14ac:dyDescent="0.3">
      <c r="A129" s="145" t="s">
        <v>726</v>
      </c>
    </row>
    <row r="130" spans="1:1" ht="15.75" thickBot="1" x14ac:dyDescent="0.3">
      <c r="A130" s="145" t="s">
        <v>726</v>
      </c>
    </row>
    <row r="131" spans="1:1" ht="15.75" thickBot="1" x14ac:dyDescent="0.3">
      <c r="A131" s="145" t="s">
        <v>726</v>
      </c>
    </row>
    <row r="132" spans="1:1" ht="15.75" thickBot="1" x14ac:dyDescent="0.3">
      <c r="A132" s="145" t="s">
        <v>726</v>
      </c>
    </row>
    <row r="133" spans="1:1" ht="15.75" thickBot="1" x14ac:dyDescent="0.3">
      <c r="A133" s="145" t="s">
        <v>726</v>
      </c>
    </row>
    <row r="134" spans="1:1" ht="15.75" thickBot="1" x14ac:dyDescent="0.3">
      <c r="A134" s="145" t="s">
        <v>726</v>
      </c>
    </row>
    <row r="135" spans="1:1" ht="15.75" thickBot="1" x14ac:dyDescent="0.3">
      <c r="A135" s="145" t="s">
        <v>726</v>
      </c>
    </row>
    <row r="136" spans="1:1" ht="15.75" thickBot="1" x14ac:dyDescent="0.3">
      <c r="A136" s="145" t="s">
        <v>726</v>
      </c>
    </row>
    <row r="137" spans="1:1" ht="15.75" thickBot="1" x14ac:dyDescent="0.3">
      <c r="A137" s="145" t="s">
        <v>726</v>
      </c>
    </row>
    <row r="138" spans="1:1" ht="15.75" thickBot="1" x14ac:dyDescent="0.3">
      <c r="A138" s="145" t="s">
        <v>726</v>
      </c>
    </row>
    <row r="139" spans="1:1" ht="15.75" thickBot="1" x14ac:dyDescent="0.3">
      <c r="A139" s="145" t="s">
        <v>726</v>
      </c>
    </row>
    <row r="140" spans="1:1" ht="15.75" thickBot="1" x14ac:dyDescent="0.3">
      <c r="A140" s="145" t="s">
        <v>726</v>
      </c>
    </row>
    <row r="141" spans="1:1" ht="15.75" thickBot="1" x14ac:dyDescent="0.3">
      <c r="A141" s="145" t="s">
        <v>726</v>
      </c>
    </row>
    <row r="142" spans="1:1" ht="15.75" thickBot="1" x14ac:dyDescent="0.3">
      <c r="A142" s="145" t="s">
        <v>726</v>
      </c>
    </row>
    <row r="143" spans="1:1" ht="15.75" thickBot="1" x14ac:dyDescent="0.3">
      <c r="A143" s="145" t="s">
        <v>726</v>
      </c>
    </row>
    <row r="144" spans="1:1" ht="15.75" thickBot="1" x14ac:dyDescent="0.3">
      <c r="A144" s="145" t="s">
        <v>726</v>
      </c>
    </row>
    <row r="145" spans="1:1" ht="15.75" thickBot="1" x14ac:dyDescent="0.3">
      <c r="A145" s="145" t="s">
        <v>726</v>
      </c>
    </row>
    <row r="146" spans="1:1" ht="15.75" thickBot="1" x14ac:dyDescent="0.3">
      <c r="A146" s="145" t="s">
        <v>726</v>
      </c>
    </row>
    <row r="147" spans="1:1" ht="15.75" thickBot="1" x14ac:dyDescent="0.3">
      <c r="A147" s="145" t="s">
        <v>726</v>
      </c>
    </row>
    <row r="148" spans="1:1" ht="15.75" thickBot="1" x14ac:dyDescent="0.3">
      <c r="A148" s="145" t="s">
        <v>726</v>
      </c>
    </row>
    <row r="149" spans="1:1" ht="15.75" thickBot="1" x14ac:dyDescent="0.3">
      <c r="A149" s="145" t="s">
        <v>726</v>
      </c>
    </row>
    <row r="150" spans="1:1" ht="15.75" thickBot="1" x14ac:dyDescent="0.3">
      <c r="A150" s="145" t="s">
        <v>726</v>
      </c>
    </row>
    <row r="151" spans="1:1" ht="15.75" thickBot="1" x14ac:dyDescent="0.3">
      <c r="A151" s="145" t="s">
        <v>726</v>
      </c>
    </row>
    <row r="152" spans="1:1" ht="15.75" thickBot="1" x14ac:dyDescent="0.3">
      <c r="A152" s="145" t="s">
        <v>726</v>
      </c>
    </row>
    <row r="153" spans="1:1" ht="15.75" thickBot="1" x14ac:dyDescent="0.3">
      <c r="A153" s="145" t="s">
        <v>726</v>
      </c>
    </row>
    <row r="154" spans="1:1" ht="15.75" thickBot="1" x14ac:dyDescent="0.3">
      <c r="A154" s="145" t="s">
        <v>726</v>
      </c>
    </row>
    <row r="155" spans="1:1" ht="15.75" thickBot="1" x14ac:dyDescent="0.3">
      <c r="A155" s="145" t="s">
        <v>726</v>
      </c>
    </row>
    <row r="156" spans="1:1" ht="15.75" thickBot="1" x14ac:dyDescent="0.3">
      <c r="A156" s="145" t="s">
        <v>726</v>
      </c>
    </row>
    <row r="157" spans="1:1" ht="15.75" thickBot="1" x14ac:dyDescent="0.3">
      <c r="A157" s="145" t="s">
        <v>726</v>
      </c>
    </row>
    <row r="158" spans="1:1" ht="15.75" thickBot="1" x14ac:dyDescent="0.3">
      <c r="A158" s="145" t="s">
        <v>726</v>
      </c>
    </row>
    <row r="159" spans="1:1" ht="15.75" thickBot="1" x14ac:dyDescent="0.3">
      <c r="A159" s="145" t="s">
        <v>726</v>
      </c>
    </row>
    <row r="160" spans="1:1" ht="15.75" thickBot="1" x14ac:dyDescent="0.3">
      <c r="A160" s="145" t="s">
        <v>726</v>
      </c>
    </row>
    <row r="161" spans="1:1" ht="15.75" thickBot="1" x14ac:dyDescent="0.3">
      <c r="A161" s="145" t="s">
        <v>726</v>
      </c>
    </row>
    <row r="162" spans="1:1" ht="15.75" thickBot="1" x14ac:dyDescent="0.3">
      <c r="A162" s="145" t="s">
        <v>726</v>
      </c>
    </row>
    <row r="163" spans="1:1" ht="15.75" thickBot="1" x14ac:dyDescent="0.3">
      <c r="A163" s="145" t="s">
        <v>726</v>
      </c>
    </row>
    <row r="164" spans="1:1" ht="15.75" thickBot="1" x14ac:dyDescent="0.3">
      <c r="A164" s="145" t="s">
        <v>726</v>
      </c>
    </row>
    <row r="165" spans="1:1" ht="15.75" thickBot="1" x14ac:dyDescent="0.3">
      <c r="A165" s="145" t="s">
        <v>726</v>
      </c>
    </row>
    <row r="166" spans="1:1" ht="15.75" thickBot="1" x14ac:dyDescent="0.3">
      <c r="A166" s="145" t="s">
        <v>726</v>
      </c>
    </row>
    <row r="167" spans="1:1" ht="15.75" thickBot="1" x14ac:dyDescent="0.3">
      <c r="A167" s="145" t="s">
        <v>726</v>
      </c>
    </row>
    <row r="168" spans="1:1" ht="15.75" thickBot="1" x14ac:dyDescent="0.3">
      <c r="A168" s="145" t="s">
        <v>726</v>
      </c>
    </row>
    <row r="169" spans="1:1" ht="15.75" thickBot="1" x14ac:dyDescent="0.3">
      <c r="A169" s="145" t="s">
        <v>726</v>
      </c>
    </row>
    <row r="170" spans="1:1" ht="15.75" thickBot="1" x14ac:dyDescent="0.3">
      <c r="A170" s="145" t="s">
        <v>726</v>
      </c>
    </row>
    <row r="171" spans="1:1" ht="15.75" thickBot="1" x14ac:dyDescent="0.3">
      <c r="A171" s="145" t="s">
        <v>726</v>
      </c>
    </row>
    <row r="172" spans="1:1" ht="15.75" thickBot="1" x14ac:dyDescent="0.3">
      <c r="A172" s="145" t="s">
        <v>726</v>
      </c>
    </row>
    <row r="173" spans="1:1" ht="15.75" thickBot="1" x14ac:dyDescent="0.3">
      <c r="A173" s="145" t="s">
        <v>726</v>
      </c>
    </row>
    <row r="174" spans="1:1" ht="15.75" thickBot="1" x14ac:dyDescent="0.3">
      <c r="A174" s="145" t="s">
        <v>726</v>
      </c>
    </row>
    <row r="175" spans="1:1" ht="15.75" thickBot="1" x14ac:dyDescent="0.3">
      <c r="A175" s="145" t="s">
        <v>726</v>
      </c>
    </row>
    <row r="176" spans="1:1" ht="15.75" thickBot="1" x14ac:dyDescent="0.3">
      <c r="A176" s="145" t="s">
        <v>726</v>
      </c>
    </row>
    <row r="177" spans="1:1" ht="15.75" thickBot="1" x14ac:dyDescent="0.3">
      <c r="A177" s="145" t="s">
        <v>726</v>
      </c>
    </row>
    <row r="178" spans="1:1" ht="15.75" thickBot="1" x14ac:dyDescent="0.3">
      <c r="A178" s="145" t="s">
        <v>726</v>
      </c>
    </row>
    <row r="179" spans="1:1" ht="15.75" thickBot="1" x14ac:dyDescent="0.3">
      <c r="A179" s="145" t="s">
        <v>726</v>
      </c>
    </row>
    <row r="180" spans="1:1" ht="15.75" thickBot="1" x14ac:dyDescent="0.3">
      <c r="A180" s="145" t="s">
        <v>726</v>
      </c>
    </row>
    <row r="181" spans="1:1" ht="15.75" thickBot="1" x14ac:dyDescent="0.3">
      <c r="A181" s="145" t="s">
        <v>726</v>
      </c>
    </row>
    <row r="182" spans="1:1" ht="15.75" thickBot="1" x14ac:dyDescent="0.3">
      <c r="A182" s="145" t="s">
        <v>726</v>
      </c>
    </row>
    <row r="183" spans="1:1" ht="15.75" thickBot="1" x14ac:dyDescent="0.3">
      <c r="A183" s="145" t="s">
        <v>726</v>
      </c>
    </row>
    <row r="184" spans="1:1" ht="15.75" thickBot="1" x14ac:dyDescent="0.3">
      <c r="A184" s="145" t="s">
        <v>726</v>
      </c>
    </row>
    <row r="185" spans="1:1" ht="15.75" thickBot="1" x14ac:dyDescent="0.3">
      <c r="A185" s="145" t="s">
        <v>726</v>
      </c>
    </row>
    <row r="186" spans="1:1" ht="15.75" thickBot="1" x14ac:dyDescent="0.3">
      <c r="A186" s="145" t="s">
        <v>726</v>
      </c>
    </row>
    <row r="187" spans="1:1" ht="15.75" thickBot="1" x14ac:dyDescent="0.3">
      <c r="A187" s="145" t="s">
        <v>726</v>
      </c>
    </row>
    <row r="188" spans="1:1" ht="15.75" thickBot="1" x14ac:dyDescent="0.3">
      <c r="A188" s="145" t="s">
        <v>726</v>
      </c>
    </row>
    <row r="189" spans="1:1" ht="15.75" thickBot="1" x14ac:dyDescent="0.3">
      <c r="A189" s="145" t="s">
        <v>726</v>
      </c>
    </row>
    <row r="190" spans="1:1" ht="15.75" thickBot="1" x14ac:dyDescent="0.3">
      <c r="A190" s="145"/>
    </row>
    <row r="191" spans="1:1" ht="15.75" thickBot="1" x14ac:dyDescent="0.3">
      <c r="A191" s="145"/>
    </row>
    <row r="192" spans="1:1" ht="15.75" thickBot="1" x14ac:dyDescent="0.3">
      <c r="A192" s="145"/>
    </row>
    <row r="193" spans="1:1" ht="15.75" thickBot="1" x14ac:dyDescent="0.3">
      <c r="A193" s="145"/>
    </row>
    <row r="194" spans="1:1" ht="15.75" thickBot="1" x14ac:dyDescent="0.3">
      <c r="A194" s="145"/>
    </row>
    <row r="195" spans="1:1" ht="15.75" thickBot="1" x14ac:dyDescent="0.3">
      <c r="A195" s="145"/>
    </row>
    <row r="196" spans="1:1" ht="15.75" thickBot="1" x14ac:dyDescent="0.3">
      <c r="A196" s="145"/>
    </row>
    <row r="197" spans="1:1" ht="15.75" thickBot="1" x14ac:dyDescent="0.3">
      <c r="A197" s="145"/>
    </row>
    <row r="198" spans="1:1" ht="15.75" thickBot="1" x14ac:dyDescent="0.3">
      <c r="A198" s="145"/>
    </row>
    <row r="199" spans="1:1" ht="15.75" thickBot="1" x14ac:dyDescent="0.3">
      <c r="A199" s="145"/>
    </row>
    <row r="200" spans="1:1" ht="15.75" thickBot="1" x14ac:dyDescent="0.3">
      <c r="A200" s="145"/>
    </row>
    <row r="201" spans="1:1" ht="15.75" thickBot="1" x14ac:dyDescent="0.3">
      <c r="A201" s="145"/>
    </row>
    <row r="202" spans="1:1" ht="15.75" thickBot="1" x14ac:dyDescent="0.3">
      <c r="A202" s="145"/>
    </row>
    <row r="203" spans="1:1" ht="15.75" thickBot="1" x14ac:dyDescent="0.3">
      <c r="A203" s="145"/>
    </row>
    <row r="204" spans="1:1" ht="15.75" thickBot="1" x14ac:dyDescent="0.3">
      <c r="A204" s="145"/>
    </row>
    <row r="205" spans="1:1" ht="15.75" thickBot="1" x14ac:dyDescent="0.3">
      <c r="A205" s="145"/>
    </row>
    <row r="206" spans="1:1" ht="15.75" thickBot="1" x14ac:dyDescent="0.3">
      <c r="A206" s="145"/>
    </row>
    <row r="207" spans="1:1" ht="15.75" thickBot="1" x14ac:dyDescent="0.3">
      <c r="A207" s="145"/>
    </row>
    <row r="208" spans="1:1" ht="15.75" thickBot="1" x14ac:dyDescent="0.3">
      <c r="A208" s="145"/>
    </row>
    <row r="209" spans="1:1" ht="15.75" thickBot="1" x14ac:dyDescent="0.3">
      <c r="A209" s="145"/>
    </row>
    <row r="210" spans="1:1" ht="15.75" thickBot="1" x14ac:dyDescent="0.3">
      <c r="A210" s="145"/>
    </row>
    <row r="211" spans="1:1" ht="15.75" thickBot="1" x14ac:dyDescent="0.3">
      <c r="A211" s="145"/>
    </row>
    <row r="212" spans="1:1" ht="15.75" thickBot="1" x14ac:dyDescent="0.3">
      <c r="A212" s="145"/>
    </row>
    <row r="213" spans="1:1" ht="15.75" thickBot="1" x14ac:dyDescent="0.3">
      <c r="A213" s="145"/>
    </row>
    <row r="214" spans="1:1" ht="15.75" thickBot="1" x14ac:dyDescent="0.3">
      <c r="A214" s="145"/>
    </row>
    <row r="215" spans="1:1" ht="15.75" thickBot="1" x14ac:dyDescent="0.3">
      <c r="A215" s="145"/>
    </row>
    <row r="216" spans="1:1" ht="15.75" thickBot="1" x14ac:dyDescent="0.3">
      <c r="A216" s="145"/>
    </row>
    <row r="217" spans="1:1" ht="15.75" thickBot="1" x14ac:dyDescent="0.3">
      <c r="A217" s="145"/>
    </row>
    <row r="218" spans="1:1" ht="15.75" thickBot="1" x14ac:dyDescent="0.3">
      <c r="A218" s="145"/>
    </row>
    <row r="219" spans="1:1" ht="15.75" thickBot="1" x14ac:dyDescent="0.3">
      <c r="A219" s="145"/>
    </row>
    <row r="220" spans="1:1" ht="15.75" thickBot="1" x14ac:dyDescent="0.3">
      <c r="A220" s="145"/>
    </row>
    <row r="221" spans="1:1" ht="15.75" thickBot="1" x14ac:dyDescent="0.3">
      <c r="A221" s="145"/>
    </row>
    <row r="222" spans="1:1" ht="15.75" thickBot="1" x14ac:dyDescent="0.3">
      <c r="A222" s="145"/>
    </row>
    <row r="223" spans="1:1" ht="15.75" thickBot="1" x14ac:dyDescent="0.3">
      <c r="A223" s="145"/>
    </row>
    <row r="224" spans="1:1" ht="15.75" thickBot="1" x14ac:dyDescent="0.3">
      <c r="A224" s="145"/>
    </row>
    <row r="225" spans="1:1" ht="15.75" thickBot="1" x14ac:dyDescent="0.3">
      <c r="A225" s="145"/>
    </row>
    <row r="226" spans="1:1" ht="15.75" thickBot="1" x14ac:dyDescent="0.3">
      <c r="A226" s="145"/>
    </row>
    <row r="227" spans="1:1" ht="15.75" thickBot="1" x14ac:dyDescent="0.3">
      <c r="A227" s="145"/>
    </row>
    <row r="228" spans="1:1" ht="15.75" thickBot="1" x14ac:dyDescent="0.3">
      <c r="A228" s="145"/>
    </row>
    <row r="229" spans="1:1" ht="15.75" thickBot="1" x14ac:dyDescent="0.3">
      <c r="A229" s="145"/>
    </row>
    <row r="230" spans="1:1" ht="15.75" thickBot="1" x14ac:dyDescent="0.3">
      <c r="A230" s="145"/>
    </row>
    <row r="231" spans="1:1" ht="15.75" thickBot="1" x14ac:dyDescent="0.3">
      <c r="A231" s="145"/>
    </row>
    <row r="232" spans="1:1" ht="15.75" thickBot="1" x14ac:dyDescent="0.3">
      <c r="A232" s="145"/>
    </row>
    <row r="233" spans="1:1" ht="15.75" thickBot="1" x14ac:dyDescent="0.3">
      <c r="A233" s="145"/>
    </row>
    <row r="234" spans="1:1" ht="15.75" thickBot="1" x14ac:dyDescent="0.3">
      <c r="A234" s="145"/>
    </row>
    <row r="235" spans="1:1" ht="15.75" thickBot="1" x14ac:dyDescent="0.3">
      <c r="A235" s="145"/>
    </row>
    <row r="236" spans="1:1" ht="15.75" thickBot="1" x14ac:dyDescent="0.3">
      <c r="A236" s="145"/>
    </row>
    <row r="237" spans="1:1" ht="15.75" thickBot="1" x14ac:dyDescent="0.3">
      <c r="A237" s="145"/>
    </row>
    <row r="238" spans="1:1" ht="15.75" thickBot="1" x14ac:dyDescent="0.3">
      <c r="A238" s="145"/>
    </row>
    <row r="239" spans="1:1" ht="15.75" thickBot="1" x14ac:dyDescent="0.3">
      <c r="A239" s="145"/>
    </row>
    <row r="240" spans="1:1" ht="15.75" thickBot="1" x14ac:dyDescent="0.3">
      <c r="A240" s="145"/>
    </row>
    <row r="241" spans="1:1" ht="15.75" thickBot="1" x14ac:dyDescent="0.3">
      <c r="A241" s="145"/>
    </row>
    <row r="242" spans="1:1" ht="15.75" thickBot="1" x14ac:dyDescent="0.3">
      <c r="A242" s="145"/>
    </row>
    <row r="243" spans="1:1" ht="15.75" thickBot="1" x14ac:dyDescent="0.3">
      <c r="A243" s="145"/>
    </row>
    <row r="244" spans="1:1" ht="15.75" thickBot="1" x14ac:dyDescent="0.3">
      <c r="A244" s="145"/>
    </row>
    <row r="245" spans="1:1" ht="15.75" thickBot="1" x14ac:dyDescent="0.3">
      <c r="A245" s="145"/>
    </row>
    <row r="246" spans="1:1" ht="15.75" thickBot="1" x14ac:dyDescent="0.3">
      <c r="A246" s="145"/>
    </row>
    <row r="247" spans="1:1" ht="15.75" thickBot="1" x14ac:dyDescent="0.3">
      <c r="A247" s="145"/>
    </row>
    <row r="248" spans="1:1" ht="15.75" thickBot="1" x14ac:dyDescent="0.3">
      <c r="A248" s="145"/>
    </row>
    <row r="249" spans="1:1" ht="15.75" thickBot="1" x14ac:dyDescent="0.3">
      <c r="A249" s="145"/>
    </row>
    <row r="250" spans="1:1" ht="15.75" thickBot="1" x14ac:dyDescent="0.3">
      <c r="A250" s="145"/>
    </row>
    <row r="251" spans="1:1" ht="15.75" thickBot="1" x14ac:dyDescent="0.3">
      <c r="A251" s="145"/>
    </row>
    <row r="252" spans="1:1" ht="15.75" thickBot="1" x14ac:dyDescent="0.3">
      <c r="A252" s="145"/>
    </row>
    <row r="253" spans="1:1" ht="15.75" thickBot="1" x14ac:dyDescent="0.3">
      <c r="A253" s="145"/>
    </row>
    <row r="254" spans="1:1" ht="15.75" thickBot="1" x14ac:dyDescent="0.3">
      <c r="A254" s="145"/>
    </row>
    <row r="255" spans="1:1" ht="15.75" thickBot="1" x14ac:dyDescent="0.3">
      <c r="A255" s="145"/>
    </row>
    <row r="256" spans="1:1" ht="15.75" thickBot="1" x14ac:dyDescent="0.3">
      <c r="A256" s="145"/>
    </row>
    <row r="257" spans="1:1" ht="15.75" thickBot="1" x14ac:dyDescent="0.3">
      <c r="A257" s="145"/>
    </row>
    <row r="258" spans="1:1" ht="15.75" thickBot="1" x14ac:dyDescent="0.3">
      <c r="A258" s="145"/>
    </row>
    <row r="259" spans="1:1" ht="15.75" thickBot="1" x14ac:dyDescent="0.3">
      <c r="A259" s="145"/>
    </row>
    <row r="260" spans="1:1" ht="15.75" thickBot="1" x14ac:dyDescent="0.3">
      <c r="A260" s="145"/>
    </row>
    <row r="261" spans="1:1" ht="15.75" thickBot="1" x14ac:dyDescent="0.3">
      <c r="A261" s="145"/>
    </row>
    <row r="262" spans="1:1" ht="15.75" thickBot="1" x14ac:dyDescent="0.3">
      <c r="A262" s="145"/>
    </row>
    <row r="263" spans="1:1" ht="15.75" thickBot="1" x14ac:dyDescent="0.3">
      <c r="A263" s="145"/>
    </row>
    <row r="264" spans="1:1" ht="15.75" thickBot="1" x14ac:dyDescent="0.3">
      <c r="A264" s="145"/>
    </row>
    <row r="265" spans="1:1" ht="15.75" thickBot="1" x14ac:dyDescent="0.3">
      <c r="A265" s="145"/>
    </row>
    <row r="266" spans="1:1" ht="15.75" thickBot="1" x14ac:dyDescent="0.3">
      <c r="A266" s="145"/>
    </row>
    <row r="267" spans="1:1" ht="15.75" thickBot="1" x14ac:dyDescent="0.3">
      <c r="A267" s="145"/>
    </row>
    <row r="268" spans="1:1" ht="15.75" thickBot="1" x14ac:dyDescent="0.3">
      <c r="A268" s="145"/>
    </row>
    <row r="269" spans="1:1" ht="15.75" thickBot="1" x14ac:dyDescent="0.3">
      <c r="A269" s="145"/>
    </row>
    <row r="270" spans="1:1" ht="15.75" thickBot="1" x14ac:dyDescent="0.3">
      <c r="A270" s="145"/>
    </row>
    <row r="271" spans="1:1" ht="15.75" thickBot="1" x14ac:dyDescent="0.3">
      <c r="A271" s="145"/>
    </row>
    <row r="272" spans="1:1" ht="15.75" thickBot="1" x14ac:dyDescent="0.3">
      <c r="A272" s="145"/>
    </row>
    <row r="273" spans="1:1" ht="15.75" thickBot="1" x14ac:dyDescent="0.3">
      <c r="A273" s="145"/>
    </row>
    <row r="274" spans="1:1" ht="15.75" thickBot="1" x14ac:dyDescent="0.3">
      <c r="A274" s="145"/>
    </row>
    <row r="275" spans="1:1" ht="15.75" thickBot="1" x14ac:dyDescent="0.3">
      <c r="A275" s="145"/>
    </row>
    <row r="276" spans="1:1" ht="15.75" thickBot="1" x14ac:dyDescent="0.3">
      <c r="A276" s="145"/>
    </row>
    <row r="277" spans="1:1" ht="15.75" thickBot="1" x14ac:dyDescent="0.3">
      <c r="A277" s="145"/>
    </row>
    <row r="278" spans="1:1" ht="15.75" thickBot="1" x14ac:dyDescent="0.3">
      <c r="A278" s="145"/>
    </row>
    <row r="279" spans="1:1" ht="15.75" thickBot="1" x14ac:dyDescent="0.3">
      <c r="A279" s="145"/>
    </row>
    <row r="280" spans="1:1" ht="15.75" thickBot="1" x14ac:dyDescent="0.3">
      <c r="A280" s="145"/>
    </row>
    <row r="281" spans="1:1" ht="15.75" thickBot="1" x14ac:dyDescent="0.3">
      <c r="A281" s="145"/>
    </row>
    <row r="282" spans="1:1" ht="15.75" thickBot="1" x14ac:dyDescent="0.3">
      <c r="A282" s="145"/>
    </row>
    <row r="283" spans="1:1" ht="15.75" thickBot="1" x14ac:dyDescent="0.3">
      <c r="A283" s="145"/>
    </row>
    <row r="284" spans="1:1" ht="15.75" thickBot="1" x14ac:dyDescent="0.3">
      <c r="A284" s="145"/>
    </row>
    <row r="285" spans="1:1" ht="15.75" thickBot="1" x14ac:dyDescent="0.3">
      <c r="A285" s="145"/>
    </row>
    <row r="286" spans="1:1" ht="15.75" thickBot="1" x14ac:dyDescent="0.3">
      <c r="A286" s="145"/>
    </row>
    <row r="287" spans="1:1" ht="15.75" thickBot="1" x14ac:dyDescent="0.3">
      <c r="A287" s="145"/>
    </row>
    <row r="288" spans="1:1" ht="15.75" thickBot="1" x14ac:dyDescent="0.3">
      <c r="A288" s="145"/>
    </row>
    <row r="289" spans="1:1" ht="15.75" thickBot="1" x14ac:dyDescent="0.3">
      <c r="A289" s="145"/>
    </row>
    <row r="290" spans="1:1" ht="15.75" thickBot="1" x14ac:dyDescent="0.3">
      <c r="A290" s="145"/>
    </row>
    <row r="291" spans="1:1" ht="15.75" thickBot="1" x14ac:dyDescent="0.3">
      <c r="A291" s="145"/>
    </row>
    <row r="292" spans="1:1" ht="15.75" thickBot="1" x14ac:dyDescent="0.3">
      <c r="A292" s="145"/>
    </row>
    <row r="293" spans="1:1" ht="15.75" thickBot="1" x14ac:dyDescent="0.3">
      <c r="A293" s="145"/>
    </row>
    <row r="294" spans="1:1" ht="15.75" thickBot="1" x14ac:dyDescent="0.3">
      <c r="A294" s="145"/>
    </row>
    <row r="295" spans="1:1" ht="15.75" thickBot="1" x14ac:dyDescent="0.3">
      <c r="A295" s="145"/>
    </row>
    <row r="296" spans="1:1" ht="15.75" thickBot="1" x14ac:dyDescent="0.3">
      <c r="A296" s="145"/>
    </row>
    <row r="297" spans="1:1" ht="15.75" thickBot="1" x14ac:dyDescent="0.3">
      <c r="A297" s="145"/>
    </row>
    <row r="298" spans="1:1" ht="15.75" thickBot="1" x14ac:dyDescent="0.3">
      <c r="A298" s="145"/>
    </row>
    <row r="299" spans="1:1" ht="15.75" thickBot="1" x14ac:dyDescent="0.3">
      <c r="A299" s="145"/>
    </row>
    <row r="300" spans="1:1" ht="15.75" thickBot="1" x14ac:dyDescent="0.3">
      <c r="A300" s="145"/>
    </row>
    <row r="301" spans="1:1" ht="15.75" thickBot="1" x14ac:dyDescent="0.3">
      <c r="A301" s="145"/>
    </row>
    <row r="302" spans="1:1" ht="15.75" thickBot="1" x14ac:dyDescent="0.3">
      <c r="A302" s="145"/>
    </row>
    <row r="303" spans="1:1" ht="15.75" thickBot="1" x14ac:dyDescent="0.3">
      <c r="A303" s="145"/>
    </row>
    <row r="304" spans="1:1" ht="15.75" thickBot="1" x14ac:dyDescent="0.3">
      <c r="A304" s="145"/>
    </row>
    <row r="305" spans="1:1" ht="15.75" thickBot="1" x14ac:dyDescent="0.3">
      <c r="A305" s="145"/>
    </row>
    <row r="306" spans="1:1" ht="15.75" thickBot="1" x14ac:dyDescent="0.3">
      <c r="A306" s="145"/>
    </row>
    <row r="307" spans="1:1" ht="15.75" thickBot="1" x14ac:dyDescent="0.3">
      <c r="A307" s="145"/>
    </row>
    <row r="308" spans="1:1" ht="15.75" thickBot="1" x14ac:dyDescent="0.3">
      <c r="A308" s="145"/>
    </row>
    <row r="309" spans="1:1" ht="15.75" thickBot="1" x14ac:dyDescent="0.3">
      <c r="A309" s="145"/>
    </row>
    <row r="310" spans="1:1" ht="15.75" thickBot="1" x14ac:dyDescent="0.3">
      <c r="A310" s="145"/>
    </row>
    <row r="311" spans="1:1" ht="15.75" thickBot="1" x14ac:dyDescent="0.3">
      <c r="A311" s="145"/>
    </row>
    <row r="312" spans="1:1" ht="15.75" thickBot="1" x14ac:dyDescent="0.3">
      <c r="A312" s="145"/>
    </row>
    <row r="313" spans="1:1" ht="15.75" thickBot="1" x14ac:dyDescent="0.3">
      <c r="A313" s="145"/>
    </row>
    <row r="314" spans="1:1" ht="15.75" thickBot="1" x14ac:dyDescent="0.3">
      <c r="A314" s="145"/>
    </row>
    <row r="315" spans="1:1" ht="15.75" thickBot="1" x14ac:dyDescent="0.3">
      <c r="A315" s="145"/>
    </row>
    <row r="316" spans="1:1" ht="15.75" thickBot="1" x14ac:dyDescent="0.3">
      <c r="A316" s="145"/>
    </row>
    <row r="317" spans="1:1" ht="15.75" thickBot="1" x14ac:dyDescent="0.3">
      <c r="A317" s="145"/>
    </row>
    <row r="318" spans="1:1" ht="15.75" thickBot="1" x14ac:dyDescent="0.3">
      <c r="A318" s="145"/>
    </row>
    <row r="319" spans="1:1" ht="15.75" thickBot="1" x14ac:dyDescent="0.3">
      <c r="A319" s="145"/>
    </row>
    <row r="320" spans="1:1" ht="15.75" thickBot="1" x14ac:dyDescent="0.3">
      <c r="A320" s="145"/>
    </row>
    <row r="321" spans="1:1" ht="15.75" thickBot="1" x14ac:dyDescent="0.3">
      <c r="A321" s="145"/>
    </row>
    <row r="322" spans="1:1" ht="15.75" thickBot="1" x14ac:dyDescent="0.3">
      <c r="A322" s="145"/>
    </row>
    <row r="323" spans="1:1" ht="15.75" thickBot="1" x14ac:dyDescent="0.3">
      <c r="A323" s="145"/>
    </row>
    <row r="324" spans="1:1" ht="15.75" thickBot="1" x14ac:dyDescent="0.3">
      <c r="A324" s="145"/>
    </row>
    <row r="325" spans="1:1" ht="15.75" thickBot="1" x14ac:dyDescent="0.3">
      <c r="A325" s="145"/>
    </row>
    <row r="326" spans="1:1" ht="15.75" thickBot="1" x14ac:dyDescent="0.3">
      <c r="A326" s="145"/>
    </row>
    <row r="327" spans="1:1" ht="15.75" thickBot="1" x14ac:dyDescent="0.3">
      <c r="A327" s="145"/>
    </row>
    <row r="328" spans="1:1" ht="15.75" thickBot="1" x14ac:dyDescent="0.3">
      <c r="A328" s="145"/>
    </row>
    <row r="329" spans="1:1" ht="15.75" thickBot="1" x14ac:dyDescent="0.3">
      <c r="A329" s="145"/>
    </row>
    <row r="330" spans="1:1" ht="15.75" thickBot="1" x14ac:dyDescent="0.3">
      <c r="A330" s="145"/>
    </row>
    <row r="331" spans="1:1" ht="15.75" thickBot="1" x14ac:dyDescent="0.3">
      <c r="A331" s="145"/>
    </row>
    <row r="332" spans="1:1" ht="15.75" thickBot="1" x14ac:dyDescent="0.3">
      <c r="A332" s="145"/>
    </row>
    <row r="333" spans="1:1" ht="15.75" thickBot="1" x14ac:dyDescent="0.3">
      <c r="A333" s="145"/>
    </row>
    <row r="334" spans="1:1" ht="15.75" thickBot="1" x14ac:dyDescent="0.3">
      <c r="A334" s="145"/>
    </row>
    <row r="335" spans="1:1" ht="15.75" thickBot="1" x14ac:dyDescent="0.3">
      <c r="A335" s="145"/>
    </row>
    <row r="336" spans="1:1" ht="15.75" thickBot="1" x14ac:dyDescent="0.3">
      <c r="A336" s="145"/>
    </row>
    <row r="337" spans="1:1" ht="15.75" thickBot="1" x14ac:dyDescent="0.3">
      <c r="A337" s="145"/>
    </row>
    <row r="338" spans="1:1" ht="15.75" thickBot="1" x14ac:dyDescent="0.3">
      <c r="A338" s="145"/>
    </row>
    <row r="339" spans="1:1" ht="15.75" thickBot="1" x14ac:dyDescent="0.3">
      <c r="A339" s="145"/>
    </row>
    <row r="340" spans="1:1" ht="15.75" thickBot="1" x14ac:dyDescent="0.3">
      <c r="A340" s="145"/>
    </row>
    <row r="341" spans="1:1" ht="15.75" thickBot="1" x14ac:dyDescent="0.3">
      <c r="A341" s="145"/>
    </row>
    <row r="342" spans="1:1" ht="15.75" thickBot="1" x14ac:dyDescent="0.3">
      <c r="A342" s="145"/>
    </row>
    <row r="343" spans="1:1" ht="15.75" thickBot="1" x14ac:dyDescent="0.3">
      <c r="A343" s="145"/>
    </row>
    <row r="344" spans="1:1" ht="15.75" thickBot="1" x14ac:dyDescent="0.3">
      <c r="A344" s="145"/>
    </row>
    <row r="345" spans="1:1" ht="15.75" thickBot="1" x14ac:dyDescent="0.3">
      <c r="A345" s="145"/>
    </row>
    <row r="346" spans="1:1" ht="15.75" thickBot="1" x14ac:dyDescent="0.3">
      <c r="A346" s="145"/>
    </row>
    <row r="347" spans="1:1" ht="15.75" thickBot="1" x14ac:dyDescent="0.3">
      <c r="A347" s="145"/>
    </row>
    <row r="348" spans="1:1" ht="15.75" thickBot="1" x14ac:dyDescent="0.3">
      <c r="A348" s="145"/>
    </row>
    <row r="349" spans="1:1" ht="15.75" thickBot="1" x14ac:dyDescent="0.3">
      <c r="A349" s="145"/>
    </row>
    <row r="350" spans="1:1" ht="15.75" thickBot="1" x14ac:dyDescent="0.3">
      <c r="A350" s="145"/>
    </row>
    <row r="351" spans="1:1" ht="15.75" thickBot="1" x14ac:dyDescent="0.3">
      <c r="A351" s="145"/>
    </row>
    <row r="352" spans="1:1" ht="15.75" thickBot="1" x14ac:dyDescent="0.3">
      <c r="A352" s="145"/>
    </row>
    <row r="353" spans="1:1" ht="15.75" thickBot="1" x14ac:dyDescent="0.3">
      <c r="A353" s="145"/>
    </row>
    <row r="354" spans="1:1" ht="15.75" thickBot="1" x14ac:dyDescent="0.3">
      <c r="A354" s="145"/>
    </row>
    <row r="355" spans="1:1" ht="15.75" thickBot="1" x14ac:dyDescent="0.3">
      <c r="A355" s="145"/>
    </row>
    <row r="356" spans="1:1" ht="15.75" thickBot="1" x14ac:dyDescent="0.3">
      <c r="A356" s="145"/>
    </row>
    <row r="357" spans="1:1" ht="15.75" thickBot="1" x14ac:dyDescent="0.3">
      <c r="A357" s="145"/>
    </row>
    <row r="358" spans="1:1" ht="15.75" thickBot="1" x14ac:dyDescent="0.3">
      <c r="A358" s="145"/>
    </row>
    <row r="359" spans="1:1" ht="15.75" thickBot="1" x14ac:dyDescent="0.3">
      <c r="A359" s="145"/>
    </row>
    <row r="360" spans="1:1" ht="15.75" thickBot="1" x14ac:dyDescent="0.3">
      <c r="A360" s="145"/>
    </row>
    <row r="361" spans="1:1" ht="15.75" thickBot="1" x14ac:dyDescent="0.3">
      <c r="A361" s="145"/>
    </row>
    <row r="362" spans="1:1" ht="15.75" thickBot="1" x14ac:dyDescent="0.3">
      <c r="A362" s="145"/>
    </row>
    <row r="363" spans="1:1" ht="15.75" thickBot="1" x14ac:dyDescent="0.3">
      <c r="A363" s="145"/>
    </row>
    <row r="364" spans="1:1" ht="15.75" thickBot="1" x14ac:dyDescent="0.3">
      <c r="A364" s="145"/>
    </row>
    <row r="365" spans="1:1" ht="15.75" thickBot="1" x14ac:dyDescent="0.3">
      <c r="A365" s="145"/>
    </row>
    <row r="366" spans="1:1" ht="15.75" thickBot="1" x14ac:dyDescent="0.3">
      <c r="A366" s="145"/>
    </row>
    <row r="367" spans="1:1" ht="15.75" thickBot="1" x14ac:dyDescent="0.3">
      <c r="A367" s="145"/>
    </row>
    <row r="368" spans="1:1" ht="15.75" thickBot="1" x14ac:dyDescent="0.3">
      <c r="A368" s="145"/>
    </row>
    <row r="369" spans="1:1" ht="15.75" thickBot="1" x14ac:dyDescent="0.3">
      <c r="A369" s="145"/>
    </row>
    <row r="370" spans="1:1" ht="15.75" thickBot="1" x14ac:dyDescent="0.3">
      <c r="A370" s="145"/>
    </row>
    <row r="371" spans="1:1" ht="15.75" thickBot="1" x14ac:dyDescent="0.3">
      <c r="A371" s="145"/>
    </row>
    <row r="372" spans="1:1" ht="15.75" thickBot="1" x14ac:dyDescent="0.3">
      <c r="A372" s="145"/>
    </row>
    <row r="373" spans="1:1" ht="15.75" thickBot="1" x14ac:dyDescent="0.3">
      <c r="A373" s="145"/>
    </row>
    <row r="374" spans="1:1" ht="15.75" thickBot="1" x14ac:dyDescent="0.3">
      <c r="A374" s="145"/>
    </row>
    <row r="375" spans="1:1" ht="15.75" thickBot="1" x14ac:dyDescent="0.3">
      <c r="A375" s="145"/>
    </row>
    <row r="376" spans="1:1" ht="15.75" thickBot="1" x14ac:dyDescent="0.3">
      <c r="A376" s="145"/>
    </row>
    <row r="377" spans="1:1" ht="15.75" thickBot="1" x14ac:dyDescent="0.3">
      <c r="A377" s="145"/>
    </row>
    <row r="378" spans="1:1" ht="15.75" thickBot="1" x14ac:dyDescent="0.3">
      <c r="A378" s="145"/>
    </row>
    <row r="379" spans="1:1" ht="15.75" thickBot="1" x14ac:dyDescent="0.3">
      <c r="A379" s="145"/>
    </row>
    <row r="380" spans="1:1" ht="15.75" thickBot="1" x14ac:dyDescent="0.3">
      <c r="A380" s="145"/>
    </row>
    <row r="381" spans="1:1" ht="15.75" thickBot="1" x14ac:dyDescent="0.3">
      <c r="A381" s="145"/>
    </row>
    <row r="382" spans="1:1" ht="15.75" thickBot="1" x14ac:dyDescent="0.3">
      <c r="A382" s="145"/>
    </row>
    <row r="383" spans="1:1" ht="15.75" thickBot="1" x14ac:dyDescent="0.3">
      <c r="A383" s="145"/>
    </row>
    <row r="384" spans="1:1" ht="15.75" thickBot="1" x14ac:dyDescent="0.3">
      <c r="A384" s="145"/>
    </row>
    <row r="385" spans="1:1" ht="15.75" thickBot="1" x14ac:dyDescent="0.3">
      <c r="A385" s="145"/>
    </row>
    <row r="386" spans="1:1" ht="15.75" thickBot="1" x14ac:dyDescent="0.3">
      <c r="A386" s="145"/>
    </row>
    <row r="387" spans="1:1" ht="15.75" thickBot="1" x14ac:dyDescent="0.3">
      <c r="A387" s="145"/>
    </row>
    <row r="388" spans="1:1" ht="15.75" thickBot="1" x14ac:dyDescent="0.3">
      <c r="A388" s="145"/>
    </row>
    <row r="389" spans="1:1" ht="15.75" thickBot="1" x14ac:dyDescent="0.3">
      <c r="A389" s="145"/>
    </row>
    <row r="390" spans="1:1" ht="15.75" thickBot="1" x14ac:dyDescent="0.3">
      <c r="A390" s="145"/>
    </row>
    <row r="391" spans="1:1" ht="15.75" thickBot="1" x14ac:dyDescent="0.3">
      <c r="A391" s="145"/>
    </row>
    <row r="392" spans="1:1" ht="15.75" thickBot="1" x14ac:dyDescent="0.3">
      <c r="A392" s="145"/>
    </row>
    <row r="393" spans="1:1" ht="15.75" thickBot="1" x14ac:dyDescent="0.3">
      <c r="A393" s="145"/>
    </row>
    <row r="394" spans="1:1" ht="15.75" thickBot="1" x14ac:dyDescent="0.3">
      <c r="A394" s="145"/>
    </row>
    <row r="395" spans="1:1" ht="15.75" thickBot="1" x14ac:dyDescent="0.3">
      <c r="A395" s="145"/>
    </row>
    <row r="396" spans="1:1" ht="15.75" thickBot="1" x14ac:dyDescent="0.3">
      <c r="A396" s="145"/>
    </row>
    <row r="397" spans="1:1" ht="15.75" thickBot="1" x14ac:dyDescent="0.3">
      <c r="A397" s="145"/>
    </row>
    <row r="398" spans="1:1" ht="15.75" thickBot="1" x14ac:dyDescent="0.3">
      <c r="A398" s="145"/>
    </row>
    <row r="399" spans="1:1" ht="15.75" thickBot="1" x14ac:dyDescent="0.3">
      <c r="A399" s="145"/>
    </row>
    <row r="400" spans="1:1" ht="15.75" thickBot="1" x14ac:dyDescent="0.3">
      <c r="A400" s="145"/>
    </row>
    <row r="401" spans="1:1" ht="15.75" thickBot="1" x14ac:dyDescent="0.3">
      <c r="A401" s="145"/>
    </row>
    <row r="402" spans="1:1" ht="15.75" thickBot="1" x14ac:dyDescent="0.3">
      <c r="A402" s="145"/>
    </row>
    <row r="403" spans="1:1" ht="15.75" thickBot="1" x14ac:dyDescent="0.3">
      <c r="A403" s="145"/>
    </row>
    <row r="404" spans="1:1" ht="15.75" thickBot="1" x14ac:dyDescent="0.3">
      <c r="A404" s="145"/>
    </row>
    <row r="405" spans="1:1" ht="15.75" thickBot="1" x14ac:dyDescent="0.3">
      <c r="A405" s="145"/>
    </row>
    <row r="406" spans="1:1" ht="15.75" thickBot="1" x14ac:dyDescent="0.3">
      <c r="A406" s="145"/>
    </row>
    <row r="407" spans="1:1" ht="15.75" thickBot="1" x14ac:dyDescent="0.3">
      <c r="A407" s="145"/>
    </row>
    <row r="408" spans="1:1" ht="15.75" thickBot="1" x14ac:dyDescent="0.3">
      <c r="A408" s="145"/>
    </row>
    <row r="409" spans="1:1" ht="15.75" thickBot="1" x14ac:dyDescent="0.3">
      <c r="A409" s="145"/>
    </row>
    <row r="410" spans="1:1" ht="15.75" thickBot="1" x14ac:dyDescent="0.3">
      <c r="A410" s="145"/>
    </row>
    <row r="411" spans="1:1" ht="15.75" thickBot="1" x14ac:dyDescent="0.3">
      <c r="A411" s="145"/>
    </row>
    <row r="412" spans="1:1" ht="15.75" thickBot="1" x14ac:dyDescent="0.3">
      <c r="A412" s="145"/>
    </row>
    <row r="413" spans="1:1" ht="15.75" thickBot="1" x14ac:dyDescent="0.3">
      <c r="A413" s="145"/>
    </row>
    <row r="414" spans="1:1" ht="15.75" thickBot="1" x14ac:dyDescent="0.3">
      <c r="A414" s="145"/>
    </row>
    <row r="415" spans="1:1" ht="15.75" thickBot="1" x14ac:dyDescent="0.3">
      <c r="A415" s="145"/>
    </row>
    <row r="416" spans="1:1" ht="15.75" thickBot="1" x14ac:dyDescent="0.3">
      <c r="A416" s="145"/>
    </row>
    <row r="417" spans="1:1" ht="15.75" thickBot="1" x14ac:dyDescent="0.3">
      <c r="A417" s="145"/>
    </row>
    <row r="418" spans="1:1" ht="15.75" thickBot="1" x14ac:dyDescent="0.3">
      <c r="A418" s="145"/>
    </row>
    <row r="419" spans="1:1" ht="15.75" thickBot="1" x14ac:dyDescent="0.3">
      <c r="A419" s="145"/>
    </row>
    <row r="420" spans="1:1" ht="15.75" thickBot="1" x14ac:dyDescent="0.3">
      <c r="A420" s="145"/>
    </row>
    <row r="421" spans="1:1" ht="15.75" thickBot="1" x14ac:dyDescent="0.3">
      <c r="A421" s="145"/>
    </row>
    <row r="422" spans="1:1" ht="15.75" thickBot="1" x14ac:dyDescent="0.3">
      <c r="A422" s="145"/>
    </row>
    <row r="423" spans="1:1" ht="15.75" thickBot="1" x14ac:dyDescent="0.3">
      <c r="A423" s="145"/>
    </row>
    <row r="424" spans="1:1" ht="15.75" thickBot="1" x14ac:dyDescent="0.3">
      <c r="A424" s="145"/>
    </row>
    <row r="425" spans="1:1" ht="15.75" thickBot="1" x14ac:dyDescent="0.3">
      <c r="A425" s="145"/>
    </row>
    <row r="426" spans="1:1" ht="15.75" thickBot="1" x14ac:dyDescent="0.3">
      <c r="A426" s="145"/>
    </row>
    <row r="427" spans="1:1" ht="15.75" thickBot="1" x14ac:dyDescent="0.3">
      <c r="A427" s="145"/>
    </row>
    <row r="428" spans="1:1" ht="15.75" thickBot="1" x14ac:dyDescent="0.3">
      <c r="A428" s="145"/>
    </row>
    <row r="429" spans="1:1" ht="15.75" thickBot="1" x14ac:dyDescent="0.3">
      <c r="A429" s="145"/>
    </row>
    <row r="430" spans="1:1" ht="15.75" thickBot="1" x14ac:dyDescent="0.3">
      <c r="A430" s="145"/>
    </row>
    <row r="431" spans="1:1" ht="15.75" thickBot="1" x14ac:dyDescent="0.3">
      <c r="A431" s="145"/>
    </row>
    <row r="432" spans="1:1" ht="15.75" thickBot="1" x14ac:dyDescent="0.3">
      <c r="A432" s="145"/>
    </row>
    <row r="433" spans="1:1" ht="15.75" thickBot="1" x14ac:dyDescent="0.3">
      <c r="A433" s="145"/>
    </row>
    <row r="434" spans="1:1" ht="15.75" thickBot="1" x14ac:dyDescent="0.3">
      <c r="A434" s="145"/>
    </row>
    <row r="435" spans="1:1" ht="15.75" thickBot="1" x14ac:dyDescent="0.3">
      <c r="A435" s="145"/>
    </row>
    <row r="436" spans="1:1" ht="15.75" thickBot="1" x14ac:dyDescent="0.3">
      <c r="A436" s="145"/>
    </row>
    <row r="437" spans="1:1" ht="15.75" thickBot="1" x14ac:dyDescent="0.3">
      <c r="A437" s="145"/>
    </row>
    <row r="438" spans="1:1" ht="15.75" thickBot="1" x14ac:dyDescent="0.3">
      <c r="A438" s="145"/>
    </row>
    <row r="439" spans="1:1" ht="15.75" thickBot="1" x14ac:dyDescent="0.3">
      <c r="A439" s="145"/>
    </row>
    <row r="440" spans="1:1" ht="15.75" thickBot="1" x14ac:dyDescent="0.3">
      <c r="A440" s="145"/>
    </row>
    <row r="441" spans="1:1" ht="15.75" thickBot="1" x14ac:dyDescent="0.3">
      <c r="A441" s="145"/>
    </row>
    <row r="442" spans="1:1" ht="15.75" thickBot="1" x14ac:dyDescent="0.3">
      <c r="A442" s="145"/>
    </row>
    <row r="443" spans="1:1" ht="15.75" thickBot="1" x14ac:dyDescent="0.3">
      <c r="A443" s="145"/>
    </row>
    <row r="444" spans="1:1" ht="15.75" thickBot="1" x14ac:dyDescent="0.3">
      <c r="A444" s="145"/>
    </row>
    <row r="445" spans="1:1" ht="15.75" thickBot="1" x14ac:dyDescent="0.3">
      <c r="A445" s="145"/>
    </row>
    <row r="446" spans="1:1" ht="15.75" thickBot="1" x14ac:dyDescent="0.3">
      <c r="A446" s="145"/>
    </row>
    <row r="447" spans="1:1" ht="15.75" thickBot="1" x14ac:dyDescent="0.3">
      <c r="A447" s="145"/>
    </row>
    <row r="448" spans="1:1" ht="15.75" thickBot="1" x14ac:dyDescent="0.3">
      <c r="A448" s="145"/>
    </row>
    <row r="449" spans="1:1" ht="15.75" thickBot="1" x14ac:dyDescent="0.3">
      <c r="A449" s="145"/>
    </row>
    <row r="450" spans="1:1" ht="15.75" thickBot="1" x14ac:dyDescent="0.3">
      <c r="A450" s="145"/>
    </row>
    <row r="451" spans="1:1" ht="15.75" thickBot="1" x14ac:dyDescent="0.3">
      <c r="A451" s="145"/>
    </row>
    <row r="452" spans="1:1" ht="15.75" thickBot="1" x14ac:dyDescent="0.3">
      <c r="A452" s="145"/>
    </row>
    <row r="453" spans="1:1" ht="15.75" thickBot="1" x14ac:dyDescent="0.3">
      <c r="A453" s="145"/>
    </row>
    <row r="454" spans="1:1" ht="15.75" thickBot="1" x14ac:dyDescent="0.3">
      <c r="A454" s="145"/>
    </row>
    <row r="455" spans="1:1" ht="15.75" thickBot="1" x14ac:dyDescent="0.3">
      <c r="A455" s="145"/>
    </row>
    <row r="456" spans="1:1" ht="15.75" thickBot="1" x14ac:dyDescent="0.3">
      <c r="A456" s="145"/>
    </row>
    <row r="457" spans="1:1" ht="15.75" thickBot="1" x14ac:dyDescent="0.3">
      <c r="A457" s="145"/>
    </row>
    <row r="458" spans="1:1" ht="15.75" thickBot="1" x14ac:dyDescent="0.3">
      <c r="A458" s="145"/>
    </row>
    <row r="459" spans="1:1" ht="15.75" thickBot="1" x14ac:dyDescent="0.3">
      <c r="A459" s="145"/>
    </row>
    <row r="460" spans="1:1" ht="15.75" thickBot="1" x14ac:dyDescent="0.3">
      <c r="A460" s="145"/>
    </row>
    <row r="461" spans="1:1" ht="15.75" thickBot="1" x14ac:dyDescent="0.3">
      <c r="A461" s="145"/>
    </row>
    <row r="462" spans="1:1" ht="15.75" thickBot="1" x14ac:dyDescent="0.3">
      <c r="A462" s="145"/>
    </row>
    <row r="463" spans="1:1" ht="15.75" thickBot="1" x14ac:dyDescent="0.3">
      <c r="A463" s="145"/>
    </row>
    <row r="464" spans="1:1" ht="15.75" thickBot="1" x14ac:dyDescent="0.3">
      <c r="A464" s="145"/>
    </row>
    <row r="465" spans="1:1" ht="15.75" thickBot="1" x14ac:dyDescent="0.3">
      <c r="A465" s="145"/>
    </row>
    <row r="466" spans="1:1" ht="15.75" thickBot="1" x14ac:dyDescent="0.3">
      <c r="A466" s="145"/>
    </row>
    <row r="467" spans="1:1" ht="15.75" thickBot="1" x14ac:dyDescent="0.3">
      <c r="A467" s="145"/>
    </row>
    <row r="468" spans="1:1" ht="15.75" thickBot="1" x14ac:dyDescent="0.3">
      <c r="A468" s="145"/>
    </row>
    <row r="469" spans="1:1" ht="15.75" thickBot="1" x14ac:dyDescent="0.3">
      <c r="A469" s="145"/>
    </row>
    <row r="470" spans="1:1" ht="15.75" thickBot="1" x14ac:dyDescent="0.3">
      <c r="A470" s="145"/>
    </row>
    <row r="471" spans="1:1" ht="15.75" thickBot="1" x14ac:dyDescent="0.3">
      <c r="A471" s="145"/>
    </row>
    <row r="472" spans="1:1" ht="15.75" thickBot="1" x14ac:dyDescent="0.3">
      <c r="A472" s="145"/>
    </row>
    <row r="473" spans="1:1" ht="15.75" thickBot="1" x14ac:dyDescent="0.3">
      <c r="A473" s="145"/>
    </row>
    <row r="474" spans="1:1" ht="15.75" thickBot="1" x14ac:dyDescent="0.3">
      <c r="A474" s="145"/>
    </row>
    <row r="475" spans="1:1" ht="15.75" thickBot="1" x14ac:dyDescent="0.3">
      <c r="A475" s="145"/>
    </row>
    <row r="476" spans="1:1" ht="15.75" thickBot="1" x14ac:dyDescent="0.3">
      <c r="A476" s="145"/>
    </row>
    <row r="477" spans="1:1" ht="15.75" thickBot="1" x14ac:dyDescent="0.3">
      <c r="A477" s="145"/>
    </row>
    <row r="478" spans="1:1" ht="15.75" thickBot="1" x14ac:dyDescent="0.3">
      <c r="A478" s="145"/>
    </row>
    <row r="479" spans="1:1" ht="15.75" thickBot="1" x14ac:dyDescent="0.3">
      <c r="A479" s="145"/>
    </row>
    <row r="480" spans="1:1" ht="15.75" thickBot="1" x14ac:dyDescent="0.3">
      <c r="A480" s="145"/>
    </row>
    <row r="481" spans="1:1" ht="15.75" thickBot="1" x14ac:dyDescent="0.3">
      <c r="A481" s="145"/>
    </row>
    <row r="482" spans="1:1" ht="15.75" thickBot="1" x14ac:dyDescent="0.3">
      <c r="A482" s="145"/>
    </row>
    <row r="483" spans="1:1" ht="15.75" thickBot="1" x14ac:dyDescent="0.3">
      <c r="A483" s="145"/>
    </row>
    <row r="484" spans="1:1" ht="15.75" thickBot="1" x14ac:dyDescent="0.3">
      <c r="A484" s="145"/>
    </row>
    <row r="485" spans="1:1" ht="15.75" thickBot="1" x14ac:dyDescent="0.3">
      <c r="A485" s="145"/>
    </row>
    <row r="486" spans="1:1" ht="15.75" thickBot="1" x14ac:dyDescent="0.3">
      <c r="A486" s="145"/>
    </row>
    <row r="487" spans="1:1" ht="15.75" thickBot="1" x14ac:dyDescent="0.3">
      <c r="A487" s="145"/>
    </row>
    <row r="488" spans="1:1" ht="15.75" thickBot="1" x14ac:dyDescent="0.3">
      <c r="A488" s="145"/>
    </row>
    <row r="489" spans="1:1" ht="15.75" thickBot="1" x14ac:dyDescent="0.3">
      <c r="A489" s="145"/>
    </row>
    <row r="490" spans="1:1" ht="15.75" thickBot="1" x14ac:dyDescent="0.3">
      <c r="A490" s="145"/>
    </row>
    <row r="491" spans="1:1" ht="15.75" thickBot="1" x14ac:dyDescent="0.3">
      <c r="A491" s="145"/>
    </row>
    <row r="492" spans="1:1" ht="15.75" thickBot="1" x14ac:dyDescent="0.3">
      <c r="A492" s="145"/>
    </row>
    <row r="493" spans="1:1" ht="15.75" thickBot="1" x14ac:dyDescent="0.3">
      <c r="A493" s="145"/>
    </row>
    <row r="494" spans="1:1" ht="15.75" thickBot="1" x14ac:dyDescent="0.3">
      <c r="A494" s="145"/>
    </row>
    <row r="495" spans="1:1" ht="15.75" thickBot="1" x14ac:dyDescent="0.3">
      <c r="A495" s="145"/>
    </row>
    <row r="496" spans="1:1" ht="15.75" thickBot="1" x14ac:dyDescent="0.3">
      <c r="A496" s="145"/>
    </row>
    <row r="497" spans="1:1" ht="15.75" thickBot="1" x14ac:dyDescent="0.3">
      <c r="A497" s="145"/>
    </row>
    <row r="498" spans="1:1" ht="15.75" thickBot="1" x14ac:dyDescent="0.3">
      <c r="A498" s="145"/>
    </row>
    <row r="499" spans="1:1" ht="15.75" thickBot="1" x14ac:dyDescent="0.3">
      <c r="A499" s="145"/>
    </row>
    <row r="500" spans="1:1" ht="15.75" thickBot="1" x14ac:dyDescent="0.3">
      <c r="A500" s="145"/>
    </row>
    <row r="501" spans="1:1" ht="15.75" thickBot="1" x14ac:dyDescent="0.3">
      <c r="A501" s="145"/>
    </row>
    <row r="502" spans="1:1" ht="15.75" thickBot="1" x14ac:dyDescent="0.3">
      <c r="A502" s="145"/>
    </row>
    <row r="503" spans="1:1" ht="15.75" thickBot="1" x14ac:dyDescent="0.3">
      <c r="A503" s="145"/>
    </row>
    <row r="504" spans="1:1" ht="15.75" thickBot="1" x14ac:dyDescent="0.3">
      <c r="A504" s="145"/>
    </row>
    <row r="505" spans="1:1" ht="15.75" thickBot="1" x14ac:dyDescent="0.3">
      <c r="A505" s="145"/>
    </row>
    <row r="506" spans="1:1" ht="15.75" thickBot="1" x14ac:dyDescent="0.3">
      <c r="A506" s="145"/>
    </row>
    <row r="507" spans="1:1" ht="15.75" thickBot="1" x14ac:dyDescent="0.3">
      <c r="A507" s="145"/>
    </row>
    <row r="508" spans="1:1" ht="15.75" thickBot="1" x14ac:dyDescent="0.3">
      <c r="A508" s="145"/>
    </row>
    <row r="509" spans="1:1" ht="15.75" thickBot="1" x14ac:dyDescent="0.3">
      <c r="A509" s="145"/>
    </row>
    <row r="510" spans="1:1" ht="15.75" thickBot="1" x14ac:dyDescent="0.3">
      <c r="A510" s="145"/>
    </row>
    <row r="511" spans="1:1" ht="15.75" thickBot="1" x14ac:dyDescent="0.3">
      <c r="A511" s="145"/>
    </row>
    <row r="512" spans="1:1" ht="15.75" thickBot="1" x14ac:dyDescent="0.3">
      <c r="A512" s="145"/>
    </row>
    <row r="513" spans="1:1" ht="15.75" thickBot="1" x14ac:dyDescent="0.3">
      <c r="A513" s="145"/>
    </row>
    <row r="514" spans="1:1" ht="15.75" thickBot="1" x14ac:dyDescent="0.3">
      <c r="A514" s="145"/>
    </row>
    <row r="515" spans="1:1" ht="15.75" thickBot="1" x14ac:dyDescent="0.3">
      <c r="A515" s="145"/>
    </row>
    <row r="516" spans="1:1" ht="15.75" thickBot="1" x14ac:dyDescent="0.3">
      <c r="A516" s="145"/>
    </row>
    <row r="517" spans="1:1" ht="15.75" thickBot="1" x14ac:dyDescent="0.3">
      <c r="A517" s="145"/>
    </row>
    <row r="518" spans="1:1" ht="15.75" thickBot="1" x14ac:dyDescent="0.3">
      <c r="A518" s="145"/>
    </row>
    <row r="519" spans="1:1" ht="15.75" thickBot="1" x14ac:dyDescent="0.3">
      <c r="A519" s="145"/>
    </row>
    <row r="520" spans="1:1" ht="15.75" thickBot="1" x14ac:dyDescent="0.3">
      <c r="A520" s="145"/>
    </row>
    <row r="521" spans="1:1" ht="15.75" thickBot="1" x14ac:dyDescent="0.3">
      <c r="A521" s="145"/>
    </row>
    <row r="522" spans="1:1" ht="15.75" thickBot="1" x14ac:dyDescent="0.3">
      <c r="A522" s="145"/>
    </row>
    <row r="523" spans="1:1" ht="15.75" thickBot="1" x14ac:dyDescent="0.3">
      <c r="A523" s="145"/>
    </row>
    <row r="524" spans="1:1" ht="15.75" thickBot="1" x14ac:dyDescent="0.3">
      <c r="A524" s="145"/>
    </row>
    <row r="525" spans="1:1" ht="15.75" thickBot="1" x14ac:dyDescent="0.3">
      <c r="A525" s="145"/>
    </row>
    <row r="526" spans="1:1" ht="15.75" thickBot="1" x14ac:dyDescent="0.3">
      <c r="A526" s="145"/>
    </row>
    <row r="527" spans="1:1" ht="15.75" thickBot="1" x14ac:dyDescent="0.3">
      <c r="A527" s="145"/>
    </row>
    <row r="528" spans="1:1" ht="15.75" thickBot="1" x14ac:dyDescent="0.3">
      <c r="A528" s="145"/>
    </row>
    <row r="529" spans="1:1" ht="15.75" thickBot="1" x14ac:dyDescent="0.3">
      <c r="A529" s="145"/>
    </row>
    <row r="530" spans="1:1" ht="15.75" thickBot="1" x14ac:dyDescent="0.3">
      <c r="A530" s="145"/>
    </row>
    <row r="531" spans="1:1" ht="15.75" thickBot="1" x14ac:dyDescent="0.3">
      <c r="A531" s="145"/>
    </row>
    <row r="532" spans="1:1" ht="15.75" thickBot="1" x14ac:dyDescent="0.3">
      <c r="A532" s="145"/>
    </row>
    <row r="533" spans="1:1" ht="15.75" thickBot="1" x14ac:dyDescent="0.3">
      <c r="A533" s="145"/>
    </row>
    <row r="534" spans="1:1" ht="15.75" thickBot="1" x14ac:dyDescent="0.3">
      <c r="A534" s="145"/>
    </row>
    <row r="535" spans="1:1" ht="15.75" thickBot="1" x14ac:dyDescent="0.3">
      <c r="A535" s="145"/>
    </row>
    <row r="536" spans="1:1" ht="15.75" thickBot="1" x14ac:dyDescent="0.3">
      <c r="A536" s="145"/>
    </row>
    <row r="537" spans="1:1" ht="15.75" thickBot="1" x14ac:dyDescent="0.3">
      <c r="A537" s="145"/>
    </row>
    <row r="538" spans="1:1" ht="15.75" thickBot="1" x14ac:dyDescent="0.3">
      <c r="A538" s="145"/>
    </row>
    <row r="539" spans="1:1" ht="15.75" thickBot="1" x14ac:dyDescent="0.3">
      <c r="A539" s="145"/>
    </row>
    <row r="540" spans="1:1" ht="15.75" thickBot="1" x14ac:dyDescent="0.3">
      <c r="A540" s="145"/>
    </row>
    <row r="541" spans="1:1" ht="15.75" thickBot="1" x14ac:dyDescent="0.3">
      <c r="A541" s="145"/>
    </row>
    <row r="542" spans="1:1" ht="15.75" thickBot="1" x14ac:dyDescent="0.3">
      <c r="A542" s="145"/>
    </row>
    <row r="543" spans="1:1" ht="15.75" thickBot="1" x14ac:dyDescent="0.3">
      <c r="A543" s="145"/>
    </row>
    <row r="544" spans="1:1" ht="15.75" thickBot="1" x14ac:dyDescent="0.3">
      <c r="A544" s="145"/>
    </row>
    <row r="545" spans="1:1" ht="15.75" thickBot="1" x14ac:dyDescent="0.3">
      <c r="A545" s="145"/>
    </row>
    <row r="546" spans="1:1" ht="15.75" thickBot="1" x14ac:dyDescent="0.3">
      <c r="A546" s="145"/>
    </row>
    <row r="547" spans="1:1" ht="15.75" thickBot="1" x14ac:dyDescent="0.3">
      <c r="A547" s="145"/>
    </row>
    <row r="548" spans="1:1" ht="15.75" thickBot="1" x14ac:dyDescent="0.3">
      <c r="A548" s="145"/>
    </row>
    <row r="549" spans="1:1" ht="15.75" thickBot="1" x14ac:dyDescent="0.3">
      <c r="A549" s="145"/>
    </row>
    <row r="550" spans="1:1" ht="15.75" thickBot="1" x14ac:dyDescent="0.3">
      <c r="A550" s="145"/>
    </row>
    <row r="551" spans="1:1" ht="15.75" thickBot="1" x14ac:dyDescent="0.3">
      <c r="A551" s="145"/>
    </row>
    <row r="552" spans="1:1" ht="15.75" thickBot="1" x14ac:dyDescent="0.3">
      <c r="A552" s="145"/>
    </row>
    <row r="553" spans="1:1" ht="15.75" thickBot="1" x14ac:dyDescent="0.3">
      <c r="A553" s="145"/>
    </row>
    <row r="554" spans="1:1" ht="15.75" thickBot="1" x14ac:dyDescent="0.3">
      <c r="A554" s="145"/>
    </row>
    <row r="555" spans="1:1" ht="15.75" thickBot="1" x14ac:dyDescent="0.3">
      <c r="A555" s="145"/>
    </row>
    <row r="556" spans="1:1" ht="15.75" thickBot="1" x14ac:dyDescent="0.3">
      <c r="A556" s="145"/>
    </row>
    <row r="557" spans="1:1" ht="15.75" thickBot="1" x14ac:dyDescent="0.3">
      <c r="A557" s="145"/>
    </row>
    <row r="558" spans="1:1" ht="15.75" thickBot="1" x14ac:dyDescent="0.3">
      <c r="A558" s="145"/>
    </row>
    <row r="559" spans="1:1" ht="15.75" thickBot="1" x14ac:dyDescent="0.3">
      <c r="A559" s="145"/>
    </row>
    <row r="560" spans="1:1" ht="15.75" thickBot="1" x14ac:dyDescent="0.3">
      <c r="A560" s="145"/>
    </row>
    <row r="561" spans="1:1" ht="15.75" thickBot="1" x14ac:dyDescent="0.3">
      <c r="A561" s="145"/>
    </row>
    <row r="562" spans="1:1" ht="15.75" thickBot="1" x14ac:dyDescent="0.3">
      <c r="A562" s="145"/>
    </row>
    <row r="563" spans="1:1" ht="15.75" thickBot="1" x14ac:dyDescent="0.3">
      <c r="A563" s="145"/>
    </row>
    <row r="564" spans="1:1" ht="15.75" thickBot="1" x14ac:dyDescent="0.3">
      <c r="A564" s="145"/>
    </row>
    <row r="565" spans="1:1" ht="15.75" thickBot="1" x14ac:dyDescent="0.3">
      <c r="A565" s="145"/>
    </row>
    <row r="566" spans="1:1" ht="15.75" thickBot="1" x14ac:dyDescent="0.3">
      <c r="A566" s="145"/>
    </row>
    <row r="567" spans="1:1" ht="15.75" thickBot="1" x14ac:dyDescent="0.3">
      <c r="A567" s="145"/>
    </row>
    <row r="568" spans="1:1" ht="15.75" thickBot="1" x14ac:dyDescent="0.3">
      <c r="A568" s="145"/>
    </row>
    <row r="569" spans="1:1" ht="15.75" thickBot="1" x14ac:dyDescent="0.3">
      <c r="A569" s="145"/>
    </row>
    <row r="570" spans="1:1" ht="15.75" thickBot="1" x14ac:dyDescent="0.3">
      <c r="A570" s="145"/>
    </row>
    <row r="571" spans="1:1" ht="15.75" thickBot="1" x14ac:dyDescent="0.3">
      <c r="A571" s="145"/>
    </row>
    <row r="572" spans="1:1" ht="15.75" thickBot="1" x14ac:dyDescent="0.3">
      <c r="A572" s="145"/>
    </row>
    <row r="573" spans="1:1" ht="15.75" thickBot="1" x14ac:dyDescent="0.3">
      <c r="A573" s="145"/>
    </row>
    <row r="574" spans="1:1" ht="15.75" thickBot="1" x14ac:dyDescent="0.3">
      <c r="A574" s="145"/>
    </row>
    <row r="575" spans="1:1" ht="15.75" thickBot="1" x14ac:dyDescent="0.3">
      <c r="A575" s="145"/>
    </row>
    <row r="576" spans="1:1" ht="15.75" thickBot="1" x14ac:dyDescent="0.3">
      <c r="A576" s="145"/>
    </row>
    <row r="577" spans="1:1" ht="15.75" thickBot="1" x14ac:dyDescent="0.3">
      <c r="A577" s="145"/>
    </row>
    <row r="578" spans="1:1" ht="15.75" thickBot="1" x14ac:dyDescent="0.3">
      <c r="A578" s="145"/>
    </row>
    <row r="579" spans="1:1" ht="15.75" thickBot="1" x14ac:dyDescent="0.3">
      <c r="A579" s="145"/>
    </row>
    <row r="580" spans="1:1" ht="15.75" thickBot="1" x14ac:dyDescent="0.3">
      <c r="A580" s="145"/>
    </row>
    <row r="581" spans="1:1" ht="15.75" thickBot="1" x14ac:dyDescent="0.3">
      <c r="A581" s="145"/>
    </row>
    <row r="582" spans="1:1" ht="15.75" thickBot="1" x14ac:dyDescent="0.3">
      <c r="A582" s="145"/>
    </row>
    <row r="583" spans="1:1" ht="15.75" thickBot="1" x14ac:dyDescent="0.3">
      <c r="A583" s="145"/>
    </row>
    <row r="584" spans="1:1" ht="15.75" thickBot="1" x14ac:dyDescent="0.3">
      <c r="A584" s="145"/>
    </row>
    <row r="585" spans="1:1" ht="15.75" thickBot="1" x14ac:dyDescent="0.3">
      <c r="A585" s="145"/>
    </row>
    <row r="586" spans="1:1" ht="15.75" thickBot="1" x14ac:dyDescent="0.3">
      <c r="A586" s="145"/>
    </row>
    <row r="587" spans="1:1" ht="15.75" thickBot="1" x14ac:dyDescent="0.3">
      <c r="A587" s="145"/>
    </row>
    <row r="588" spans="1:1" ht="15.75" thickBot="1" x14ac:dyDescent="0.3">
      <c r="A588" s="145"/>
    </row>
    <row r="589" spans="1:1" ht="15.75" thickBot="1" x14ac:dyDescent="0.3">
      <c r="A589" s="145"/>
    </row>
    <row r="590" spans="1:1" ht="15.75" thickBot="1" x14ac:dyDescent="0.3">
      <c r="A590" s="145"/>
    </row>
    <row r="591" spans="1:1" ht="15.75" thickBot="1" x14ac:dyDescent="0.3">
      <c r="A591" s="145"/>
    </row>
    <row r="592" spans="1:1" ht="15.75" thickBot="1" x14ac:dyDescent="0.3">
      <c r="A592" s="145"/>
    </row>
    <row r="593" spans="1:1" ht="15.75" thickBot="1" x14ac:dyDescent="0.3">
      <c r="A593" s="145"/>
    </row>
    <row r="594" spans="1:1" ht="15.75" thickBot="1" x14ac:dyDescent="0.3">
      <c r="A594" s="145"/>
    </row>
    <row r="595" spans="1:1" ht="15.75" thickBot="1" x14ac:dyDescent="0.3">
      <c r="A595" s="145"/>
    </row>
    <row r="596" spans="1:1" ht="15.75" thickBot="1" x14ac:dyDescent="0.3">
      <c r="A596" s="145"/>
    </row>
    <row r="597" spans="1:1" ht="15.75" thickBot="1" x14ac:dyDescent="0.3">
      <c r="A597" s="145"/>
    </row>
    <row r="598" spans="1:1" ht="15.75" thickBot="1" x14ac:dyDescent="0.3">
      <c r="A598" s="145"/>
    </row>
    <row r="599" spans="1:1" ht="15.75" thickBot="1" x14ac:dyDescent="0.3">
      <c r="A599" s="145"/>
    </row>
    <row r="600" spans="1:1" ht="15.75" thickBot="1" x14ac:dyDescent="0.3">
      <c r="A600" s="145"/>
    </row>
    <row r="601" spans="1:1" ht="15.75" thickBot="1" x14ac:dyDescent="0.3">
      <c r="A601" s="145"/>
    </row>
    <row r="602" spans="1:1" ht="15.75" thickBot="1" x14ac:dyDescent="0.3">
      <c r="A602" s="145"/>
    </row>
    <row r="603" spans="1:1" ht="15.75" thickBot="1" x14ac:dyDescent="0.3">
      <c r="A603" s="145"/>
    </row>
    <row r="604" spans="1:1" ht="15.75" thickBot="1" x14ac:dyDescent="0.3">
      <c r="A604" s="145"/>
    </row>
    <row r="605" spans="1:1" ht="15.75" thickBot="1" x14ac:dyDescent="0.3">
      <c r="A605" s="145"/>
    </row>
    <row r="606" spans="1:1" ht="15.75" thickBot="1" x14ac:dyDescent="0.3">
      <c r="A606" s="145"/>
    </row>
    <row r="607" spans="1:1" ht="15.75" thickBot="1" x14ac:dyDescent="0.3">
      <c r="A607" s="145"/>
    </row>
    <row r="608" spans="1:1" ht="15.75" thickBot="1" x14ac:dyDescent="0.3">
      <c r="A608" s="145"/>
    </row>
    <row r="609" spans="1:1" ht="15.75" thickBot="1" x14ac:dyDescent="0.3">
      <c r="A609" s="145"/>
    </row>
    <row r="610" spans="1:1" ht="15.75" thickBot="1" x14ac:dyDescent="0.3">
      <c r="A610" s="145"/>
    </row>
    <row r="611" spans="1:1" ht="15.75" thickBot="1" x14ac:dyDescent="0.3">
      <c r="A611" s="145"/>
    </row>
    <row r="612" spans="1:1" ht="15.75" thickBot="1" x14ac:dyDescent="0.3">
      <c r="A612" s="145"/>
    </row>
    <row r="613" spans="1:1" ht="15.75" thickBot="1" x14ac:dyDescent="0.3">
      <c r="A613" s="145"/>
    </row>
    <row r="614" spans="1:1" ht="15.75" thickBot="1" x14ac:dyDescent="0.3">
      <c r="A614" s="145"/>
    </row>
    <row r="615" spans="1:1" ht="15.75" thickBot="1" x14ac:dyDescent="0.3">
      <c r="A615" s="145"/>
    </row>
    <row r="616" spans="1:1" ht="15.75" thickBot="1" x14ac:dyDescent="0.3">
      <c r="A616" s="145"/>
    </row>
    <row r="617" spans="1:1" ht="15.75" thickBot="1" x14ac:dyDescent="0.3">
      <c r="A617" s="145"/>
    </row>
    <row r="618" spans="1:1" ht="15.75" thickBot="1" x14ac:dyDescent="0.3">
      <c r="A618" s="145"/>
    </row>
    <row r="619" spans="1:1" ht="15.75" thickBot="1" x14ac:dyDescent="0.3">
      <c r="A619" s="145"/>
    </row>
    <row r="620" spans="1:1" ht="15.75" thickBot="1" x14ac:dyDescent="0.3">
      <c r="A620" s="145"/>
    </row>
    <row r="621" spans="1:1" ht="15.75" thickBot="1" x14ac:dyDescent="0.3">
      <c r="A621" s="145"/>
    </row>
    <row r="622" spans="1:1" ht="15.75" thickBot="1" x14ac:dyDescent="0.3">
      <c r="A622" s="145"/>
    </row>
    <row r="623" spans="1:1" ht="15.75" thickBot="1" x14ac:dyDescent="0.3">
      <c r="A623" s="145"/>
    </row>
    <row r="624" spans="1:1" ht="15.75" thickBot="1" x14ac:dyDescent="0.3">
      <c r="A624" s="145"/>
    </row>
    <row r="625" spans="1:1" ht="15.75" thickBot="1" x14ac:dyDescent="0.3">
      <c r="A625" s="145"/>
    </row>
    <row r="626" spans="1:1" ht="15.75" thickBot="1" x14ac:dyDescent="0.3">
      <c r="A626" s="145"/>
    </row>
    <row r="627" spans="1:1" ht="15.75" thickBot="1" x14ac:dyDescent="0.3">
      <c r="A627" s="145"/>
    </row>
    <row r="628" spans="1:1" ht="15.75" thickBot="1" x14ac:dyDescent="0.3">
      <c r="A628" s="145"/>
    </row>
    <row r="629" spans="1:1" ht="15.75" thickBot="1" x14ac:dyDescent="0.3">
      <c r="A629" s="145"/>
    </row>
    <row r="630" spans="1:1" ht="15.75" thickBot="1" x14ac:dyDescent="0.3">
      <c r="A630" s="145"/>
    </row>
    <row r="631" spans="1:1" ht="15.75" thickBot="1" x14ac:dyDescent="0.3">
      <c r="A631" s="145"/>
    </row>
    <row r="632" spans="1:1" ht="15.75" thickBot="1" x14ac:dyDescent="0.3">
      <c r="A632" s="145"/>
    </row>
    <row r="633" spans="1:1" ht="15.75" thickBot="1" x14ac:dyDescent="0.3">
      <c r="A633" s="145"/>
    </row>
    <row r="634" spans="1:1" ht="15.75" thickBot="1" x14ac:dyDescent="0.3">
      <c r="A634" s="145"/>
    </row>
    <row r="635" spans="1:1" ht="15.75" thickBot="1" x14ac:dyDescent="0.3">
      <c r="A635" s="145"/>
    </row>
    <row r="636" spans="1:1" ht="15.75" thickBot="1" x14ac:dyDescent="0.3">
      <c r="A636" s="145"/>
    </row>
    <row r="637" spans="1:1" ht="15.75" thickBot="1" x14ac:dyDescent="0.3">
      <c r="A637" s="145"/>
    </row>
    <row r="638" spans="1:1" ht="15.75" thickBot="1" x14ac:dyDescent="0.3">
      <c r="A638" s="145"/>
    </row>
    <row r="639" spans="1:1" ht="15.75" thickBot="1" x14ac:dyDescent="0.3">
      <c r="A639" s="145"/>
    </row>
    <row r="640" spans="1:1" ht="15.75" thickBot="1" x14ac:dyDescent="0.3">
      <c r="A640" s="145"/>
    </row>
    <row r="641" spans="1:1" ht="15.75" thickBot="1" x14ac:dyDescent="0.3">
      <c r="A641" s="145"/>
    </row>
    <row r="642" spans="1:1" ht="15.75" thickBot="1" x14ac:dyDescent="0.3">
      <c r="A642" s="145"/>
    </row>
    <row r="643" spans="1:1" ht="15.75" thickBot="1" x14ac:dyDescent="0.3">
      <c r="A643" s="145"/>
    </row>
    <row r="644" spans="1:1" ht="15.75" thickBot="1" x14ac:dyDescent="0.3">
      <c r="A644" s="145"/>
    </row>
    <row r="645" spans="1:1" ht="15.75" thickBot="1" x14ac:dyDescent="0.3">
      <c r="A645" s="145"/>
    </row>
    <row r="646" spans="1:1" ht="15.75" thickBot="1" x14ac:dyDescent="0.3">
      <c r="A646" s="145"/>
    </row>
    <row r="647" spans="1:1" ht="15.75" thickBot="1" x14ac:dyDescent="0.3">
      <c r="A647" s="145"/>
    </row>
    <row r="648" spans="1:1" ht="15.75" thickBot="1" x14ac:dyDescent="0.3">
      <c r="A648" s="145"/>
    </row>
    <row r="649" spans="1:1" ht="15.75" thickBot="1" x14ac:dyDescent="0.3">
      <c r="A649" s="145"/>
    </row>
    <row r="650" spans="1:1" ht="15.75" thickBot="1" x14ac:dyDescent="0.3">
      <c r="A650" s="145"/>
    </row>
    <row r="651" spans="1:1" ht="15.75" thickBot="1" x14ac:dyDescent="0.3">
      <c r="A651" s="145"/>
    </row>
    <row r="652" spans="1:1" ht="15.75" thickBot="1" x14ac:dyDescent="0.3">
      <c r="A652" s="145"/>
    </row>
    <row r="653" spans="1:1" ht="15.75" thickBot="1" x14ac:dyDescent="0.3">
      <c r="A653" s="145"/>
    </row>
    <row r="654" spans="1:1" ht="15.75" thickBot="1" x14ac:dyDescent="0.3">
      <c r="A654" s="145"/>
    </row>
    <row r="655" spans="1:1" ht="15.75" thickBot="1" x14ac:dyDescent="0.3">
      <c r="A655" s="145"/>
    </row>
    <row r="656" spans="1:1" ht="15.75" thickBot="1" x14ac:dyDescent="0.3">
      <c r="A656" s="145"/>
    </row>
    <row r="657" spans="1:1" ht="15.75" thickBot="1" x14ac:dyDescent="0.3">
      <c r="A657" s="145"/>
    </row>
    <row r="658" spans="1:1" ht="15.75" thickBot="1" x14ac:dyDescent="0.3">
      <c r="A658" s="145"/>
    </row>
    <row r="659" spans="1:1" ht="15.75" thickBot="1" x14ac:dyDescent="0.3">
      <c r="A659" s="145"/>
    </row>
    <row r="660" spans="1:1" ht="15.75" thickBot="1" x14ac:dyDescent="0.3">
      <c r="A660" s="145"/>
    </row>
    <row r="661" spans="1:1" ht="15.75" thickBot="1" x14ac:dyDescent="0.3">
      <c r="A661" s="145"/>
    </row>
    <row r="662" spans="1:1" ht="15.75" thickBot="1" x14ac:dyDescent="0.3">
      <c r="A662" s="145"/>
    </row>
    <row r="663" spans="1:1" ht="15.75" thickBot="1" x14ac:dyDescent="0.3">
      <c r="A663" s="145"/>
    </row>
    <row r="664" spans="1:1" ht="15.75" thickBot="1" x14ac:dyDescent="0.3">
      <c r="A664" s="145"/>
    </row>
    <row r="665" spans="1:1" ht="15.75" thickBot="1" x14ac:dyDescent="0.3">
      <c r="A665" s="145"/>
    </row>
    <row r="666" spans="1:1" ht="15.75" thickBot="1" x14ac:dyDescent="0.3">
      <c r="A666" s="145"/>
    </row>
    <row r="667" spans="1:1" ht="15.75" thickBot="1" x14ac:dyDescent="0.3">
      <c r="A667" s="145"/>
    </row>
    <row r="668" spans="1:1" ht="15.75" thickBot="1" x14ac:dyDescent="0.3">
      <c r="A668" s="145"/>
    </row>
    <row r="669" spans="1:1" ht="15.75" thickBot="1" x14ac:dyDescent="0.3">
      <c r="A669" s="145"/>
    </row>
    <row r="670" spans="1:1" ht="15.75" thickBot="1" x14ac:dyDescent="0.3">
      <c r="A670" s="145"/>
    </row>
    <row r="671" spans="1:1" ht="15.75" thickBot="1" x14ac:dyDescent="0.3">
      <c r="A671" s="145"/>
    </row>
    <row r="672" spans="1:1" ht="15.75" thickBot="1" x14ac:dyDescent="0.3">
      <c r="A672" s="145"/>
    </row>
    <row r="673" spans="1:1" ht="15.75" thickBot="1" x14ac:dyDescent="0.3">
      <c r="A673" s="145"/>
    </row>
    <row r="674" spans="1:1" ht="15.75" thickBot="1" x14ac:dyDescent="0.3">
      <c r="A674" s="145"/>
    </row>
    <row r="675" spans="1:1" ht="15.75" thickBot="1" x14ac:dyDescent="0.3">
      <c r="A675" s="145"/>
    </row>
    <row r="676" spans="1:1" ht="15.75" thickBot="1" x14ac:dyDescent="0.3">
      <c r="A676" s="145"/>
    </row>
    <row r="677" spans="1:1" ht="15.75" thickBot="1" x14ac:dyDescent="0.3">
      <c r="A677" s="145"/>
    </row>
    <row r="678" spans="1:1" ht="15.75" thickBot="1" x14ac:dyDescent="0.3">
      <c r="A678" s="145"/>
    </row>
    <row r="679" spans="1:1" ht="15.75" thickBot="1" x14ac:dyDescent="0.3">
      <c r="A679" s="145"/>
    </row>
    <row r="680" spans="1:1" ht="15.75" thickBot="1" x14ac:dyDescent="0.3">
      <c r="A680" s="145"/>
    </row>
    <row r="681" spans="1:1" ht="15.75" thickBot="1" x14ac:dyDescent="0.3">
      <c r="A681" s="145"/>
    </row>
    <row r="682" spans="1:1" ht="15.75" thickBot="1" x14ac:dyDescent="0.3">
      <c r="A682" s="145"/>
    </row>
    <row r="683" spans="1:1" ht="15.75" thickBot="1" x14ac:dyDescent="0.3">
      <c r="A683" s="145"/>
    </row>
    <row r="684" spans="1:1" ht="15.75" thickBot="1" x14ac:dyDescent="0.3">
      <c r="A684" s="145"/>
    </row>
    <row r="685" spans="1:1" ht="15.75" thickBot="1" x14ac:dyDescent="0.3">
      <c r="A685" s="145"/>
    </row>
    <row r="686" spans="1:1" ht="15.75" thickBot="1" x14ac:dyDescent="0.3">
      <c r="A686" s="145"/>
    </row>
    <row r="687" spans="1:1" ht="15.75" thickBot="1" x14ac:dyDescent="0.3">
      <c r="A687" s="145"/>
    </row>
    <row r="688" spans="1:1" ht="15.75" thickBot="1" x14ac:dyDescent="0.3">
      <c r="A688" s="145"/>
    </row>
    <row r="689" spans="1:1" ht="15.75" thickBot="1" x14ac:dyDescent="0.3">
      <c r="A689" s="145"/>
    </row>
    <row r="690" spans="1:1" ht="15.75" thickBot="1" x14ac:dyDescent="0.3">
      <c r="A690" s="145"/>
    </row>
    <row r="691" spans="1:1" ht="15.75" thickBot="1" x14ac:dyDescent="0.3">
      <c r="A691" s="145"/>
    </row>
    <row r="692" spans="1:1" ht="15.75" thickBot="1" x14ac:dyDescent="0.3">
      <c r="A692" s="145"/>
    </row>
    <row r="693" spans="1:1" ht="15.75" thickBot="1" x14ac:dyDescent="0.3">
      <c r="A693" s="145"/>
    </row>
    <row r="694" spans="1:1" ht="15.75" thickBot="1" x14ac:dyDescent="0.3">
      <c r="A694" s="145"/>
    </row>
    <row r="695" spans="1:1" ht="15.75" thickBot="1" x14ac:dyDescent="0.3">
      <c r="A695" s="145"/>
    </row>
    <row r="696" spans="1:1" ht="15.75" thickBot="1" x14ac:dyDescent="0.3">
      <c r="A696" s="145"/>
    </row>
    <row r="697" spans="1:1" ht="15.75" thickBot="1" x14ac:dyDescent="0.3">
      <c r="A697" s="145"/>
    </row>
    <row r="698" spans="1:1" ht="15.75" thickBot="1" x14ac:dyDescent="0.3">
      <c r="A698" s="145"/>
    </row>
    <row r="699" spans="1:1" ht="15.75" thickBot="1" x14ac:dyDescent="0.3">
      <c r="A699" s="145"/>
    </row>
    <row r="700" spans="1:1" ht="15.75" thickBot="1" x14ac:dyDescent="0.3">
      <c r="A700" s="145"/>
    </row>
    <row r="701" spans="1:1" ht="15.75" thickBot="1" x14ac:dyDescent="0.3">
      <c r="A701" s="145"/>
    </row>
    <row r="702" spans="1:1" ht="15.75" thickBot="1" x14ac:dyDescent="0.3">
      <c r="A702" s="145"/>
    </row>
    <row r="703" spans="1:1" ht="15.75" thickBot="1" x14ac:dyDescent="0.3">
      <c r="A703" s="145"/>
    </row>
    <row r="704" spans="1:1" ht="15.75" thickBot="1" x14ac:dyDescent="0.3">
      <c r="A704" s="145"/>
    </row>
    <row r="705" spans="1:1" ht="15.75" thickBot="1" x14ac:dyDescent="0.3">
      <c r="A705" s="145"/>
    </row>
    <row r="706" spans="1:1" ht="15.75" thickBot="1" x14ac:dyDescent="0.3">
      <c r="A706" s="145"/>
    </row>
    <row r="707" spans="1:1" ht="15.75" thickBot="1" x14ac:dyDescent="0.3">
      <c r="A707" s="145"/>
    </row>
    <row r="708" spans="1:1" ht="15.75" thickBot="1" x14ac:dyDescent="0.3">
      <c r="A708" s="145"/>
    </row>
    <row r="709" spans="1:1" ht="15.75" thickBot="1" x14ac:dyDescent="0.3">
      <c r="A709" s="145"/>
    </row>
    <row r="710" spans="1:1" ht="15.75" thickBot="1" x14ac:dyDescent="0.3">
      <c r="A710" s="145"/>
    </row>
    <row r="711" spans="1:1" ht="15.75" thickBot="1" x14ac:dyDescent="0.3">
      <c r="A711" s="145"/>
    </row>
    <row r="712" spans="1:1" ht="15.75" thickBot="1" x14ac:dyDescent="0.3">
      <c r="A712" s="145"/>
    </row>
    <row r="713" spans="1:1" ht="15.75" thickBot="1" x14ac:dyDescent="0.3">
      <c r="A713" s="145"/>
    </row>
    <row r="714" spans="1:1" ht="15.75" thickBot="1" x14ac:dyDescent="0.3">
      <c r="A714" s="145"/>
    </row>
    <row r="715" spans="1:1" ht="15.75" thickBot="1" x14ac:dyDescent="0.3">
      <c r="A715" s="145"/>
    </row>
    <row r="716" spans="1:1" ht="15.75" thickBot="1" x14ac:dyDescent="0.3">
      <c r="A716" s="145"/>
    </row>
    <row r="717" spans="1:1" ht="15.75" thickBot="1" x14ac:dyDescent="0.3">
      <c r="A717" s="145"/>
    </row>
    <row r="718" spans="1:1" ht="15.75" thickBot="1" x14ac:dyDescent="0.3">
      <c r="A718" s="145"/>
    </row>
    <row r="719" spans="1:1" ht="15.75" thickBot="1" x14ac:dyDescent="0.3">
      <c r="A719" s="145"/>
    </row>
    <row r="720" spans="1:1" ht="15.75" thickBot="1" x14ac:dyDescent="0.3">
      <c r="A720" s="145"/>
    </row>
    <row r="721" spans="1:1" ht="15.75" thickBot="1" x14ac:dyDescent="0.3">
      <c r="A721" s="145"/>
    </row>
    <row r="722" spans="1:1" ht="15.75" thickBot="1" x14ac:dyDescent="0.3">
      <c r="A722" s="145"/>
    </row>
    <row r="723" spans="1:1" ht="15.75" thickBot="1" x14ac:dyDescent="0.3">
      <c r="A723" s="145"/>
    </row>
    <row r="724" spans="1:1" ht="15.75" thickBot="1" x14ac:dyDescent="0.3">
      <c r="A724" s="145"/>
    </row>
    <row r="725" spans="1:1" ht="15.75" thickBot="1" x14ac:dyDescent="0.3">
      <c r="A725" s="145"/>
    </row>
    <row r="726" spans="1:1" ht="15.75" thickBot="1" x14ac:dyDescent="0.3">
      <c r="A726" s="145"/>
    </row>
    <row r="727" spans="1:1" ht="15.75" thickBot="1" x14ac:dyDescent="0.3">
      <c r="A727" s="145"/>
    </row>
    <row r="728" spans="1:1" ht="15.75" thickBot="1" x14ac:dyDescent="0.3">
      <c r="A728" s="145"/>
    </row>
    <row r="729" spans="1:1" ht="15.75" thickBot="1" x14ac:dyDescent="0.3">
      <c r="A729" s="145"/>
    </row>
    <row r="730" spans="1:1" ht="15.75" thickBot="1" x14ac:dyDescent="0.3">
      <c r="A730" s="145"/>
    </row>
    <row r="731" spans="1:1" ht="15.75" thickBot="1" x14ac:dyDescent="0.3">
      <c r="A731" s="145"/>
    </row>
    <row r="732" spans="1:1" ht="15.75" thickBot="1" x14ac:dyDescent="0.3">
      <c r="A732" s="145"/>
    </row>
    <row r="733" spans="1:1" ht="15.75" thickBot="1" x14ac:dyDescent="0.3">
      <c r="A733" s="145"/>
    </row>
    <row r="734" spans="1:1" ht="15.75" thickBot="1" x14ac:dyDescent="0.3">
      <c r="A734" s="145"/>
    </row>
    <row r="735" spans="1:1" ht="15.75" thickBot="1" x14ac:dyDescent="0.3">
      <c r="A735" s="145"/>
    </row>
    <row r="736" spans="1:1" ht="15.75" thickBot="1" x14ac:dyDescent="0.3">
      <c r="A736" s="145"/>
    </row>
    <row r="737" spans="1:1" ht="15.75" thickBot="1" x14ac:dyDescent="0.3">
      <c r="A737" s="145"/>
    </row>
    <row r="738" spans="1:1" ht="15.75" thickBot="1" x14ac:dyDescent="0.3">
      <c r="A738" s="145"/>
    </row>
    <row r="739" spans="1:1" ht="15.75" thickBot="1" x14ac:dyDescent="0.3">
      <c r="A739" s="145"/>
    </row>
    <row r="740" spans="1:1" ht="15.75" thickBot="1" x14ac:dyDescent="0.3">
      <c r="A740" s="145"/>
    </row>
    <row r="741" spans="1:1" ht="15.75" thickBot="1" x14ac:dyDescent="0.3">
      <c r="A741" s="145"/>
    </row>
    <row r="742" spans="1:1" ht="15.75" thickBot="1" x14ac:dyDescent="0.3">
      <c r="A742" s="145"/>
    </row>
    <row r="743" spans="1:1" ht="15.75" thickBot="1" x14ac:dyDescent="0.3">
      <c r="A743" s="145"/>
    </row>
    <row r="744" spans="1:1" ht="15.75" thickBot="1" x14ac:dyDescent="0.3">
      <c r="A744" s="145"/>
    </row>
    <row r="745" spans="1:1" ht="15.75" thickBot="1" x14ac:dyDescent="0.3">
      <c r="A745" s="145"/>
    </row>
    <row r="746" spans="1:1" ht="15.75" thickBot="1" x14ac:dyDescent="0.3">
      <c r="A746" s="145"/>
    </row>
    <row r="747" spans="1:1" ht="15.75" thickBot="1" x14ac:dyDescent="0.3">
      <c r="A747" s="145"/>
    </row>
    <row r="748" spans="1:1" ht="15.75" thickBot="1" x14ac:dyDescent="0.3">
      <c r="A748" s="145"/>
    </row>
    <row r="749" spans="1:1" ht="15.75" thickBot="1" x14ac:dyDescent="0.3">
      <c r="A749" s="145"/>
    </row>
    <row r="750" spans="1:1" ht="15.75" thickBot="1" x14ac:dyDescent="0.3">
      <c r="A750" s="145"/>
    </row>
    <row r="751" spans="1:1" ht="15.75" thickBot="1" x14ac:dyDescent="0.3">
      <c r="A751" s="145"/>
    </row>
    <row r="752" spans="1:1" ht="15.75" thickBot="1" x14ac:dyDescent="0.3">
      <c r="A752" s="145"/>
    </row>
    <row r="753" spans="1:1" ht="15.75" thickBot="1" x14ac:dyDescent="0.3">
      <c r="A753" s="145"/>
    </row>
    <row r="754" spans="1:1" ht="15.75" thickBot="1" x14ac:dyDescent="0.3">
      <c r="A754" s="145"/>
    </row>
    <row r="755" spans="1:1" ht="15.75" thickBot="1" x14ac:dyDescent="0.3">
      <c r="A755" s="145"/>
    </row>
    <row r="756" spans="1:1" ht="15.75" thickBot="1" x14ac:dyDescent="0.3">
      <c r="A756" s="145"/>
    </row>
    <row r="757" spans="1:1" ht="15.75" thickBot="1" x14ac:dyDescent="0.3">
      <c r="A757" s="145"/>
    </row>
    <row r="758" spans="1:1" ht="15.75" thickBot="1" x14ac:dyDescent="0.3">
      <c r="A758" s="145"/>
    </row>
    <row r="759" spans="1:1" ht="15.75" thickBot="1" x14ac:dyDescent="0.3">
      <c r="A759" s="145"/>
    </row>
    <row r="760" spans="1:1" ht="15.75" thickBot="1" x14ac:dyDescent="0.3">
      <c r="A760" s="145"/>
    </row>
    <row r="761" spans="1:1" ht="15.75" thickBot="1" x14ac:dyDescent="0.3">
      <c r="A761" s="145"/>
    </row>
    <row r="762" spans="1:1" ht="15.75" thickBot="1" x14ac:dyDescent="0.3">
      <c r="A762" s="145"/>
    </row>
    <row r="763" spans="1:1" ht="15.75" thickBot="1" x14ac:dyDescent="0.3">
      <c r="A763" s="145"/>
    </row>
    <row r="764" spans="1:1" ht="15.75" thickBot="1" x14ac:dyDescent="0.3">
      <c r="A764" s="145"/>
    </row>
    <row r="765" spans="1:1" ht="15.75" thickBot="1" x14ac:dyDescent="0.3">
      <c r="A765" s="145"/>
    </row>
    <row r="766" spans="1:1" ht="15.75" thickBot="1" x14ac:dyDescent="0.3">
      <c r="A766" s="145"/>
    </row>
    <row r="767" spans="1:1" ht="15.75" thickBot="1" x14ac:dyDescent="0.3">
      <c r="A767" s="145"/>
    </row>
    <row r="768" spans="1:1" ht="15.75" thickBot="1" x14ac:dyDescent="0.3">
      <c r="A768" s="145"/>
    </row>
    <row r="769" spans="1:1" ht="15.75" thickBot="1" x14ac:dyDescent="0.3">
      <c r="A769" s="145"/>
    </row>
    <row r="770" spans="1:1" ht="15.75" thickBot="1" x14ac:dyDescent="0.3">
      <c r="A770" s="145"/>
    </row>
    <row r="771" spans="1:1" ht="15.75" thickBot="1" x14ac:dyDescent="0.3">
      <c r="A771" s="145"/>
    </row>
    <row r="772" spans="1:1" ht="15.75" thickBot="1" x14ac:dyDescent="0.3">
      <c r="A772" s="145"/>
    </row>
    <row r="773" spans="1:1" ht="15.75" thickBot="1" x14ac:dyDescent="0.3">
      <c r="A773" s="145"/>
    </row>
    <row r="774" spans="1:1" ht="15.75" thickBot="1" x14ac:dyDescent="0.3">
      <c r="A774" s="145"/>
    </row>
    <row r="775" spans="1:1" ht="15.75" thickBot="1" x14ac:dyDescent="0.3">
      <c r="A775" s="145"/>
    </row>
    <row r="776" spans="1:1" ht="15.75" thickBot="1" x14ac:dyDescent="0.3">
      <c r="A776" s="145"/>
    </row>
    <row r="777" spans="1:1" ht="15.75" thickBot="1" x14ac:dyDescent="0.3">
      <c r="A777" s="145"/>
    </row>
    <row r="778" spans="1:1" ht="15.75" thickBot="1" x14ac:dyDescent="0.3">
      <c r="A778" s="145"/>
    </row>
    <row r="779" spans="1:1" ht="15.75" thickBot="1" x14ac:dyDescent="0.3">
      <c r="A779" s="145"/>
    </row>
    <row r="780" spans="1:1" ht="15.75" thickBot="1" x14ac:dyDescent="0.3">
      <c r="A780" s="145"/>
    </row>
    <row r="781" spans="1:1" ht="15.75" thickBot="1" x14ac:dyDescent="0.3">
      <c r="A781" s="145"/>
    </row>
    <row r="782" spans="1:1" ht="15.75" thickBot="1" x14ac:dyDescent="0.3">
      <c r="A782" s="145"/>
    </row>
    <row r="783" spans="1:1" ht="15.75" thickBot="1" x14ac:dyDescent="0.3">
      <c r="A783" s="145"/>
    </row>
    <row r="784" spans="1:1" ht="15.75" thickBot="1" x14ac:dyDescent="0.3">
      <c r="A784" s="145"/>
    </row>
    <row r="785" spans="1:1" ht="15.75" thickBot="1" x14ac:dyDescent="0.3">
      <c r="A785" s="145"/>
    </row>
    <row r="786" spans="1:1" ht="15.75" thickBot="1" x14ac:dyDescent="0.3">
      <c r="A786" s="145"/>
    </row>
    <row r="787" spans="1:1" ht="15.75" thickBot="1" x14ac:dyDescent="0.3">
      <c r="A787" s="145"/>
    </row>
    <row r="788" spans="1:1" ht="15.75" thickBot="1" x14ac:dyDescent="0.3">
      <c r="A788" s="145"/>
    </row>
    <row r="789" spans="1:1" ht="15.75" thickBot="1" x14ac:dyDescent="0.3">
      <c r="A789" s="145"/>
    </row>
    <row r="790" spans="1:1" ht="15.75" thickBot="1" x14ac:dyDescent="0.3">
      <c r="A790" s="145"/>
    </row>
    <row r="791" spans="1:1" ht="15.75" thickBot="1" x14ac:dyDescent="0.3">
      <c r="A791" s="145"/>
    </row>
    <row r="792" spans="1:1" ht="15.75" thickBot="1" x14ac:dyDescent="0.3">
      <c r="A792" s="145"/>
    </row>
    <row r="793" spans="1:1" ht="15.75" thickBot="1" x14ac:dyDescent="0.3">
      <c r="A793" s="145"/>
    </row>
    <row r="794" spans="1:1" ht="15.75" thickBot="1" x14ac:dyDescent="0.3">
      <c r="A794" s="145"/>
    </row>
    <row r="795" spans="1:1" ht="15.75" thickBot="1" x14ac:dyDescent="0.3">
      <c r="A795" s="145"/>
    </row>
    <row r="796" spans="1:1" ht="15.75" thickBot="1" x14ac:dyDescent="0.3">
      <c r="A796" s="145"/>
    </row>
    <row r="797" spans="1:1" ht="15.75" thickBot="1" x14ac:dyDescent="0.3">
      <c r="A797" s="145"/>
    </row>
    <row r="798" spans="1:1" ht="15.75" thickBot="1" x14ac:dyDescent="0.3">
      <c r="A798" s="145"/>
    </row>
    <row r="799" spans="1:1" ht="15.75" thickBot="1" x14ac:dyDescent="0.3">
      <c r="A799" s="145"/>
    </row>
    <row r="800" spans="1:1" ht="15.75" thickBot="1" x14ac:dyDescent="0.3">
      <c r="A800" s="145"/>
    </row>
    <row r="801" spans="1:1" ht="15.75" thickBot="1" x14ac:dyDescent="0.3">
      <c r="A801" s="145"/>
    </row>
    <row r="802" spans="1:1" ht="15.75" thickBot="1" x14ac:dyDescent="0.3">
      <c r="A802" s="145"/>
    </row>
    <row r="803" spans="1:1" ht="15.75" thickBot="1" x14ac:dyDescent="0.3">
      <c r="A803" s="145"/>
    </row>
    <row r="804" spans="1:1" ht="15.75" thickBot="1" x14ac:dyDescent="0.3">
      <c r="A804" s="145"/>
    </row>
    <row r="805" spans="1:1" ht="15.75" thickBot="1" x14ac:dyDescent="0.3">
      <c r="A805" s="145"/>
    </row>
    <row r="806" spans="1:1" ht="15.75" thickBot="1" x14ac:dyDescent="0.3">
      <c r="A806" s="145"/>
    </row>
    <row r="807" spans="1:1" ht="15.75" thickBot="1" x14ac:dyDescent="0.3">
      <c r="A807" s="145"/>
    </row>
    <row r="808" spans="1:1" ht="15.75" thickBot="1" x14ac:dyDescent="0.3">
      <c r="A808" s="145"/>
    </row>
    <row r="809" spans="1:1" ht="15.75" thickBot="1" x14ac:dyDescent="0.3">
      <c r="A809" s="145"/>
    </row>
    <row r="810" spans="1:1" ht="15.75" thickBot="1" x14ac:dyDescent="0.3">
      <c r="A810" s="145"/>
    </row>
    <row r="811" spans="1:1" ht="15.75" thickBot="1" x14ac:dyDescent="0.3">
      <c r="A811" s="145"/>
    </row>
    <row r="812" spans="1:1" ht="15.75" thickBot="1" x14ac:dyDescent="0.3">
      <c r="A812" s="145"/>
    </row>
    <row r="813" spans="1:1" ht="15.75" thickBot="1" x14ac:dyDescent="0.3">
      <c r="A813" s="145"/>
    </row>
    <row r="814" spans="1:1" ht="15.75" thickBot="1" x14ac:dyDescent="0.3">
      <c r="A814" s="145"/>
    </row>
    <row r="815" spans="1:1" ht="15.75" thickBot="1" x14ac:dyDescent="0.3">
      <c r="A815" s="145"/>
    </row>
    <row r="816" spans="1:1" ht="15.75" thickBot="1" x14ac:dyDescent="0.3">
      <c r="A816" s="145"/>
    </row>
    <row r="817" spans="1:1" ht="15.75" thickBot="1" x14ac:dyDescent="0.3">
      <c r="A817" s="145"/>
    </row>
    <row r="818" spans="1:1" ht="15.75" thickBot="1" x14ac:dyDescent="0.3">
      <c r="A818" s="145"/>
    </row>
    <row r="819" spans="1:1" ht="15.75" thickBot="1" x14ac:dyDescent="0.3">
      <c r="A819" s="145"/>
    </row>
    <row r="820" spans="1:1" ht="15.75" thickBot="1" x14ac:dyDescent="0.3">
      <c r="A820" s="145"/>
    </row>
    <row r="821" spans="1:1" ht="15.75" thickBot="1" x14ac:dyDescent="0.3">
      <c r="A821" s="145"/>
    </row>
    <row r="822" spans="1:1" ht="15.75" thickBot="1" x14ac:dyDescent="0.3">
      <c r="A822" s="145"/>
    </row>
    <row r="823" spans="1:1" ht="15.75" thickBot="1" x14ac:dyDescent="0.3">
      <c r="A823" s="145"/>
    </row>
    <row r="824" spans="1:1" ht="15.75" thickBot="1" x14ac:dyDescent="0.3">
      <c r="A824" s="145"/>
    </row>
    <row r="825" spans="1:1" ht="15.75" thickBot="1" x14ac:dyDescent="0.3">
      <c r="A825" s="145"/>
    </row>
    <row r="826" spans="1:1" ht="15.75" thickBot="1" x14ac:dyDescent="0.3">
      <c r="A826" s="145"/>
    </row>
    <row r="827" spans="1:1" ht="15.75" thickBot="1" x14ac:dyDescent="0.3">
      <c r="A827" s="145"/>
    </row>
    <row r="828" spans="1:1" ht="15.75" thickBot="1" x14ac:dyDescent="0.3">
      <c r="A828" s="145"/>
    </row>
    <row r="829" spans="1:1" ht="15.75" thickBot="1" x14ac:dyDescent="0.3">
      <c r="A829" s="145"/>
    </row>
    <row r="830" spans="1:1" ht="15.75" thickBot="1" x14ac:dyDescent="0.3">
      <c r="A830" s="145"/>
    </row>
    <row r="831" spans="1:1" ht="15.75" thickBot="1" x14ac:dyDescent="0.3">
      <c r="A831" s="145"/>
    </row>
    <row r="832" spans="1:1" ht="15.75" thickBot="1" x14ac:dyDescent="0.3">
      <c r="A832" s="145"/>
    </row>
    <row r="833" spans="1:1" ht="15.75" thickBot="1" x14ac:dyDescent="0.3">
      <c r="A833" s="145"/>
    </row>
    <row r="834" spans="1:1" ht="15.75" thickBot="1" x14ac:dyDescent="0.3">
      <c r="A834" s="145"/>
    </row>
    <row r="835" spans="1:1" ht="15.75" thickBot="1" x14ac:dyDescent="0.3">
      <c r="A835" s="145"/>
    </row>
    <row r="836" spans="1:1" ht="15.75" thickBot="1" x14ac:dyDescent="0.3">
      <c r="A836" s="145"/>
    </row>
    <row r="837" spans="1:1" ht="15.75" thickBot="1" x14ac:dyDescent="0.3">
      <c r="A837" s="145"/>
    </row>
    <row r="838" spans="1:1" ht="15.75" thickBot="1" x14ac:dyDescent="0.3">
      <c r="A838" s="145"/>
    </row>
    <row r="839" spans="1:1" ht="15.75" thickBot="1" x14ac:dyDescent="0.3">
      <c r="A839" s="145"/>
    </row>
    <row r="840" spans="1:1" ht="15.75" thickBot="1" x14ac:dyDescent="0.3">
      <c r="A840" s="145"/>
    </row>
    <row r="841" spans="1:1" ht="15.75" thickBot="1" x14ac:dyDescent="0.3">
      <c r="A841" s="145"/>
    </row>
    <row r="842" spans="1:1" ht="15.75" thickBot="1" x14ac:dyDescent="0.3">
      <c r="A842" s="145"/>
    </row>
    <row r="843" spans="1:1" ht="15.75" thickBot="1" x14ac:dyDescent="0.3">
      <c r="A843" s="145"/>
    </row>
    <row r="844" spans="1:1" ht="15.75" thickBot="1" x14ac:dyDescent="0.3">
      <c r="A844" s="145"/>
    </row>
    <row r="845" spans="1:1" ht="15.75" thickBot="1" x14ac:dyDescent="0.3">
      <c r="A845" s="145"/>
    </row>
    <row r="846" spans="1:1" ht="15.75" thickBot="1" x14ac:dyDescent="0.3">
      <c r="A846" s="145"/>
    </row>
    <row r="847" spans="1:1" ht="15.75" thickBot="1" x14ac:dyDescent="0.3">
      <c r="A847" s="145"/>
    </row>
    <row r="848" spans="1:1" ht="15.75" thickBot="1" x14ac:dyDescent="0.3">
      <c r="A848" s="145"/>
    </row>
    <row r="849" spans="1:1" ht="15.75" thickBot="1" x14ac:dyDescent="0.3">
      <c r="A849" s="145"/>
    </row>
    <row r="850" spans="1:1" ht="15.75" thickBot="1" x14ac:dyDescent="0.3">
      <c r="A850" s="145"/>
    </row>
    <row r="851" spans="1:1" ht="15.75" thickBot="1" x14ac:dyDescent="0.3">
      <c r="A851" s="145"/>
    </row>
    <row r="852" spans="1:1" ht="15.75" thickBot="1" x14ac:dyDescent="0.3">
      <c r="A852" s="145"/>
    </row>
    <row r="853" spans="1:1" ht="15.75" thickBot="1" x14ac:dyDescent="0.3">
      <c r="A853" s="145"/>
    </row>
    <row r="854" spans="1:1" ht="15.75" thickBot="1" x14ac:dyDescent="0.3">
      <c r="A854" s="145"/>
    </row>
    <row r="855" spans="1:1" ht="15.75" thickBot="1" x14ac:dyDescent="0.3">
      <c r="A855" s="145"/>
    </row>
    <row r="856" spans="1:1" ht="15.75" thickBot="1" x14ac:dyDescent="0.3">
      <c r="A856" s="145"/>
    </row>
    <row r="857" spans="1:1" ht="15.75" thickBot="1" x14ac:dyDescent="0.3">
      <c r="A857" s="145"/>
    </row>
    <row r="858" spans="1:1" ht="15.75" thickBot="1" x14ac:dyDescent="0.3">
      <c r="A858" s="145"/>
    </row>
    <row r="859" spans="1:1" ht="15.75" thickBot="1" x14ac:dyDescent="0.3">
      <c r="A859" s="145"/>
    </row>
    <row r="860" spans="1:1" ht="15.75" thickBot="1" x14ac:dyDescent="0.3">
      <c r="A860" s="145"/>
    </row>
    <row r="861" spans="1:1" ht="15.75" thickBot="1" x14ac:dyDescent="0.3">
      <c r="A861" s="145"/>
    </row>
    <row r="862" spans="1:1" ht="15.75" thickBot="1" x14ac:dyDescent="0.3">
      <c r="A862" s="145"/>
    </row>
    <row r="863" spans="1:1" ht="15.75" thickBot="1" x14ac:dyDescent="0.3">
      <c r="A863" s="145"/>
    </row>
    <row r="864" spans="1:1" ht="15.75" thickBot="1" x14ac:dyDescent="0.3">
      <c r="A864" s="145"/>
    </row>
    <row r="865" spans="1:1" ht="15.75" thickBot="1" x14ac:dyDescent="0.3">
      <c r="A865" s="145"/>
    </row>
    <row r="866" spans="1:1" ht="15.75" thickBot="1" x14ac:dyDescent="0.3">
      <c r="A866" s="145"/>
    </row>
    <row r="867" spans="1:1" ht="15.75" thickBot="1" x14ac:dyDescent="0.3">
      <c r="A867" s="145"/>
    </row>
    <row r="868" spans="1:1" ht="15.75" thickBot="1" x14ac:dyDescent="0.3">
      <c r="A868" s="145"/>
    </row>
    <row r="869" spans="1:1" ht="15.75" thickBot="1" x14ac:dyDescent="0.3">
      <c r="A869" s="145"/>
    </row>
    <row r="870" spans="1:1" ht="15.75" thickBot="1" x14ac:dyDescent="0.3">
      <c r="A870" s="145"/>
    </row>
    <row r="871" spans="1:1" ht="15.75" thickBot="1" x14ac:dyDescent="0.3">
      <c r="A871" s="145"/>
    </row>
    <row r="872" spans="1:1" ht="15.75" thickBot="1" x14ac:dyDescent="0.3">
      <c r="A872" s="145"/>
    </row>
    <row r="873" spans="1:1" ht="15.75" thickBot="1" x14ac:dyDescent="0.3">
      <c r="A873" s="145"/>
    </row>
    <row r="874" spans="1:1" ht="15.75" thickBot="1" x14ac:dyDescent="0.3">
      <c r="A874" s="145"/>
    </row>
    <row r="875" spans="1:1" ht="15.75" thickBot="1" x14ac:dyDescent="0.3">
      <c r="A875" s="145"/>
    </row>
    <row r="876" spans="1:1" ht="15.75" thickBot="1" x14ac:dyDescent="0.3">
      <c r="A876" s="145"/>
    </row>
    <row r="877" spans="1:1" ht="15.75" thickBot="1" x14ac:dyDescent="0.3">
      <c r="A877" s="145"/>
    </row>
    <row r="878" spans="1:1" ht="15.75" thickBot="1" x14ac:dyDescent="0.3">
      <c r="A878" s="145"/>
    </row>
    <row r="879" spans="1:1" ht="15.75" thickBot="1" x14ac:dyDescent="0.3">
      <c r="A879" s="145"/>
    </row>
    <row r="880" spans="1:1" ht="15.75" thickBot="1" x14ac:dyDescent="0.3">
      <c r="A880" s="145"/>
    </row>
    <row r="881" spans="1:1" ht="15.75" thickBot="1" x14ac:dyDescent="0.3">
      <c r="A881" s="145"/>
    </row>
    <row r="882" spans="1:1" ht="15.75" thickBot="1" x14ac:dyDescent="0.3">
      <c r="A882" s="145"/>
    </row>
    <row r="883" spans="1:1" ht="15.75" thickBot="1" x14ac:dyDescent="0.3">
      <c r="A883" s="145"/>
    </row>
    <row r="884" spans="1:1" ht="15.75" thickBot="1" x14ac:dyDescent="0.3">
      <c r="A884" s="145"/>
    </row>
    <row r="885" spans="1:1" ht="15.75" thickBot="1" x14ac:dyDescent="0.3">
      <c r="A885" s="145"/>
    </row>
    <row r="886" spans="1:1" ht="15.75" thickBot="1" x14ac:dyDescent="0.3">
      <c r="A886" s="145"/>
    </row>
    <row r="887" spans="1:1" ht="15.75" thickBot="1" x14ac:dyDescent="0.3">
      <c r="A887" s="145"/>
    </row>
    <row r="888" spans="1:1" ht="15.75" thickBot="1" x14ac:dyDescent="0.3">
      <c r="A888" s="145"/>
    </row>
    <row r="889" spans="1:1" ht="15.75" thickBot="1" x14ac:dyDescent="0.3">
      <c r="A889" s="145"/>
    </row>
    <row r="890" spans="1:1" ht="15.75" thickBot="1" x14ac:dyDescent="0.3">
      <c r="A890" s="145"/>
    </row>
    <row r="891" spans="1:1" ht="15.75" thickBot="1" x14ac:dyDescent="0.3">
      <c r="A891" s="145"/>
    </row>
    <row r="892" spans="1:1" ht="15.75" thickBot="1" x14ac:dyDescent="0.3">
      <c r="A892" s="145"/>
    </row>
    <row r="893" spans="1:1" ht="15.75" thickBot="1" x14ac:dyDescent="0.3">
      <c r="A893" s="145"/>
    </row>
    <row r="894" spans="1:1" ht="15.75" thickBot="1" x14ac:dyDescent="0.3">
      <c r="A894" s="145"/>
    </row>
    <row r="895" spans="1:1" ht="15.75" thickBot="1" x14ac:dyDescent="0.3">
      <c r="A895" s="145"/>
    </row>
    <row r="896" spans="1:1" ht="15.75" thickBot="1" x14ac:dyDescent="0.3">
      <c r="A896" s="145"/>
    </row>
    <row r="897" spans="1:1" ht="15.75" thickBot="1" x14ac:dyDescent="0.3">
      <c r="A897" s="145"/>
    </row>
    <row r="898" spans="1:1" ht="15.75" thickBot="1" x14ac:dyDescent="0.3">
      <c r="A898" s="145"/>
    </row>
    <row r="899" spans="1:1" ht="15.75" thickBot="1" x14ac:dyDescent="0.3">
      <c r="A899" s="145"/>
    </row>
    <row r="900" spans="1:1" ht="15.75" thickBot="1" x14ac:dyDescent="0.3">
      <c r="A900" s="145"/>
    </row>
    <row r="901" spans="1:1" ht="15.75" thickBot="1" x14ac:dyDescent="0.3">
      <c r="A901" s="145"/>
    </row>
    <row r="902" spans="1:1" ht="15.75" thickBot="1" x14ac:dyDescent="0.3">
      <c r="A902" s="145"/>
    </row>
    <row r="903" spans="1:1" ht="15.75" thickBot="1" x14ac:dyDescent="0.3">
      <c r="A903" s="145"/>
    </row>
    <row r="904" spans="1:1" ht="15.75" thickBot="1" x14ac:dyDescent="0.3">
      <c r="A904" s="145"/>
    </row>
    <row r="905" spans="1:1" ht="15.75" thickBot="1" x14ac:dyDescent="0.3">
      <c r="A905" s="145"/>
    </row>
    <row r="906" spans="1:1" ht="15.75" thickBot="1" x14ac:dyDescent="0.3">
      <c r="A906" s="145"/>
    </row>
    <row r="907" spans="1:1" ht="15.75" thickBot="1" x14ac:dyDescent="0.3">
      <c r="A907" s="145"/>
    </row>
    <row r="908" spans="1:1" ht="15.75" thickBot="1" x14ac:dyDescent="0.3">
      <c r="A908" s="145"/>
    </row>
    <row r="909" spans="1:1" ht="15.75" thickBot="1" x14ac:dyDescent="0.3">
      <c r="A909" s="145"/>
    </row>
    <row r="910" spans="1:1" ht="15.75" thickBot="1" x14ac:dyDescent="0.3">
      <c r="A910" s="145"/>
    </row>
    <row r="911" spans="1:1" ht="15.75" thickBot="1" x14ac:dyDescent="0.3">
      <c r="A911" s="145"/>
    </row>
    <row r="912" spans="1:1" ht="15.75" thickBot="1" x14ac:dyDescent="0.3">
      <c r="A912" s="145"/>
    </row>
    <row r="913" spans="1:1" ht="15.75" thickBot="1" x14ac:dyDescent="0.3">
      <c r="A913" s="145"/>
    </row>
    <row r="914" spans="1:1" ht="15.75" thickBot="1" x14ac:dyDescent="0.3">
      <c r="A914" s="145"/>
    </row>
    <row r="915" spans="1:1" ht="15.75" thickBot="1" x14ac:dyDescent="0.3">
      <c r="A915" s="145"/>
    </row>
    <row r="916" spans="1:1" ht="15.75" thickBot="1" x14ac:dyDescent="0.3">
      <c r="A916" s="145"/>
    </row>
    <row r="917" spans="1:1" ht="15.75" thickBot="1" x14ac:dyDescent="0.3">
      <c r="A917" s="145"/>
    </row>
    <row r="918" spans="1:1" ht="15.75" thickBot="1" x14ac:dyDescent="0.3">
      <c r="A918" s="145"/>
    </row>
    <row r="919" spans="1:1" ht="15.75" thickBot="1" x14ac:dyDescent="0.3">
      <c r="A919" s="145"/>
    </row>
    <row r="920" spans="1:1" ht="15.75" thickBot="1" x14ac:dyDescent="0.3">
      <c r="A920" s="145"/>
    </row>
    <row r="921" spans="1:1" ht="15.75" thickBot="1" x14ac:dyDescent="0.3">
      <c r="A921" s="145"/>
    </row>
    <row r="922" spans="1:1" ht="15.75" thickBot="1" x14ac:dyDescent="0.3">
      <c r="A922" s="145"/>
    </row>
    <row r="923" spans="1:1" ht="15.75" thickBot="1" x14ac:dyDescent="0.3">
      <c r="A923" s="145"/>
    </row>
    <row r="924" spans="1:1" ht="15.75" thickBot="1" x14ac:dyDescent="0.3">
      <c r="A924" s="145"/>
    </row>
    <row r="925" spans="1:1" ht="15.75" thickBot="1" x14ac:dyDescent="0.3">
      <c r="A925" s="145"/>
    </row>
    <row r="926" spans="1:1" ht="15.75" thickBot="1" x14ac:dyDescent="0.3">
      <c r="A926" s="145"/>
    </row>
    <row r="927" spans="1:1" ht="15.75" thickBot="1" x14ac:dyDescent="0.3">
      <c r="A927" s="145"/>
    </row>
    <row r="928" spans="1:1" ht="15.75" thickBot="1" x14ac:dyDescent="0.3">
      <c r="A928" s="145"/>
    </row>
    <row r="929" spans="1:1" ht="15.75" thickBot="1" x14ac:dyDescent="0.3">
      <c r="A929" s="145"/>
    </row>
    <row r="930" spans="1:1" ht="15.75" thickBot="1" x14ac:dyDescent="0.3">
      <c r="A930" s="145"/>
    </row>
    <row r="931" spans="1:1" ht="15.75" thickBot="1" x14ac:dyDescent="0.3">
      <c r="A931" s="145"/>
    </row>
    <row r="932" spans="1:1" ht="15.75" thickBot="1" x14ac:dyDescent="0.3">
      <c r="A932" s="145"/>
    </row>
    <row r="933" spans="1:1" ht="15.75" thickBot="1" x14ac:dyDescent="0.3">
      <c r="A933" s="145"/>
    </row>
    <row r="934" spans="1:1" ht="15.75" thickBot="1" x14ac:dyDescent="0.3">
      <c r="A934" s="145"/>
    </row>
    <row r="935" spans="1:1" ht="15.75" thickBot="1" x14ac:dyDescent="0.3">
      <c r="A935" s="145"/>
    </row>
    <row r="936" spans="1:1" ht="15.75" thickBot="1" x14ac:dyDescent="0.3">
      <c r="A936" s="145"/>
    </row>
    <row r="937" spans="1:1" ht="15.75" thickBot="1" x14ac:dyDescent="0.3">
      <c r="A937" s="145"/>
    </row>
    <row r="938" spans="1:1" ht="15.75" thickBot="1" x14ac:dyDescent="0.3">
      <c r="A938" s="145"/>
    </row>
    <row r="939" spans="1:1" ht="15.75" thickBot="1" x14ac:dyDescent="0.3">
      <c r="A939" s="145"/>
    </row>
    <row r="940" spans="1:1" ht="15.75" thickBot="1" x14ac:dyDescent="0.3">
      <c r="A940" s="145"/>
    </row>
    <row r="941" spans="1:1" ht="15.75" thickBot="1" x14ac:dyDescent="0.3">
      <c r="A941" s="145"/>
    </row>
    <row r="942" spans="1:1" ht="15.75" thickBot="1" x14ac:dyDescent="0.3">
      <c r="A942" s="145"/>
    </row>
    <row r="943" spans="1:1" ht="15.75" thickBot="1" x14ac:dyDescent="0.3">
      <c r="A943" s="145"/>
    </row>
    <row r="944" spans="1:1" ht="15.75" thickBot="1" x14ac:dyDescent="0.3">
      <c r="A944" s="145"/>
    </row>
    <row r="945" spans="1:1" ht="15.75" thickBot="1" x14ac:dyDescent="0.3">
      <c r="A945" s="145"/>
    </row>
    <row r="946" spans="1:1" ht="15.75" thickBot="1" x14ac:dyDescent="0.3">
      <c r="A946" s="145"/>
    </row>
    <row r="947" spans="1:1" ht="15.75" thickBot="1" x14ac:dyDescent="0.3">
      <c r="A947" s="145"/>
    </row>
    <row r="948" spans="1:1" ht="15.75" thickBot="1" x14ac:dyDescent="0.3">
      <c r="A948" s="145"/>
    </row>
    <row r="949" spans="1:1" ht="15.75" thickBot="1" x14ac:dyDescent="0.3">
      <c r="A949" s="145"/>
    </row>
    <row r="950" spans="1:1" ht="15.75" thickBot="1" x14ac:dyDescent="0.3">
      <c r="A950" s="145"/>
    </row>
    <row r="951" spans="1:1" ht="15.75" thickBot="1" x14ac:dyDescent="0.3">
      <c r="A951" s="145"/>
    </row>
    <row r="952" spans="1:1" ht="15.75" thickBot="1" x14ac:dyDescent="0.3">
      <c r="A952" s="145"/>
    </row>
    <row r="953" spans="1:1" ht="15.75" thickBot="1" x14ac:dyDescent="0.3">
      <c r="A953" s="145"/>
    </row>
    <row r="954" spans="1:1" ht="15.75" thickBot="1" x14ac:dyDescent="0.3">
      <c r="A954" s="145"/>
    </row>
    <row r="955" spans="1:1" ht="15.75" thickBot="1" x14ac:dyDescent="0.3">
      <c r="A955" s="145"/>
    </row>
    <row r="956" spans="1:1" ht="15.75" thickBot="1" x14ac:dyDescent="0.3">
      <c r="A956" s="145"/>
    </row>
    <row r="957" spans="1:1" ht="15.75" thickBot="1" x14ac:dyDescent="0.3">
      <c r="A957" s="145"/>
    </row>
    <row r="958" spans="1:1" ht="15.75" thickBot="1" x14ac:dyDescent="0.3">
      <c r="A958" s="145"/>
    </row>
    <row r="959" spans="1:1" ht="15.75" thickBot="1" x14ac:dyDescent="0.3">
      <c r="A959" s="145"/>
    </row>
    <row r="960" spans="1:1" ht="15.75" thickBot="1" x14ac:dyDescent="0.3">
      <c r="A960" s="145"/>
    </row>
    <row r="961" spans="1:1" ht="15.75" thickBot="1" x14ac:dyDescent="0.3">
      <c r="A961" s="145"/>
    </row>
    <row r="962" spans="1:1" ht="15.75" thickBot="1" x14ac:dyDescent="0.3">
      <c r="A962" s="145"/>
    </row>
    <row r="963" spans="1:1" ht="15.75" thickBot="1" x14ac:dyDescent="0.3">
      <c r="A963" s="145"/>
    </row>
    <row r="964" spans="1:1" ht="15.75" thickBot="1" x14ac:dyDescent="0.3">
      <c r="A964" s="145"/>
    </row>
    <row r="965" spans="1:1" ht="15.75" thickBot="1" x14ac:dyDescent="0.3">
      <c r="A965" s="145"/>
    </row>
    <row r="966" spans="1:1" ht="15.75" thickBot="1" x14ac:dyDescent="0.3">
      <c r="A966" s="145"/>
    </row>
    <row r="967" spans="1:1" ht="15.75" thickBot="1" x14ac:dyDescent="0.3">
      <c r="A967" s="145"/>
    </row>
    <row r="968" spans="1:1" ht="15.75" thickBot="1" x14ac:dyDescent="0.3">
      <c r="A968" s="145"/>
    </row>
    <row r="969" spans="1:1" ht="15.75" thickBot="1" x14ac:dyDescent="0.3">
      <c r="A969" s="145"/>
    </row>
    <row r="970" spans="1:1" ht="15.75" thickBot="1" x14ac:dyDescent="0.3">
      <c r="A970" s="145"/>
    </row>
    <row r="971" spans="1:1" ht="15.75" thickBot="1" x14ac:dyDescent="0.3">
      <c r="A971" s="145"/>
    </row>
    <row r="972" spans="1:1" ht="15.75" thickBot="1" x14ac:dyDescent="0.3">
      <c r="A972" s="145"/>
    </row>
    <row r="973" spans="1:1" ht="15.75" thickBot="1" x14ac:dyDescent="0.3">
      <c r="A973" s="145"/>
    </row>
    <row r="974" spans="1:1" ht="15.75" thickBot="1" x14ac:dyDescent="0.3">
      <c r="A974" s="145"/>
    </row>
    <row r="975" spans="1:1" ht="15.75" thickBot="1" x14ac:dyDescent="0.3">
      <c r="A975" s="145"/>
    </row>
    <row r="976" spans="1:1" ht="15.75" thickBot="1" x14ac:dyDescent="0.3">
      <c r="A976" s="145"/>
    </row>
    <row r="977" spans="1:1" ht="15.75" thickBot="1" x14ac:dyDescent="0.3">
      <c r="A977" s="145"/>
    </row>
    <row r="978" spans="1:1" ht="15.75" thickBot="1" x14ac:dyDescent="0.3">
      <c r="A978" s="145"/>
    </row>
    <row r="979" spans="1:1" ht="15.75" thickBot="1" x14ac:dyDescent="0.3">
      <c r="A979" s="145"/>
    </row>
    <row r="980" spans="1:1" ht="15.75" thickBot="1" x14ac:dyDescent="0.3">
      <c r="A980" s="145"/>
    </row>
    <row r="981" spans="1:1" ht="15.75" thickBot="1" x14ac:dyDescent="0.3">
      <c r="A981" s="145"/>
    </row>
    <row r="982" spans="1:1" ht="15.75" thickBot="1" x14ac:dyDescent="0.3">
      <c r="A982" s="145"/>
    </row>
    <row r="983" spans="1:1" ht="15.75" thickBot="1" x14ac:dyDescent="0.3">
      <c r="A983" s="145"/>
    </row>
    <row r="984" spans="1:1" ht="15.75" thickBot="1" x14ac:dyDescent="0.3">
      <c r="A984" s="145"/>
    </row>
    <row r="985" spans="1:1" ht="15.75" thickBot="1" x14ac:dyDescent="0.3">
      <c r="A985" s="145"/>
    </row>
    <row r="986" spans="1:1" ht="15.75" thickBot="1" x14ac:dyDescent="0.3">
      <c r="A986" s="145"/>
    </row>
    <row r="987" spans="1:1" ht="15.75" thickBot="1" x14ac:dyDescent="0.3">
      <c r="A987" s="145"/>
    </row>
    <row r="988" spans="1:1" ht="15.75" thickBot="1" x14ac:dyDescent="0.3">
      <c r="A988" s="145"/>
    </row>
    <row r="989" spans="1:1" ht="15.75" thickBot="1" x14ac:dyDescent="0.3">
      <c r="A989" s="145"/>
    </row>
    <row r="990" spans="1:1" ht="15.75" thickBot="1" x14ac:dyDescent="0.3">
      <c r="A990" s="145"/>
    </row>
    <row r="991" spans="1:1" ht="15.75" thickBot="1" x14ac:dyDescent="0.3">
      <c r="A991" s="145"/>
    </row>
    <row r="992" spans="1:1" ht="15.75" thickBot="1" x14ac:dyDescent="0.3">
      <c r="A992" s="145"/>
    </row>
    <row r="993" spans="1:1" ht="15.75" thickBot="1" x14ac:dyDescent="0.3">
      <c r="A993" s="145"/>
    </row>
    <row r="994" spans="1:1" ht="15.75" thickBot="1" x14ac:dyDescent="0.3">
      <c r="A994" s="145"/>
    </row>
    <row r="995" spans="1:1" ht="15.75" thickBot="1" x14ac:dyDescent="0.3">
      <c r="A995" s="145"/>
    </row>
    <row r="996" spans="1:1" ht="15.75" thickBot="1" x14ac:dyDescent="0.3">
      <c r="A996" s="145"/>
    </row>
    <row r="997" spans="1:1" ht="15.75" thickBot="1" x14ac:dyDescent="0.3">
      <c r="A997" s="145"/>
    </row>
    <row r="998" spans="1:1" ht="15.75" thickBot="1" x14ac:dyDescent="0.3">
      <c r="A998" s="145"/>
    </row>
    <row r="999" spans="1:1" ht="15.75" thickBot="1" x14ac:dyDescent="0.3">
      <c r="A999" s="145"/>
    </row>
    <row r="1000" spans="1:1" ht="15.75" thickBot="1" x14ac:dyDescent="0.3">
      <c r="A1000" s="145"/>
    </row>
  </sheetData>
  <sortState xmlns:xlrd2="http://schemas.microsoft.com/office/spreadsheetml/2017/richdata2" ref="A2:A1000">
    <sortCondition ref="A2:A1000"/>
  </sortState>
  <pageMargins left="0.7" right="0.7" top="0.75" bottom="0.75" header="0.3" footer="0.3"/>
  <pageSetup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AnovaData11</vt:lpstr>
      <vt:lpstr>AnovaData10</vt:lpstr>
      <vt:lpstr>AnovaData9Simple</vt:lpstr>
      <vt:lpstr>AnovaData9Prep</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Starry Sprenkle-Hyppolite</dc:creator>
  <cp:lastModifiedBy>Starry Sprenkle-Hyppolite</cp:lastModifiedBy>
  <dcterms:created xsi:type="dcterms:W3CDTF">2022-01-12T21:17:15Z</dcterms:created>
  <dcterms:modified xsi:type="dcterms:W3CDTF">2022-09-22T19:38:48Z</dcterms:modified>
</cp:coreProperties>
</file>