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480" windowHeight="9570"/>
  </bookViews>
  <sheets>
    <sheet name="计算明细" sheetId="2" r:id="rId1"/>
    <sheet name="Sheet1" sheetId="1" state="hidden" r:id="rId2"/>
    <sheet name="人事档案" sheetId="3" r:id="rId3"/>
  </sheets>
  <definedNames>
    <definedName name="A类">计算明细!$AD$2:$AD$13</definedName>
    <definedName name="B类">计算明细!$AE$2:$AE$4</definedName>
    <definedName name="C类">计算明细!$AF$2:$AF$6</definedName>
    <definedName name="D类">计算明细!$AG$2:$AG$3</definedName>
  </definedNames>
  <calcPr calcId="125725"/>
</workbook>
</file>

<file path=xl/calcChain.xml><?xml version="1.0" encoding="utf-8"?>
<calcChain xmlns="http://schemas.openxmlformats.org/spreadsheetml/2006/main">
  <c r="F6" i="2"/>
  <c r="F5"/>
  <c r="F4"/>
  <c r="F3"/>
  <c r="P16"/>
  <c r="S16" s="1"/>
  <c r="T16" s="1"/>
  <c r="O16"/>
  <c r="N16"/>
  <c r="L16" s="1"/>
  <c r="P15"/>
  <c r="S15" s="1"/>
  <c r="O15"/>
  <c r="N15"/>
  <c r="L15" s="1"/>
  <c r="P14"/>
  <c r="R14" s="1"/>
  <c r="O14"/>
  <c r="N14"/>
  <c r="G14" s="1"/>
  <c r="K14" s="1"/>
  <c r="J14"/>
  <c r="J15"/>
  <c r="J16"/>
  <c r="F2"/>
  <c r="M14" l="1"/>
  <c r="G15"/>
  <c r="R16"/>
  <c r="L14"/>
  <c r="R15"/>
  <c r="G16"/>
  <c r="U15"/>
  <c r="T15"/>
  <c r="S14"/>
  <c r="U16"/>
  <c r="M16" l="1"/>
  <c r="K16"/>
  <c r="M15"/>
  <c r="K15"/>
  <c r="T14"/>
  <c r="U14"/>
  <c r="J2"/>
  <c r="P13"/>
  <c r="R13" s="1"/>
  <c r="O13"/>
  <c r="N13"/>
  <c r="J13"/>
  <c r="P12"/>
  <c r="R12" s="1"/>
  <c r="O12"/>
  <c r="N12"/>
  <c r="J12"/>
  <c r="P11"/>
  <c r="R11" s="1"/>
  <c r="O11"/>
  <c r="N11"/>
  <c r="J11"/>
  <c r="P10"/>
  <c r="R10" s="1"/>
  <c r="O10"/>
  <c r="N10"/>
  <c r="J10"/>
  <c r="P9"/>
  <c r="R9" s="1"/>
  <c r="O9"/>
  <c r="N9"/>
  <c r="J9"/>
  <c r="P8"/>
  <c r="R8" s="1"/>
  <c r="O8"/>
  <c r="N8"/>
  <c r="J8"/>
  <c r="P7"/>
  <c r="R7" s="1"/>
  <c r="O7"/>
  <c r="N7"/>
  <c r="J7"/>
  <c r="P6"/>
  <c r="R6" s="1"/>
  <c r="O6"/>
  <c r="N6"/>
  <c r="G6" s="1"/>
  <c r="J6"/>
  <c r="P3"/>
  <c r="R3" s="1"/>
  <c r="P4"/>
  <c r="R4" s="1"/>
  <c r="P5"/>
  <c r="R5" s="1"/>
  <c r="P2"/>
  <c r="S2" s="1"/>
  <c r="U2" s="1"/>
  <c r="O3"/>
  <c r="O4"/>
  <c r="O5"/>
  <c r="O2"/>
  <c r="N3"/>
  <c r="G3" s="1"/>
  <c r="N4"/>
  <c r="G4" s="1"/>
  <c r="N5"/>
  <c r="N2"/>
  <c r="G2" s="1"/>
  <c r="G8" l="1"/>
  <c r="L8"/>
  <c r="G9"/>
  <c r="L9"/>
  <c r="G10"/>
  <c r="L10"/>
  <c r="G11"/>
  <c r="L11"/>
  <c r="G12"/>
  <c r="L12"/>
  <c r="G13"/>
  <c r="L13"/>
  <c r="G7"/>
  <c r="L7"/>
  <c r="L5"/>
  <c r="G5"/>
  <c r="S8"/>
  <c r="S10"/>
  <c r="S12"/>
  <c r="S6"/>
  <c r="L2"/>
  <c r="R2"/>
  <c r="M2" s="1"/>
  <c r="S3"/>
  <c r="L3"/>
  <c r="S13"/>
  <c r="S9"/>
  <c r="S4"/>
  <c r="L4"/>
  <c r="S11"/>
  <c r="S7"/>
  <c r="L6"/>
  <c r="K2"/>
  <c r="S5"/>
  <c r="T2"/>
  <c r="M6"/>
  <c r="M4"/>
  <c r="M3"/>
  <c r="M12" l="1"/>
  <c r="K12"/>
  <c r="K10"/>
  <c r="M10"/>
  <c r="M8"/>
  <c r="K8"/>
  <c r="K13"/>
  <c r="M13"/>
  <c r="M11"/>
  <c r="K11"/>
  <c r="K9"/>
  <c r="M9"/>
  <c r="K7"/>
  <c r="M7"/>
  <c r="U8"/>
  <c r="T8"/>
  <c r="U10"/>
  <c r="T10"/>
  <c r="T12"/>
  <c r="U12"/>
  <c r="U6"/>
  <c r="T6"/>
  <c r="K6"/>
  <c r="U3"/>
  <c r="T3"/>
  <c r="U11"/>
  <c r="T11"/>
  <c r="U4"/>
  <c r="T4"/>
  <c r="U7"/>
  <c r="T7"/>
  <c r="U13"/>
  <c r="T13"/>
  <c r="U9"/>
  <c r="T9"/>
  <c r="U5"/>
  <c r="T5"/>
  <c r="M5"/>
  <c r="J3" l="1"/>
  <c r="K3" s="1"/>
  <c r="J4"/>
  <c r="K4" s="1"/>
  <c r="J5"/>
  <c r="K5" s="1"/>
  <c r="G14" i="1"/>
  <c r="H14" s="1"/>
  <c r="I14" s="1"/>
  <c r="K14" s="1"/>
  <c r="G13"/>
  <c r="H13" s="1"/>
  <c r="I13" s="1"/>
  <c r="K13" s="1"/>
  <c r="H12"/>
  <c r="I12" s="1"/>
  <c r="K12" s="1"/>
  <c r="G11"/>
  <c r="H11" s="1"/>
  <c r="I11" s="1"/>
  <c r="K11" s="1"/>
  <c r="G10"/>
  <c r="H10" s="1"/>
  <c r="I10" s="1"/>
  <c r="K10" s="1"/>
  <c r="H9"/>
  <c r="I9" s="1"/>
  <c r="K9" s="1"/>
  <c r="G8"/>
  <c r="H8" s="1"/>
  <c r="I8" s="1"/>
  <c r="K8" s="1"/>
  <c r="G7"/>
  <c r="H7" s="1"/>
  <c r="I7" s="1"/>
  <c r="K7" s="1"/>
  <c r="H6"/>
  <c r="I6" s="1"/>
  <c r="K6" s="1"/>
  <c r="G5"/>
  <c r="H5" s="1"/>
  <c r="I5" s="1"/>
  <c r="K5" s="1"/>
  <c r="G4"/>
  <c r="H4" s="1"/>
  <c r="I4" s="1"/>
  <c r="K4" s="1"/>
  <c r="H3"/>
  <c r="I3" s="1"/>
  <c r="K3" s="1"/>
  <c r="B14"/>
  <c r="C14" s="1"/>
  <c r="D14" s="1"/>
  <c r="B13"/>
  <c r="C13" s="1"/>
  <c r="D13" s="1"/>
  <c r="C12"/>
  <c r="D12" s="1"/>
  <c r="B11"/>
  <c r="C11" s="1"/>
  <c r="D11" s="1"/>
  <c r="B10"/>
  <c r="C10" s="1"/>
  <c r="D10" s="1"/>
  <c r="C9"/>
  <c r="D9" s="1"/>
  <c r="B8"/>
  <c r="C8" s="1"/>
  <c r="D8" s="1"/>
  <c r="B7"/>
  <c r="C7" s="1"/>
  <c r="D7" s="1"/>
  <c r="C6"/>
  <c r="D6" s="1"/>
  <c r="C3"/>
  <c r="D3" s="1"/>
  <c r="B5"/>
  <c r="C5" s="1"/>
  <c r="D5" s="1"/>
  <c r="B4"/>
  <c r="C4" s="1"/>
  <c r="D4" s="1"/>
</calcChain>
</file>

<file path=xl/sharedStrings.xml><?xml version="1.0" encoding="utf-8"?>
<sst xmlns="http://schemas.openxmlformats.org/spreadsheetml/2006/main" count="157" uniqueCount="101">
  <si>
    <t>A类</t>
  </si>
  <si>
    <t>B类</t>
  </si>
  <si>
    <t>C类</t>
  </si>
  <si>
    <t>D类</t>
  </si>
  <si>
    <t>额度</t>
    <phoneticPr fontId="2" type="noConversion"/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</si>
  <si>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</si>
  <si>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</si>
  <si>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</si>
  <si>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</si>
  <si>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</si>
  <si>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</si>
  <si>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</si>
  <si>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</si>
  <si>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</si>
  <si>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</si>
  <si>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</si>
  <si>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</si>
  <si>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</si>
  <si>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姓名</t>
    <phoneticPr fontId="2" type="noConversion"/>
  </si>
  <si>
    <t>区域</t>
    <phoneticPr fontId="2" type="noConversion"/>
  </si>
  <si>
    <t>月初剩余本金</t>
    <phoneticPr fontId="2" type="noConversion"/>
  </si>
  <si>
    <t>月份</t>
    <phoneticPr fontId="2" type="noConversion"/>
  </si>
  <si>
    <t>总本金</t>
    <phoneticPr fontId="2" type="noConversion"/>
  </si>
  <si>
    <t>本月购买本金</t>
    <phoneticPr fontId="2" type="noConversion"/>
  </si>
  <si>
    <t>入职日期</t>
    <phoneticPr fontId="2" type="noConversion"/>
  </si>
  <si>
    <t>是否正式期</t>
    <phoneticPr fontId="2" type="noConversion"/>
  </si>
  <si>
    <t>正式期是否购买了最低本金</t>
    <phoneticPr fontId="2" type="noConversion"/>
  </si>
  <si>
    <t>分校</t>
    <phoneticPr fontId="2" type="noConversion"/>
  </si>
  <si>
    <t>序号</t>
    <phoneticPr fontId="2" type="noConversion"/>
  </si>
  <si>
    <t>惠州滨江</t>
    <phoneticPr fontId="2" type="noConversion"/>
  </si>
  <si>
    <t>惠州麦地</t>
    <phoneticPr fontId="2" type="noConversion"/>
  </si>
  <si>
    <t>东莞国泰</t>
    <phoneticPr fontId="2" type="noConversion"/>
  </si>
  <si>
    <t>东莞阳光</t>
    <phoneticPr fontId="2" type="noConversion"/>
  </si>
  <si>
    <t>信阳</t>
    <phoneticPr fontId="2" type="noConversion"/>
  </si>
  <si>
    <t>惠州江北</t>
    <phoneticPr fontId="2" type="noConversion"/>
  </si>
  <si>
    <t>惠州东平</t>
  </si>
  <si>
    <t>惠州金山湖</t>
  </si>
  <si>
    <t>信阳平桥</t>
  </si>
  <si>
    <t>东莞文鼎</t>
  </si>
  <si>
    <t>A类</t>
    <phoneticPr fontId="2" type="noConversion"/>
  </si>
  <si>
    <t>朱晓佳</t>
    <phoneticPr fontId="2" type="noConversion"/>
  </si>
  <si>
    <t>张松煌</t>
    <phoneticPr fontId="2" type="noConversion"/>
  </si>
  <si>
    <t>丁惠媚</t>
  </si>
  <si>
    <t>郑琴</t>
  </si>
  <si>
    <t>潘丽雄</t>
  </si>
  <si>
    <t>翟志翔</t>
  </si>
  <si>
    <t>俞园园</t>
  </si>
  <si>
    <t>王圆圆</t>
  </si>
  <si>
    <t>胡宜夕</t>
  </si>
  <si>
    <t>彭永红</t>
  </si>
  <si>
    <t>李建业</t>
  </si>
  <si>
    <t>张松煌</t>
  </si>
  <si>
    <t>合同开始</t>
  </si>
  <si>
    <t>姓名</t>
  </si>
  <si>
    <t>部门</t>
  </si>
  <si>
    <t>韦江娜</t>
  </si>
  <si>
    <t>行政部</t>
  </si>
  <si>
    <t>教学部</t>
  </si>
  <si>
    <t>陈玲</t>
  </si>
  <si>
    <t>钟朵朵</t>
  </si>
  <si>
    <t>林巧珍</t>
  </si>
  <si>
    <t>马祯</t>
  </si>
  <si>
    <t>朱晓佳</t>
  </si>
  <si>
    <t>市场部</t>
  </si>
  <si>
    <t>陈健霞</t>
  </si>
  <si>
    <t>陈燕梅</t>
  </si>
  <si>
    <t>杨再钦</t>
  </si>
  <si>
    <t>叶晓纯</t>
  </si>
  <si>
    <t>何威健</t>
  </si>
  <si>
    <t>吴逸芬</t>
  </si>
  <si>
    <t>郭妙颜</t>
  </si>
  <si>
    <t>陈晓敏</t>
  </si>
  <si>
    <t>吴彩红</t>
  </si>
  <si>
    <t>陈美全</t>
  </si>
  <si>
    <t>郑清荣</t>
  </si>
  <si>
    <t>郑清芳</t>
  </si>
  <si>
    <t>刘莉</t>
  </si>
  <si>
    <t>洪雪敏</t>
  </si>
  <si>
    <t>王丹丹</t>
  </si>
  <si>
    <t>吴彩红</t>
    <phoneticPr fontId="2" type="noConversion"/>
  </si>
  <si>
    <t>越秀五羊中心</t>
  </si>
  <si>
    <t>越秀活动中心</t>
  </si>
  <si>
    <t>越秀淘金中心</t>
  </si>
  <si>
    <t>越秀小北中心</t>
  </si>
  <si>
    <t>越秀杨箕中心</t>
  </si>
  <si>
    <t>越秀水荫路中心</t>
  </si>
  <si>
    <t>天河猎德中心</t>
  </si>
  <si>
    <t>天河财富广场中心</t>
  </si>
  <si>
    <t>天河珠江新城中心</t>
  </si>
  <si>
    <t>天河南骏中心</t>
  </si>
  <si>
    <t>天河帝景苑中心</t>
  </si>
  <si>
    <t>天河华景中心</t>
  </si>
  <si>
    <t>天河天府路中心</t>
  </si>
  <si>
    <t>天河骏景中心</t>
  </si>
  <si>
    <t>东莞国泰中心</t>
  </si>
  <si>
    <t>东莞阳光中心</t>
  </si>
  <si>
    <t>东莞文鼎中心</t>
  </si>
  <si>
    <t>东莞虎门中心</t>
  </si>
  <si>
    <t>东莞地王中心</t>
  </si>
  <si>
    <t>东莞时代广场中心</t>
  </si>
  <si>
    <t>顺德大良西山中心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</si>
</sst>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  <numFmt numFmtId="178" formatCode="yyyy&quot;年&quot;m&quot;月&quot;;@"/>
    <numFmt numFmtId="179" formatCode="yyyy&quot;年&quot;m&quot;月&quot;d&quot;日&quot;;@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1" applyNumberFormat="1" applyFont="1" applyBorder="1">
      <alignment vertical="center"/>
    </xf>
    <xf numFmtId="0" fontId="7" fillId="0" borderId="0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3" fontId="7" fillId="0" borderId="1" xfId="0" applyNumberFormat="1" applyFont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77" fontId="4" fillId="0" borderId="0" xfId="1" applyNumberFormat="1" applyFo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177" fontId="4" fillId="0" borderId="1" xfId="1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177" fontId="4" fillId="2" borderId="0" xfId="1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0" borderId="0" xfId="1" applyNumberFormat="1" applyFont="1" applyFill="1">
      <alignment vertical="center"/>
    </xf>
    <xf numFmtId="0" fontId="4" fillId="3" borderId="1" xfId="0" applyFont="1" applyFill="1" applyBorder="1" applyAlignment="1" applyProtection="1">
      <alignment horizontal="center" vertical="center"/>
    </xf>
    <xf numFmtId="178" fontId="4" fillId="3" borderId="1" xfId="0" applyNumberFormat="1" applyFont="1" applyFill="1" applyBorder="1" applyAlignment="1" applyProtection="1">
      <alignment horizontal="center" vertical="center"/>
    </xf>
    <xf numFmtId="14" fontId="4" fillId="2" borderId="1" xfId="0" applyNumberFormat="1" applyFont="1" applyFill="1" applyBorder="1" applyProtection="1">
      <alignment vertical="center"/>
    </xf>
    <xf numFmtId="177" fontId="4" fillId="2" borderId="1" xfId="1" applyNumberFormat="1" applyFont="1" applyFill="1" applyBorder="1" applyProtection="1">
      <alignment vertical="center"/>
    </xf>
    <xf numFmtId="0" fontId="4" fillId="2" borderId="1" xfId="0" applyFont="1" applyFill="1" applyBorder="1" applyProtection="1">
      <alignment vertical="center"/>
    </xf>
    <xf numFmtId="14" fontId="0" fillId="0" borderId="0" xfId="0" applyNumberForma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2"/>
  <sheetViews>
    <sheetView tabSelected="1" workbookViewId="0">
      <pane xSplit="5" ySplit="2" topLeftCell="F3" activePane="bottomRight" state="frozen"/>
      <selection pane="topRight" activeCell="F1" sqref="F1"/>
      <selection pane="bottomLeft" activeCell="A4" sqref="A4"/>
      <selection pane="bottomRight" sqref="A1:XFD1"/>
    </sheetView>
  </sheetViews>
  <sheetFormatPr defaultRowHeight="30" customHeight="1"/>
  <cols>
    <col min="1" max="1" width="6.875" style="1" customWidth="1"/>
    <col min="2" max="2" width="6.5" style="1" bestFit="1" customWidth="1"/>
    <col min="3" max="3" width="11.75" style="1" customWidth="1"/>
    <col min="4" max="4" width="13.75" style="1" customWidth="1"/>
    <col min="5" max="5" width="12.75" style="1" customWidth="1"/>
    <col min="6" max="6" width="14.625" style="1" bestFit="1" customWidth="1"/>
    <col min="7" max="7" width="8.25" style="1" customWidth="1"/>
    <col min="8" max="8" width="13.875" style="1" customWidth="1"/>
    <col min="9" max="9" width="14" style="1" customWidth="1"/>
    <col min="10" max="10" width="13.875" style="1" customWidth="1"/>
    <col min="11" max="11" width="16.375" style="1" customWidth="1"/>
    <col min="12" max="12" width="11.875" style="1" hidden="1" customWidth="1"/>
    <col min="13" max="13" width="15.75" style="1" customWidth="1"/>
    <col min="14" max="15" width="17" style="1" hidden="1" customWidth="1"/>
    <col min="16" max="16" width="5.75" style="1" hidden="1" customWidth="1"/>
    <col min="17" max="17" width="11.5" style="1" hidden="1" customWidth="1"/>
    <col min="18" max="19" width="11.875" style="1" hidden="1" customWidth="1"/>
    <col min="20" max="21" width="13.25" style="1" hidden="1" customWidth="1"/>
    <col min="22" max="22" width="9" style="1" hidden="1" customWidth="1"/>
    <col min="23" max="23" width="14.375" style="1" hidden="1" customWidth="1"/>
    <col min="24" max="24" width="13.25" style="1" hidden="1" customWidth="1"/>
    <col min="25" max="27" width="9" style="1" hidden="1" customWidth="1"/>
    <col min="28" max="29" width="11.875" style="1" hidden="1" customWidth="1"/>
    <col min="30" max="35" width="9" style="1" hidden="1" customWidth="1"/>
    <col min="36" max="16384" width="9" style="1"/>
  </cols>
  <sheetData>
    <row r="1" spans="1:35" s="24" customFormat="1" ht="36.75" customHeight="1">
      <c r="A1" s="23" t="s">
        <v>28</v>
      </c>
      <c r="B1" s="22" t="s">
        <v>19</v>
      </c>
      <c r="C1" s="22" t="s">
        <v>27</v>
      </c>
      <c r="D1" s="23" t="s">
        <v>21</v>
      </c>
      <c r="E1" s="23" t="s">
        <v>18</v>
      </c>
      <c r="F1" s="23" t="s">
        <v>24</v>
      </c>
      <c r="G1" s="23" t="s">
        <v>25</v>
      </c>
      <c r="H1" s="23" t="s">
        <v>20</v>
      </c>
      <c r="I1" s="23" t="s">
        <v>23</v>
      </c>
      <c r="J1" s="23" t="s">
        <v>22</v>
      </c>
      <c r="K1" s="23" t="s">
        <v>4</v>
      </c>
      <c r="L1" s="23" t="s">
        <v>13</v>
      </c>
      <c r="M1" s="23" t="s">
        <v>26</v>
      </c>
      <c r="R1" s="24">
        <v>1</v>
      </c>
      <c r="S1" s="24">
        <v>1.2</v>
      </c>
      <c r="T1" s="24">
        <v>1.5</v>
      </c>
      <c r="U1" s="24">
        <v>2</v>
      </c>
      <c r="AD1" s="24" t="s">
        <v>39</v>
      </c>
      <c r="AE1" s="18" t="s">
        <v>1</v>
      </c>
      <c r="AF1" s="18" t="s">
        <v>2</v>
      </c>
      <c r="AG1" s="18" t="s">
        <v>3</v>
      </c>
    </row>
    <row r="2" spans="1:35" ht="30" customHeight="1">
      <c r="A2" s="2">
        <v>1</v>
      </c>
      <c r="B2" s="32" t="s">
        <v>0</v>
      </c>
      <c r="C2" s="30" t="s">
        <v>92</v>
      </c>
      <c r="D2" s="15">
        <v>42948</v>
      </c>
      <c r="E2" s="16" t="s">
        <v>40</v>
      </c>
      <c r="F2" s="17">
        <f>VLOOKUP(E2,人事档案!$A:$C,3,0)</f>
        <v>42451</v>
      </c>
      <c r="G2" s="25" t="str">
        <f>IF(F2&lt;N2,"正式期","试用期")</f>
        <v>正式期</v>
      </c>
      <c r="H2" s="21">
        <v>0</v>
      </c>
      <c r="I2" s="21">
        <v>0</v>
      </c>
      <c r="J2" s="26">
        <f>H2+I2</f>
        <v>0</v>
      </c>
      <c r="K2" s="3">
        <f>IF(G2="试用期",L2+IF(J2&lt;S2,J2*4,IF(J2&lt;T2,J2*4.8,IF(J2&lt;U2,J2*6,J2*8))),IF(J2&lt;S2,J2*4,IF(J2&lt;T2,J2*4.8,IF(J2&lt;U2,J2*6,J2*8))))</f>
        <v>0</v>
      </c>
      <c r="L2" s="3">
        <f>IF((F2-N2)&lt;0,0,VLOOKUP(B2,AH:AI,2,0))</f>
        <v>0</v>
      </c>
      <c r="M2" s="27" t="str">
        <f>IF(G2="试用期","",IF(I2-R2&gt;0,"是","否"))</f>
        <v>否</v>
      </c>
      <c r="N2" s="18">
        <f>VLOOKUP(D2,W:X,2,0)</f>
        <v>42795</v>
      </c>
      <c r="O2" s="18">
        <f>DATE(YEAR(D2),MONTH(D2)-5,DAY(D2))</f>
        <v>42795</v>
      </c>
      <c r="P2" s="18" t="str">
        <f>B2</f>
        <v>A类</v>
      </c>
      <c r="Q2" s="18"/>
      <c r="R2" s="31">
        <f>VLOOKUP(P2,AA:AB,2,0)</f>
        <v>30000</v>
      </c>
      <c r="S2" s="31">
        <f>VLOOKUP(P2,AA:AC,3,0)</f>
        <v>50000</v>
      </c>
      <c r="T2" s="19">
        <f>S2*2</f>
        <v>100000</v>
      </c>
      <c r="U2" s="19">
        <f>S2*3</f>
        <v>150000</v>
      </c>
      <c r="W2" s="20">
        <v>42767</v>
      </c>
      <c r="X2" s="28">
        <v>42614</v>
      </c>
      <c r="AA2" s="18" t="s">
        <v>0</v>
      </c>
      <c r="AB2" s="29">
        <v>30000</v>
      </c>
      <c r="AC2" s="29">
        <v>50000</v>
      </c>
      <c r="AD2" s="1" t="s">
        <v>80</v>
      </c>
      <c r="AE2" s="1" t="s">
        <v>31</v>
      </c>
      <c r="AF2" s="1" t="s">
        <v>29</v>
      </c>
      <c r="AG2" s="1" t="s">
        <v>33</v>
      </c>
      <c r="AH2" s="1" t="s">
        <v>0</v>
      </c>
      <c r="AI2" s="1">
        <v>35000</v>
      </c>
    </row>
    <row r="3" spans="1:35" ht="30" customHeight="1">
      <c r="A3" s="2">
        <v>2</v>
      </c>
      <c r="B3" s="32" t="s">
        <v>0</v>
      </c>
      <c r="C3" s="30" t="s">
        <v>92</v>
      </c>
      <c r="D3" s="15">
        <v>42948</v>
      </c>
      <c r="E3" s="16" t="s">
        <v>41</v>
      </c>
      <c r="F3" s="34">
        <f>VLOOKUP(E3,人事档案!$A:$C,3,0)</f>
        <v>42791</v>
      </c>
      <c r="G3" s="25" t="str">
        <f t="shared" ref="G3:G16" si="0">IF(F3&lt;N3,"正式期","试用期")</f>
        <v>正式期</v>
      </c>
      <c r="H3" s="21">
        <v>10000</v>
      </c>
      <c r="I3" s="21">
        <v>10000</v>
      </c>
      <c r="J3" s="26">
        <f t="shared" ref="J3:J5" si="1">H3+I3</f>
        <v>20000</v>
      </c>
      <c r="K3" s="3">
        <f t="shared" ref="K3:K6" si="2">IF(G3="试用期",L3+IF(J3&lt;S3,J3*4,IF(J3&lt;T3,J3*4.8,IF(J3&lt;U3,J3*6,J3*8))),IF(J3&lt;S3,J3*4,IF(J3&lt;T3,J3*4.8,IF(J3&lt;U3,J3*6,J3*8))))</f>
        <v>80000</v>
      </c>
      <c r="L3" s="3">
        <f>IF((F3-N3)&lt;0,0,VLOOKUP(B3,AH:AI,2,0))</f>
        <v>0</v>
      </c>
      <c r="M3" s="27" t="str">
        <f t="shared" ref="M3:M5" si="3">IF(G3="试用期","",IF(I3-R3&gt;0,"是","否"))</f>
        <v>否</v>
      </c>
      <c r="N3" s="18">
        <f>VLOOKUP(D3,W:X,2,0)</f>
        <v>42795</v>
      </c>
      <c r="O3" s="18">
        <f t="shared" ref="O3:O5" si="4">DATE(YEAR(D3),MONTH(D3)-5,DAY(D3))</f>
        <v>42795</v>
      </c>
      <c r="P3" s="18" t="str">
        <f t="shared" ref="P3:P5" si="5">B3</f>
        <v>A类</v>
      </c>
      <c r="Q3" s="18"/>
      <c r="R3" s="31">
        <f>VLOOKUP(P3,AA:AB,2,0)</f>
        <v>30000</v>
      </c>
      <c r="S3" s="31">
        <f>VLOOKUP(P3,AA:AC,3,0)</f>
        <v>50000</v>
      </c>
      <c r="T3" s="19">
        <f t="shared" ref="T3:T13" si="6">S3*2</f>
        <v>100000</v>
      </c>
      <c r="U3" s="19">
        <f t="shared" ref="U3:U13" si="7">S3*3</f>
        <v>150000</v>
      </c>
      <c r="W3" s="20">
        <v>42795</v>
      </c>
      <c r="X3" s="28">
        <v>42644</v>
      </c>
      <c r="AA3" s="18" t="s">
        <v>1</v>
      </c>
      <c r="AB3" s="29">
        <v>20000</v>
      </c>
      <c r="AC3" s="29">
        <v>40000</v>
      </c>
      <c r="AD3" s="1" t="s">
        <v>81</v>
      </c>
      <c r="AE3" s="1" t="s">
        <v>32</v>
      </c>
      <c r="AF3" s="1" t="s">
        <v>30</v>
      </c>
      <c r="AG3" s="1" t="s">
        <v>37</v>
      </c>
      <c r="AH3" s="1" t="s">
        <v>1</v>
      </c>
      <c r="AI3" s="1">
        <v>30000</v>
      </c>
    </row>
    <row r="4" spans="1:35" ht="30" customHeight="1">
      <c r="A4" s="2">
        <v>3</v>
      </c>
      <c r="B4" s="32" t="s">
        <v>0</v>
      </c>
      <c r="C4" s="30" t="s">
        <v>92</v>
      </c>
      <c r="D4" s="15">
        <v>42948</v>
      </c>
      <c r="E4" s="16" t="s">
        <v>45</v>
      </c>
      <c r="F4" s="34">
        <f>VLOOKUP(E4,人事档案!$A:$C,3,0)</f>
        <v>42748</v>
      </c>
      <c r="G4" s="25" t="str">
        <f t="shared" si="0"/>
        <v>正式期</v>
      </c>
      <c r="H4" s="35">
        <v>50000</v>
      </c>
      <c r="I4" s="21">
        <v>0</v>
      </c>
      <c r="J4" s="26">
        <f t="shared" si="1"/>
        <v>50000</v>
      </c>
      <c r="K4" s="3">
        <f t="shared" si="2"/>
        <v>240000</v>
      </c>
      <c r="L4" s="3">
        <f>IF((F4-N4)&lt;0,0,VLOOKUP(B4,AH:AI,2,0))</f>
        <v>0</v>
      </c>
      <c r="M4" s="27" t="str">
        <f t="shared" si="3"/>
        <v>否</v>
      </c>
      <c r="N4" s="18">
        <f>VLOOKUP(D4,W:X,2,0)</f>
        <v>42795</v>
      </c>
      <c r="O4" s="18">
        <f t="shared" si="4"/>
        <v>42795</v>
      </c>
      <c r="P4" s="18" t="str">
        <f t="shared" si="5"/>
        <v>A类</v>
      </c>
      <c r="Q4" s="18"/>
      <c r="R4" s="31">
        <f>VLOOKUP(P4,AA:AB,2,0)</f>
        <v>30000</v>
      </c>
      <c r="S4" s="31">
        <f>VLOOKUP(P4,AA:AC,3,0)</f>
        <v>50000</v>
      </c>
      <c r="T4" s="19">
        <f t="shared" si="6"/>
        <v>100000</v>
      </c>
      <c r="U4" s="19">
        <f t="shared" si="7"/>
        <v>150000</v>
      </c>
      <c r="W4" s="20">
        <v>42826</v>
      </c>
      <c r="X4" s="28">
        <v>42675</v>
      </c>
      <c r="AA4" s="18" t="s">
        <v>2</v>
      </c>
      <c r="AB4" s="29">
        <v>10000</v>
      </c>
      <c r="AC4" s="29">
        <v>30000</v>
      </c>
      <c r="AD4" s="1" t="s">
        <v>82</v>
      </c>
      <c r="AE4" s="1" t="s">
        <v>38</v>
      </c>
      <c r="AF4" s="1" t="s">
        <v>34</v>
      </c>
      <c r="AH4" s="1" t="s">
        <v>2</v>
      </c>
      <c r="AI4" s="1">
        <v>25000</v>
      </c>
    </row>
    <row r="5" spans="1:35" ht="30" customHeight="1">
      <c r="A5" s="2">
        <v>4</v>
      </c>
      <c r="B5" s="32" t="s">
        <v>0</v>
      </c>
      <c r="C5" s="30" t="s">
        <v>92</v>
      </c>
      <c r="D5" s="15">
        <v>42948</v>
      </c>
      <c r="E5" s="16" t="s">
        <v>47</v>
      </c>
      <c r="F5" s="34">
        <f>VLOOKUP(E5,人事档案!$A:$C,3,0)</f>
        <v>42825</v>
      </c>
      <c r="G5" s="25" t="str">
        <f t="shared" si="0"/>
        <v>试用期</v>
      </c>
      <c r="H5" s="35">
        <v>50000</v>
      </c>
      <c r="I5" s="21"/>
      <c r="J5" s="26">
        <f t="shared" si="1"/>
        <v>50000</v>
      </c>
      <c r="K5" s="3">
        <f t="shared" si="2"/>
        <v>275000</v>
      </c>
      <c r="L5" s="3">
        <f>IF((F5-N5)&lt;0,0,VLOOKUP(B5,AH:AI,2,0))</f>
        <v>35000</v>
      </c>
      <c r="M5" s="27" t="str">
        <f t="shared" si="3"/>
        <v/>
      </c>
      <c r="N5" s="18">
        <f>VLOOKUP(D5,W:X,2,0)</f>
        <v>42795</v>
      </c>
      <c r="O5" s="18">
        <f t="shared" si="4"/>
        <v>42795</v>
      </c>
      <c r="P5" s="18" t="str">
        <f t="shared" si="5"/>
        <v>A类</v>
      </c>
      <c r="Q5" s="18"/>
      <c r="R5" s="31">
        <f>VLOOKUP(P5,AA:AB,2,0)</f>
        <v>30000</v>
      </c>
      <c r="S5" s="31">
        <f>VLOOKUP(P5,AA:AC,3,0)</f>
        <v>50000</v>
      </c>
      <c r="T5" s="19">
        <f t="shared" si="6"/>
        <v>100000</v>
      </c>
      <c r="U5" s="19">
        <f t="shared" si="7"/>
        <v>150000</v>
      </c>
      <c r="W5" s="20">
        <v>42856</v>
      </c>
      <c r="X5" s="28">
        <v>42705</v>
      </c>
      <c r="AA5" s="18" t="s">
        <v>3</v>
      </c>
      <c r="AB5" s="29">
        <v>10000</v>
      </c>
      <c r="AC5" s="29">
        <v>20000</v>
      </c>
      <c r="AD5" s="1" t="s">
        <v>83</v>
      </c>
      <c r="AF5" s="1" t="s">
        <v>35</v>
      </c>
      <c r="AH5" s="1" t="s">
        <v>3</v>
      </c>
      <c r="AI5" s="1">
        <v>20000</v>
      </c>
    </row>
    <row r="6" spans="1:35" ht="30" customHeight="1">
      <c r="A6" s="2">
        <v>5</v>
      </c>
      <c r="B6" s="32" t="s">
        <v>0</v>
      </c>
      <c r="C6" s="30" t="s">
        <v>92</v>
      </c>
      <c r="D6" s="15">
        <v>42948</v>
      </c>
      <c r="E6" s="16" t="s">
        <v>49</v>
      </c>
      <c r="F6" s="34">
        <f>VLOOKUP(E6,人事档案!$A:$C,3,0)</f>
        <v>42217</v>
      </c>
      <c r="G6" s="25" t="str">
        <f t="shared" si="0"/>
        <v>正式期</v>
      </c>
      <c r="H6" s="35">
        <v>30000</v>
      </c>
      <c r="I6" s="21">
        <v>0</v>
      </c>
      <c r="J6" s="26">
        <f t="shared" ref="J6" si="8">H6+I6</f>
        <v>30000</v>
      </c>
      <c r="K6" s="3">
        <f t="shared" si="2"/>
        <v>120000</v>
      </c>
      <c r="L6" s="3">
        <f>IF((F6-N6)&lt;0,0,VLOOKUP(B6,AH:AI,2,0))</f>
        <v>0</v>
      </c>
      <c r="M6" s="27" t="str">
        <f t="shared" ref="M6" si="9">IF(G6="试用期","",IF(I6-R6&gt;0,"是","否"))</f>
        <v>否</v>
      </c>
      <c r="N6" s="18">
        <f>VLOOKUP(D6,W:X,2,0)</f>
        <v>42795</v>
      </c>
      <c r="O6" s="18">
        <f t="shared" ref="O6" si="10">DATE(YEAR(D6),MONTH(D6)-5,DAY(D6))</f>
        <v>42795</v>
      </c>
      <c r="P6" s="18" t="str">
        <f t="shared" ref="P6" si="11">B6</f>
        <v>A类</v>
      </c>
      <c r="Q6" s="18"/>
      <c r="R6" s="31">
        <f>VLOOKUP(P6,AA:AB,2,0)</f>
        <v>30000</v>
      </c>
      <c r="S6" s="31">
        <f>VLOOKUP(P6,AA:AC,3,0)</f>
        <v>50000</v>
      </c>
      <c r="T6" s="19">
        <f t="shared" si="6"/>
        <v>100000</v>
      </c>
      <c r="U6" s="19">
        <f t="shared" si="7"/>
        <v>150000</v>
      </c>
      <c r="W6" s="20">
        <v>42887</v>
      </c>
      <c r="X6" s="28">
        <v>42736</v>
      </c>
      <c r="AD6" s="1" t="s">
        <v>84</v>
      </c>
      <c r="AF6" s="1" t="s">
        <v>36</v>
      </c>
    </row>
    <row r="7" spans="1:35" ht="30" customHeight="1">
      <c r="A7" s="2">
        <v>6</v>
      </c>
      <c r="B7" s="32" t="s">
        <v>0</v>
      </c>
      <c r="C7" s="30" t="s">
        <v>92</v>
      </c>
      <c r="D7" s="15">
        <v>42948</v>
      </c>
      <c r="E7" s="16" t="s">
        <v>79</v>
      </c>
      <c r="F7" s="34">
        <v>42833</v>
      </c>
      <c r="G7" s="25" t="str">
        <f t="shared" si="0"/>
        <v>试用期</v>
      </c>
      <c r="H7" s="21">
        <v>10000</v>
      </c>
      <c r="I7" s="21"/>
      <c r="J7" s="26">
        <f t="shared" ref="J7:J13" si="12">H7+I7</f>
        <v>10000</v>
      </c>
      <c r="K7" s="3">
        <f t="shared" ref="K7:K16" si="13">IF(G7="试用期",L7+IF(J7&lt;S7,J7*4,IF(J7&lt;T7,J7*4.8,IF(J7&lt;U7,J7*6,J7*8))),IF(J7&lt;S7,J7*4,IF(J7&lt;T7,J7*4.8,IF(J7&lt;U7,J7*6,J7*8))))</f>
        <v>75000</v>
      </c>
      <c r="L7" s="3">
        <f>IF((F7-N7)&lt;0,0,VLOOKUP(B7,AH:AI,2,0))</f>
        <v>35000</v>
      </c>
      <c r="M7" s="27" t="str">
        <f t="shared" ref="M7:M16" si="14">IF(G7="试用期","",IF(I7-R7&gt;0,"是","否"))</f>
        <v/>
      </c>
      <c r="N7" s="18">
        <f>VLOOKUP(D7,W:X,2,0)</f>
        <v>42795</v>
      </c>
      <c r="O7" s="18">
        <f t="shared" ref="O7:O13" si="15">DATE(YEAR(D7),MONTH(D7)-5,DAY(D7))</f>
        <v>42795</v>
      </c>
      <c r="P7" s="18" t="str">
        <f t="shared" ref="P7:P13" si="16">B7</f>
        <v>A类</v>
      </c>
      <c r="Q7" s="18"/>
      <c r="R7" s="31">
        <f>VLOOKUP(P7,AA:AB,2,0)</f>
        <v>30000</v>
      </c>
      <c r="S7" s="31">
        <f>VLOOKUP(P7,AA:AC,3,0)</f>
        <v>50000</v>
      </c>
      <c r="T7" s="19">
        <f t="shared" si="6"/>
        <v>100000</v>
      </c>
      <c r="U7" s="19">
        <f t="shared" si="7"/>
        <v>150000</v>
      </c>
      <c r="W7" s="20">
        <v>42917</v>
      </c>
      <c r="X7" s="28">
        <v>42767</v>
      </c>
      <c r="AD7" s="1" t="s">
        <v>85</v>
      </c>
    </row>
    <row r="8" spans="1:35" ht="30" customHeight="1">
      <c r="A8" s="2">
        <v>7</v>
      </c>
      <c r="B8" s="32"/>
      <c r="C8" s="30"/>
      <c r="D8" s="33"/>
      <c r="E8" s="36"/>
      <c r="F8" s="34"/>
      <c r="G8" s="25" t="e">
        <f t="shared" si="0"/>
        <v>#N/A</v>
      </c>
      <c r="H8" s="21"/>
      <c r="I8" s="21"/>
      <c r="J8" s="26">
        <f t="shared" si="12"/>
        <v>0</v>
      </c>
      <c r="K8" s="3" t="e">
        <f t="shared" si="13"/>
        <v>#N/A</v>
      </c>
      <c r="L8" s="3" t="e">
        <f>IF((F8-N8)&lt;0,0,VLOOKUP(B8,AH:AI,2,0))</f>
        <v>#N/A</v>
      </c>
      <c r="M8" s="27" t="e">
        <f t="shared" si="14"/>
        <v>#N/A</v>
      </c>
      <c r="N8" s="18" t="e">
        <f>VLOOKUP(D8,W:X,2,0)</f>
        <v>#N/A</v>
      </c>
      <c r="O8" s="18" t="e">
        <f t="shared" si="15"/>
        <v>#NUM!</v>
      </c>
      <c r="P8" s="18">
        <f t="shared" si="16"/>
        <v>0</v>
      </c>
      <c r="Q8" s="18"/>
      <c r="R8" s="31" t="e">
        <f>VLOOKUP(P8,AA:AB,2,0)</f>
        <v>#N/A</v>
      </c>
      <c r="S8" s="31" t="e">
        <f>VLOOKUP(P8,AA:AC,3,0)</f>
        <v>#N/A</v>
      </c>
      <c r="T8" s="19" t="e">
        <f t="shared" si="6"/>
        <v>#N/A</v>
      </c>
      <c r="U8" s="19" t="e">
        <f t="shared" si="7"/>
        <v>#N/A</v>
      </c>
      <c r="W8" s="20">
        <v>42948</v>
      </c>
      <c r="X8" s="28">
        <v>42795</v>
      </c>
      <c r="AD8" s="1" t="s">
        <v>86</v>
      </c>
    </row>
    <row r="9" spans="1:35" ht="30" customHeight="1">
      <c r="A9" s="2">
        <v>8</v>
      </c>
      <c r="B9" s="32"/>
      <c r="C9" s="30"/>
      <c r="D9" s="33"/>
      <c r="E9" s="16"/>
      <c r="F9" s="34"/>
      <c r="G9" s="25" t="e">
        <f t="shared" si="0"/>
        <v>#N/A</v>
      </c>
      <c r="H9" s="21"/>
      <c r="I9" s="21"/>
      <c r="J9" s="26">
        <f t="shared" si="12"/>
        <v>0</v>
      </c>
      <c r="K9" s="3" t="e">
        <f t="shared" si="13"/>
        <v>#N/A</v>
      </c>
      <c r="L9" s="3" t="e">
        <f>IF((F9-N9)&lt;0,0,VLOOKUP(B9,AH:AI,2,0))</f>
        <v>#N/A</v>
      </c>
      <c r="M9" s="27" t="e">
        <f t="shared" si="14"/>
        <v>#N/A</v>
      </c>
      <c r="N9" s="18" t="e">
        <f>VLOOKUP(D9,W:X,2,0)</f>
        <v>#N/A</v>
      </c>
      <c r="O9" s="18" t="e">
        <f t="shared" si="15"/>
        <v>#NUM!</v>
      </c>
      <c r="P9" s="18">
        <f t="shared" si="16"/>
        <v>0</v>
      </c>
      <c r="Q9" s="18"/>
      <c r="R9" s="31" t="e">
        <f>VLOOKUP(P9,AA:AB,2,0)</f>
        <v>#N/A</v>
      </c>
      <c r="S9" s="31" t="e">
        <f>VLOOKUP(P9,AA:AC,3,0)</f>
        <v>#N/A</v>
      </c>
      <c r="T9" s="19" t="e">
        <f t="shared" si="6"/>
        <v>#N/A</v>
      </c>
      <c r="U9" s="19" t="e">
        <f t="shared" si="7"/>
        <v>#N/A</v>
      </c>
      <c r="W9" s="20">
        <v>42979</v>
      </c>
      <c r="X9" s="28">
        <v>42826</v>
      </c>
      <c r="AD9" s="1" t="s">
        <v>87</v>
      </c>
    </row>
    <row r="10" spans="1:35" ht="30" customHeight="1">
      <c r="A10" s="2">
        <v>9</v>
      </c>
      <c r="B10" s="32"/>
      <c r="C10" s="30"/>
      <c r="D10" s="33"/>
      <c r="E10" s="16"/>
      <c r="F10" s="34"/>
      <c r="G10" s="25" t="e">
        <f t="shared" si="0"/>
        <v>#N/A</v>
      </c>
      <c r="H10" s="21"/>
      <c r="I10" s="21"/>
      <c r="J10" s="26">
        <f t="shared" si="12"/>
        <v>0</v>
      </c>
      <c r="K10" s="3" t="e">
        <f t="shared" si="13"/>
        <v>#N/A</v>
      </c>
      <c r="L10" s="3" t="e">
        <f>IF((F10-N10)&lt;0,0,VLOOKUP(B10,AH:AI,2,0))</f>
        <v>#N/A</v>
      </c>
      <c r="M10" s="27" t="e">
        <f t="shared" si="14"/>
        <v>#N/A</v>
      </c>
      <c r="N10" s="18" t="e">
        <f>VLOOKUP(D10,W:X,2,0)</f>
        <v>#N/A</v>
      </c>
      <c r="O10" s="18" t="e">
        <f t="shared" si="15"/>
        <v>#NUM!</v>
      </c>
      <c r="P10" s="18">
        <f t="shared" si="16"/>
        <v>0</v>
      </c>
      <c r="Q10" s="18"/>
      <c r="R10" s="31" t="e">
        <f>VLOOKUP(P10,AA:AB,2,0)</f>
        <v>#N/A</v>
      </c>
      <c r="S10" s="31" t="e">
        <f>VLOOKUP(P10,AA:AC,3,0)</f>
        <v>#N/A</v>
      </c>
      <c r="T10" s="19" t="e">
        <f t="shared" si="6"/>
        <v>#N/A</v>
      </c>
      <c r="U10" s="19" t="e">
        <f t="shared" si="7"/>
        <v>#N/A</v>
      </c>
      <c r="W10" s="20">
        <v>43009</v>
      </c>
      <c r="X10" s="28">
        <v>42856</v>
      </c>
      <c r="AD10" s="1" t="s">
        <v>88</v>
      </c>
    </row>
    <row r="11" spans="1:35" ht="30" customHeight="1">
      <c r="A11" s="2">
        <v>10</v>
      </c>
      <c r="B11" s="32"/>
      <c r="C11" s="30"/>
      <c r="D11" s="33"/>
      <c r="E11" s="16"/>
      <c r="F11" s="34"/>
      <c r="G11" s="25" t="e">
        <f t="shared" si="0"/>
        <v>#N/A</v>
      </c>
      <c r="H11" s="21"/>
      <c r="I11" s="21"/>
      <c r="J11" s="26">
        <f t="shared" si="12"/>
        <v>0</v>
      </c>
      <c r="K11" s="3" t="e">
        <f t="shared" si="13"/>
        <v>#N/A</v>
      </c>
      <c r="L11" s="3" t="e">
        <f>IF((F11-N11)&lt;0,0,VLOOKUP(B11,AH:AI,2,0))</f>
        <v>#N/A</v>
      </c>
      <c r="M11" s="27" t="e">
        <f t="shared" si="14"/>
        <v>#N/A</v>
      </c>
      <c r="N11" s="18" t="e">
        <f>VLOOKUP(D11,W:X,2,0)</f>
        <v>#N/A</v>
      </c>
      <c r="O11" s="18" t="e">
        <f t="shared" si="15"/>
        <v>#NUM!</v>
      </c>
      <c r="P11" s="18">
        <f t="shared" si="16"/>
        <v>0</v>
      </c>
      <c r="Q11" s="18"/>
      <c r="R11" s="31" t="e">
        <f>VLOOKUP(P11,AA:AB,2,0)</f>
        <v>#N/A</v>
      </c>
      <c r="S11" s="31" t="e">
        <f>VLOOKUP(P11,AA:AC,3,0)</f>
        <v>#N/A</v>
      </c>
      <c r="T11" s="19" t="e">
        <f t="shared" si="6"/>
        <v>#N/A</v>
      </c>
      <c r="U11" s="19" t="e">
        <f t="shared" si="7"/>
        <v>#N/A</v>
      </c>
      <c r="W11" s="20">
        <v>43040</v>
      </c>
      <c r="X11" s="28">
        <v>42887</v>
      </c>
      <c r="AD11" s="1" t="s">
        <v>89</v>
      </c>
    </row>
    <row r="12" spans="1:35" ht="30" customHeight="1">
      <c r="A12" s="2">
        <v>11</v>
      </c>
      <c r="B12" s="32"/>
      <c r="C12" s="30"/>
      <c r="D12" s="33"/>
      <c r="E12" s="16"/>
      <c r="F12" s="34"/>
      <c r="G12" s="25" t="e">
        <f t="shared" si="0"/>
        <v>#N/A</v>
      </c>
      <c r="H12" s="21"/>
      <c r="I12" s="21"/>
      <c r="J12" s="26">
        <f t="shared" si="12"/>
        <v>0</v>
      </c>
      <c r="K12" s="3" t="e">
        <f t="shared" si="13"/>
        <v>#N/A</v>
      </c>
      <c r="L12" s="3" t="e">
        <f>IF((F12-N12)&lt;0,0,VLOOKUP(B12,AH:AI,2,0))</f>
        <v>#N/A</v>
      </c>
      <c r="M12" s="27" t="e">
        <f t="shared" si="14"/>
        <v>#N/A</v>
      </c>
      <c r="N12" s="18" t="e">
        <f>VLOOKUP(D12,W:X,2,0)</f>
        <v>#N/A</v>
      </c>
      <c r="O12" s="18" t="e">
        <f t="shared" si="15"/>
        <v>#NUM!</v>
      </c>
      <c r="P12" s="18">
        <f t="shared" si="16"/>
        <v>0</v>
      </c>
      <c r="Q12" s="18"/>
      <c r="R12" s="31" t="e">
        <f>VLOOKUP(P12,AA:AB,2,0)</f>
        <v>#N/A</v>
      </c>
      <c r="S12" s="31" t="e">
        <f>VLOOKUP(P12,AA:AC,3,0)</f>
        <v>#N/A</v>
      </c>
      <c r="T12" s="19" t="e">
        <f t="shared" si="6"/>
        <v>#N/A</v>
      </c>
      <c r="U12" s="19" t="e">
        <f t="shared" si="7"/>
        <v>#N/A</v>
      </c>
      <c r="W12" s="20">
        <v>43070</v>
      </c>
      <c r="X12" s="28">
        <v>42917</v>
      </c>
      <c r="AD12" s="1" t="s">
        <v>90</v>
      </c>
    </row>
    <row r="13" spans="1:35" ht="30" customHeight="1">
      <c r="A13" s="2">
        <v>12</v>
      </c>
      <c r="B13" s="32"/>
      <c r="C13" s="30"/>
      <c r="D13" s="33"/>
      <c r="E13" s="16"/>
      <c r="F13" s="34"/>
      <c r="G13" s="25" t="e">
        <f t="shared" si="0"/>
        <v>#N/A</v>
      </c>
      <c r="H13" s="21"/>
      <c r="I13" s="21"/>
      <c r="J13" s="26">
        <f t="shared" si="12"/>
        <v>0</v>
      </c>
      <c r="K13" s="3" t="e">
        <f t="shared" si="13"/>
        <v>#N/A</v>
      </c>
      <c r="L13" s="3" t="e">
        <f>IF((F13-N13)&lt;0,0,VLOOKUP(B13,AH:AI,2,0))</f>
        <v>#N/A</v>
      </c>
      <c r="M13" s="27" t="e">
        <f t="shared" si="14"/>
        <v>#N/A</v>
      </c>
      <c r="N13" s="18" t="e">
        <f>VLOOKUP(D13,W:X,2,0)</f>
        <v>#N/A</v>
      </c>
      <c r="O13" s="18" t="e">
        <f t="shared" si="15"/>
        <v>#NUM!</v>
      </c>
      <c r="P13" s="18">
        <f t="shared" si="16"/>
        <v>0</v>
      </c>
      <c r="Q13" s="18"/>
      <c r="R13" s="31" t="e">
        <f>VLOOKUP(P13,AA:AB,2,0)</f>
        <v>#N/A</v>
      </c>
      <c r="S13" s="31" t="e">
        <f>VLOOKUP(P13,AA:AC,3,0)</f>
        <v>#N/A</v>
      </c>
      <c r="T13" s="19" t="e">
        <f t="shared" si="6"/>
        <v>#N/A</v>
      </c>
      <c r="U13" s="19" t="e">
        <f t="shared" si="7"/>
        <v>#N/A</v>
      </c>
      <c r="AD13" s="1" t="s">
        <v>91</v>
      </c>
    </row>
    <row r="14" spans="1:35" ht="30" customHeight="1">
      <c r="A14" s="2">
        <v>13</v>
      </c>
      <c r="B14" s="32"/>
      <c r="C14" s="30"/>
      <c r="D14" s="33"/>
      <c r="E14" s="16"/>
      <c r="F14" s="34"/>
      <c r="G14" s="25" t="e">
        <f t="shared" si="0"/>
        <v>#N/A</v>
      </c>
      <c r="H14" s="21"/>
      <c r="I14" s="21"/>
      <c r="J14" s="26">
        <f t="shared" ref="J14:J16" si="17">H14+I14</f>
        <v>0</v>
      </c>
      <c r="K14" s="3" t="e">
        <f t="shared" si="13"/>
        <v>#N/A</v>
      </c>
      <c r="L14" s="3" t="e">
        <f>IF((F14-N14)&lt;0,0,VLOOKUP(B14,AH:AI,2,0))</f>
        <v>#N/A</v>
      </c>
      <c r="M14" s="27" t="e">
        <f t="shared" si="14"/>
        <v>#N/A</v>
      </c>
      <c r="N14" s="18" t="e">
        <f>VLOOKUP(D14,W:X,2,0)</f>
        <v>#N/A</v>
      </c>
      <c r="O14" s="18" t="e">
        <f t="shared" ref="O14:O16" si="18">DATE(YEAR(D14),MONTH(D14)-5,DAY(D14))</f>
        <v>#NUM!</v>
      </c>
      <c r="P14" s="18">
        <f t="shared" ref="P14:P16" si="19">B14</f>
        <v>0</v>
      </c>
      <c r="Q14" s="18"/>
      <c r="R14" s="31" t="e">
        <f>VLOOKUP(P14,AA:AB,2,0)</f>
        <v>#N/A</v>
      </c>
      <c r="S14" s="31" t="e">
        <f>VLOOKUP(P14,AA:AC,3,0)</f>
        <v>#N/A</v>
      </c>
      <c r="T14" s="19" t="e">
        <f t="shared" ref="T14:T16" si="20">S14*2</f>
        <v>#N/A</v>
      </c>
      <c r="U14" s="19" t="e">
        <f t="shared" ref="U14:U16" si="21">S14*3</f>
        <v>#N/A</v>
      </c>
      <c r="AD14" s="1" t="s">
        <v>92</v>
      </c>
    </row>
    <row r="15" spans="1:35" ht="30" customHeight="1">
      <c r="A15" s="2">
        <v>14</v>
      </c>
      <c r="B15" s="32"/>
      <c r="C15" s="30"/>
      <c r="D15" s="33"/>
      <c r="E15" s="16"/>
      <c r="F15" s="34"/>
      <c r="G15" s="25" t="e">
        <f>IF(F15&lt;N15,"正式期","试用期")</f>
        <v>#N/A</v>
      </c>
      <c r="H15" s="21"/>
      <c r="I15" s="21"/>
      <c r="J15" s="26">
        <f t="shared" si="17"/>
        <v>0</v>
      </c>
      <c r="K15" s="3" t="e">
        <f t="shared" si="13"/>
        <v>#N/A</v>
      </c>
      <c r="L15" s="3" t="e">
        <f>IF((F15-N15)&lt;0,0,VLOOKUP(B15,AH:AI,2,0))</f>
        <v>#N/A</v>
      </c>
      <c r="M15" s="27" t="e">
        <f t="shared" si="14"/>
        <v>#N/A</v>
      </c>
      <c r="N15" s="18" t="e">
        <f>VLOOKUP(D15,W:X,2,0)</f>
        <v>#N/A</v>
      </c>
      <c r="O15" s="18" t="e">
        <f t="shared" si="18"/>
        <v>#NUM!</v>
      </c>
      <c r="P15" s="18">
        <f t="shared" si="19"/>
        <v>0</v>
      </c>
      <c r="Q15" s="18"/>
      <c r="R15" s="31" t="e">
        <f>VLOOKUP(P15,AA:AB,2,0)</f>
        <v>#N/A</v>
      </c>
      <c r="S15" s="31" t="e">
        <f>VLOOKUP(P15,AA:AC,3,0)</f>
        <v>#N/A</v>
      </c>
      <c r="T15" s="19" t="e">
        <f t="shared" si="20"/>
        <v>#N/A</v>
      </c>
      <c r="U15" s="19" t="e">
        <f t="shared" si="21"/>
        <v>#N/A</v>
      </c>
      <c r="AD15" s="1" t="s">
        <v>93</v>
      </c>
    </row>
    <row r="16" spans="1:35" ht="30" customHeight="1">
      <c r="A16" s="2">
        <v>15</v>
      </c>
      <c r="B16" s="32"/>
      <c r="C16" s="30"/>
      <c r="D16" s="33"/>
      <c r="E16" s="16"/>
      <c r="F16" s="34"/>
      <c r="G16" s="25" t="e">
        <f t="shared" si="0"/>
        <v>#N/A</v>
      </c>
      <c r="H16" s="21"/>
      <c r="I16" s="21"/>
      <c r="J16" s="26">
        <f t="shared" si="17"/>
        <v>0</v>
      </c>
      <c r="K16" s="3" t="e">
        <f t="shared" si="13"/>
        <v>#N/A</v>
      </c>
      <c r="L16" s="3" t="e">
        <f>IF((F16-N16)&lt;0,0,VLOOKUP(B16,AH:AI,2,0))</f>
        <v>#N/A</v>
      </c>
      <c r="M16" s="27" t="e">
        <f t="shared" si="14"/>
        <v>#N/A</v>
      </c>
      <c r="N16" s="18" t="e">
        <f>VLOOKUP(D16,W:X,2,0)</f>
        <v>#N/A</v>
      </c>
      <c r="O16" s="18" t="e">
        <f t="shared" si="18"/>
        <v>#NUM!</v>
      </c>
      <c r="P16" s="18">
        <f t="shared" si="19"/>
        <v>0</v>
      </c>
      <c r="Q16" s="18"/>
      <c r="R16" s="31" t="e">
        <f>VLOOKUP(P16,AA:AB,2,0)</f>
        <v>#N/A</v>
      </c>
      <c r="S16" s="31" t="e">
        <f>VLOOKUP(P16,AA:AC,3,0)</f>
        <v>#N/A</v>
      </c>
      <c r="T16" s="19" t="e">
        <f t="shared" si="20"/>
        <v>#N/A</v>
      </c>
      <c r="U16" s="19" t="e">
        <f t="shared" si="21"/>
        <v>#N/A</v>
      </c>
      <c r="AD16" s="1" t="s">
        <v>94</v>
      </c>
    </row>
    <row r="17" spans="30:30" ht="30" customHeight="1">
      <c r="AD17" s="1" t="s">
        <v>95</v>
      </c>
    </row>
    <row r="18" spans="30:30" ht="30" customHeight="1">
      <c r="AD18" s="1" t="s">
        <v>96</v>
      </c>
    </row>
    <row r="19" spans="30:30" ht="30" customHeight="1">
      <c r="AD19" s="1" t="s">
        <v>97</v>
      </c>
    </row>
    <row r="20" spans="30:30" ht="30" customHeight="1">
      <c r="AD20" s="1" t="s">
        <v>98</v>
      </c>
    </row>
    <row r="21" spans="30:30" ht="30" customHeight="1">
      <c r="AD21" s="1" t="s">
        <v>99</v>
      </c>
    </row>
    <row r="22" spans="30:30" ht="30" customHeight="1">
      <c r="AD22" s="1" t="s">
        <v>100</v>
      </c>
    </row>
  </sheetData>
  <sheetProtection autoFilter="0" pivotTables="0"/>
  <protectedRanges>
    <protectedRange sqref="B1:F1048576" name="区域1"/>
    <protectedRange sqref="H1:I1048576" name="区域2"/>
  </protectedRanges>
  <phoneticPr fontId="2" type="noConversion"/>
  <conditionalFormatting sqref="M1:M16">
    <cfRule type="cellIs" dxfId="0" priority="21" operator="equal">
      <formula>"否"</formula>
    </cfRule>
  </conditionalFormatting>
  <dataValidations count="3">
    <dataValidation type="list" allowBlank="1" showInputMessage="1" showErrorMessage="1" sqref="D2:D16">
      <formula1>$W$2:$W$12</formula1>
    </dataValidation>
    <dataValidation type="list" allowBlank="1" showInputMessage="1" showErrorMessage="1" sqref="B2:B16">
      <formula1>$AA$2:$AA$5</formula1>
    </dataValidation>
    <dataValidation type="list" allowBlank="1" showInputMessage="1" showErrorMessage="1" sqref="C2:C16">
      <formula1>$AD$2:$AD$22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C21" sqref="C21"/>
    </sheetView>
  </sheetViews>
  <sheetFormatPr defaultRowHeight="22.5" customHeight="1"/>
  <cols>
    <col min="1" max="1" width="12.625" style="5" customWidth="1"/>
    <col min="2" max="2" width="16.625" style="5" bestFit="1" customWidth="1"/>
    <col min="3" max="3" width="9" style="5" customWidth="1"/>
    <col min="4" max="4" width="10" style="5" customWidth="1"/>
    <col min="5" max="5" width="10" style="12" customWidth="1"/>
    <col min="6" max="6" width="9" style="5"/>
    <col min="7" max="7" width="11.375" style="5" bestFit="1" customWidth="1"/>
    <col min="8" max="8" width="9" style="5"/>
    <col min="9" max="11" width="11.375" style="5" bestFit="1" customWidth="1"/>
    <col min="12" max="16384" width="9" style="5"/>
  </cols>
  <sheetData>
    <row r="1" spans="1:11" ht="27.75" customHeight="1">
      <c r="A1" s="4"/>
      <c r="B1" s="40" t="s">
        <v>5</v>
      </c>
      <c r="C1" s="40"/>
      <c r="D1" s="40"/>
      <c r="E1" s="10"/>
      <c r="F1" s="4"/>
      <c r="G1" s="38" t="s">
        <v>12</v>
      </c>
      <c r="H1" s="39"/>
      <c r="I1" s="39"/>
      <c r="J1" s="39"/>
      <c r="K1" s="39"/>
    </row>
    <row r="2" spans="1:11" ht="27.75" customHeight="1">
      <c r="A2" s="4"/>
      <c r="B2" s="9" t="s">
        <v>16</v>
      </c>
      <c r="C2" s="6" t="s">
        <v>6</v>
      </c>
      <c r="D2" s="6" t="s">
        <v>7</v>
      </c>
      <c r="E2" s="10"/>
      <c r="F2" s="4"/>
      <c r="G2" s="9" t="s">
        <v>17</v>
      </c>
      <c r="H2" s="6" t="s">
        <v>6</v>
      </c>
      <c r="I2" s="9" t="s">
        <v>15</v>
      </c>
      <c r="J2" s="8" t="s">
        <v>13</v>
      </c>
      <c r="K2" s="9" t="s">
        <v>14</v>
      </c>
    </row>
    <row r="3" spans="1:11" ht="22.5" customHeight="1">
      <c r="A3" s="40" t="s">
        <v>8</v>
      </c>
      <c r="B3" s="13">
        <v>5</v>
      </c>
      <c r="C3" s="6">
        <f>+B3*1.2</f>
        <v>6</v>
      </c>
      <c r="D3" s="7">
        <f>+C3*4</f>
        <v>24</v>
      </c>
      <c r="E3" s="11"/>
      <c r="F3" s="40" t="s">
        <v>8</v>
      </c>
      <c r="G3" s="13">
        <v>5</v>
      </c>
      <c r="H3" s="6">
        <f>+G3*1.2</f>
        <v>6</v>
      </c>
      <c r="I3" s="7">
        <f>+H3*4</f>
        <v>24</v>
      </c>
      <c r="J3" s="4">
        <v>3.5</v>
      </c>
      <c r="K3" s="14">
        <f>J3+I3</f>
        <v>27.5</v>
      </c>
    </row>
    <row r="4" spans="1:11" ht="22.5" customHeight="1">
      <c r="A4" s="40"/>
      <c r="B4" s="13">
        <f>B3*2</f>
        <v>10</v>
      </c>
      <c r="C4" s="6">
        <f>B4*1.5</f>
        <v>15</v>
      </c>
      <c r="D4" s="7">
        <f t="shared" ref="D4:D14" si="0">+C4*4</f>
        <v>60</v>
      </c>
      <c r="E4" s="11"/>
      <c r="F4" s="40"/>
      <c r="G4" s="13">
        <f>G3*2</f>
        <v>10</v>
      </c>
      <c r="H4" s="6">
        <f>G4*1.5</f>
        <v>15</v>
      </c>
      <c r="I4" s="7">
        <f t="shared" ref="I4:I14" si="1">+H4*4</f>
        <v>60</v>
      </c>
      <c r="J4" s="4">
        <v>3.5</v>
      </c>
      <c r="K4" s="14">
        <f t="shared" ref="K4:K14" si="2">J4+I4</f>
        <v>63.5</v>
      </c>
    </row>
    <row r="5" spans="1:11" ht="22.5" customHeight="1">
      <c r="A5" s="40"/>
      <c r="B5" s="13">
        <f>B3*3</f>
        <v>15</v>
      </c>
      <c r="C5" s="6">
        <f>B5*2</f>
        <v>30</v>
      </c>
      <c r="D5" s="7">
        <f t="shared" si="0"/>
        <v>120</v>
      </c>
      <c r="E5" s="11"/>
      <c r="F5" s="40"/>
      <c r="G5" s="13">
        <f>G3*3</f>
        <v>15</v>
      </c>
      <c r="H5" s="6">
        <f>G5*2</f>
        <v>30</v>
      </c>
      <c r="I5" s="7">
        <f t="shared" si="1"/>
        <v>120</v>
      </c>
      <c r="J5" s="4">
        <v>3.5</v>
      </c>
      <c r="K5" s="14">
        <f t="shared" si="2"/>
        <v>123.5</v>
      </c>
    </row>
    <row r="6" spans="1:11" ht="22.5" customHeight="1">
      <c r="A6" s="40" t="s">
        <v>9</v>
      </c>
      <c r="B6" s="13">
        <v>4</v>
      </c>
      <c r="C6" s="6">
        <f>+B6*1.2</f>
        <v>4.8</v>
      </c>
      <c r="D6" s="7">
        <f t="shared" si="0"/>
        <v>19.2</v>
      </c>
      <c r="E6" s="11"/>
      <c r="F6" s="40" t="s">
        <v>9</v>
      </c>
      <c r="G6" s="13">
        <v>4</v>
      </c>
      <c r="H6" s="6">
        <f>+G6*1.2</f>
        <v>4.8</v>
      </c>
      <c r="I6" s="7">
        <f t="shared" si="1"/>
        <v>19.2</v>
      </c>
      <c r="J6" s="4">
        <v>3</v>
      </c>
      <c r="K6" s="14">
        <f t="shared" si="2"/>
        <v>22.2</v>
      </c>
    </row>
    <row r="7" spans="1:11" ht="22.5" customHeight="1">
      <c r="A7" s="40"/>
      <c r="B7" s="13">
        <f>B6*2</f>
        <v>8</v>
      </c>
      <c r="C7" s="6">
        <f>B7*1.5</f>
        <v>12</v>
      </c>
      <c r="D7" s="7">
        <f t="shared" si="0"/>
        <v>48</v>
      </c>
      <c r="E7" s="11"/>
      <c r="F7" s="40"/>
      <c r="G7" s="13">
        <f>G6*2</f>
        <v>8</v>
      </c>
      <c r="H7" s="6">
        <f>G7*1.5</f>
        <v>12</v>
      </c>
      <c r="I7" s="7">
        <f t="shared" si="1"/>
        <v>48</v>
      </c>
      <c r="J7" s="4">
        <v>3</v>
      </c>
      <c r="K7" s="14">
        <f t="shared" si="2"/>
        <v>51</v>
      </c>
    </row>
    <row r="8" spans="1:11" ht="22.5" customHeight="1">
      <c r="A8" s="40"/>
      <c r="B8" s="13">
        <f>B6*3</f>
        <v>12</v>
      </c>
      <c r="C8" s="6">
        <f>B8*2</f>
        <v>24</v>
      </c>
      <c r="D8" s="7">
        <f t="shared" si="0"/>
        <v>96</v>
      </c>
      <c r="E8" s="11"/>
      <c r="F8" s="40"/>
      <c r="G8" s="13">
        <f>G6*3</f>
        <v>12</v>
      </c>
      <c r="H8" s="6">
        <f>G8*2</f>
        <v>24</v>
      </c>
      <c r="I8" s="7">
        <f t="shared" si="1"/>
        <v>96</v>
      </c>
      <c r="J8" s="4">
        <v>3</v>
      </c>
      <c r="K8" s="14">
        <f t="shared" si="2"/>
        <v>99</v>
      </c>
    </row>
    <row r="9" spans="1:11" ht="22.5" customHeight="1">
      <c r="A9" s="40" t="s">
        <v>10</v>
      </c>
      <c r="B9" s="13">
        <v>3</v>
      </c>
      <c r="C9" s="6">
        <f>+B9*1.2</f>
        <v>3.5999999999999996</v>
      </c>
      <c r="D9" s="7">
        <f t="shared" si="0"/>
        <v>14.399999999999999</v>
      </c>
      <c r="E9" s="11"/>
      <c r="F9" s="40" t="s">
        <v>10</v>
      </c>
      <c r="G9" s="13">
        <v>3</v>
      </c>
      <c r="H9" s="6">
        <f>+G9*1.2</f>
        <v>3.5999999999999996</v>
      </c>
      <c r="I9" s="7">
        <f t="shared" si="1"/>
        <v>14.399999999999999</v>
      </c>
      <c r="J9" s="4">
        <v>2.5</v>
      </c>
      <c r="K9" s="14">
        <f t="shared" si="2"/>
        <v>16.899999999999999</v>
      </c>
    </row>
    <row r="10" spans="1:11" ht="22.5" customHeight="1">
      <c r="A10" s="40"/>
      <c r="B10" s="13">
        <f>B9*2</f>
        <v>6</v>
      </c>
      <c r="C10" s="6">
        <f>B10*1.5</f>
        <v>9</v>
      </c>
      <c r="D10" s="7">
        <f t="shared" si="0"/>
        <v>36</v>
      </c>
      <c r="E10" s="11"/>
      <c r="F10" s="40"/>
      <c r="G10" s="13">
        <f>G9*2</f>
        <v>6</v>
      </c>
      <c r="H10" s="6">
        <f>G10*1.5</f>
        <v>9</v>
      </c>
      <c r="I10" s="7">
        <f t="shared" si="1"/>
        <v>36</v>
      </c>
      <c r="J10" s="4">
        <v>2.5</v>
      </c>
      <c r="K10" s="14">
        <f t="shared" si="2"/>
        <v>38.5</v>
      </c>
    </row>
    <row r="11" spans="1:11" ht="22.5" customHeight="1">
      <c r="A11" s="40"/>
      <c r="B11" s="13">
        <f>B9*3</f>
        <v>9</v>
      </c>
      <c r="C11" s="6">
        <f>B11*2</f>
        <v>18</v>
      </c>
      <c r="D11" s="7">
        <f t="shared" si="0"/>
        <v>72</v>
      </c>
      <c r="E11" s="11"/>
      <c r="F11" s="40"/>
      <c r="G11" s="13">
        <f>G9*3</f>
        <v>9</v>
      </c>
      <c r="H11" s="6">
        <f>G11*2</f>
        <v>18</v>
      </c>
      <c r="I11" s="7">
        <f t="shared" si="1"/>
        <v>72</v>
      </c>
      <c r="J11" s="4">
        <v>2.5</v>
      </c>
      <c r="K11" s="14">
        <f t="shared" si="2"/>
        <v>74.5</v>
      </c>
    </row>
    <row r="12" spans="1:11" ht="22.5" customHeight="1">
      <c r="A12" s="40" t="s">
        <v>11</v>
      </c>
      <c r="B12" s="13">
        <v>2</v>
      </c>
      <c r="C12" s="6">
        <f>+B12*1.2</f>
        <v>2.4</v>
      </c>
      <c r="D12" s="7">
        <f t="shared" si="0"/>
        <v>9.6</v>
      </c>
      <c r="E12" s="11"/>
      <c r="F12" s="40" t="s">
        <v>11</v>
      </c>
      <c r="G12" s="13">
        <v>2</v>
      </c>
      <c r="H12" s="6">
        <f>+G12*1.2</f>
        <v>2.4</v>
      </c>
      <c r="I12" s="7">
        <f t="shared" si="1"/>
        <v>9.6</v>
      </c>
      <c r="J12" s="4">
        <v>2</v>
      </c>
      <c r="K12" s="14">
        <f t="shared" si="2"/>
        <v>11.6</v>
      </c>
    </row>
    <row r="13" spans="1:11" ht="22.5" customHeight="1">
      <c r="A13" s="40"/>
      <c r="B13" s="13">
        <f>B12*2</f>
        <v>4</v>
      </c>
      <c r="C13" s="6">
        <f>B13*1.5</f>
        <v>6</v>
      </c>
      <c r="D13" s="7">
        <f t="shared" si="0"/>
        <v>24</v>
      </c>
      <c r="E13" s="11"/>
      <c r="F13" s="40"/>
      <c r="G13" s="13">
        <f>G12*2</f>
        <v>4</v>
      </c>
      <c r="H13" s="6">
        <f>G13*1.5</f>
        <v>6</v>
      </c>
      <c r="I13" s="7">
        <f t="shared" si="1"/>
        <v>24</v>
      </c>
      <c r="J13" s="4">
        <v>2</v>
      </c>
      <c r="K13" s="14">
        <f t="shared" si="2"/>
        <v>26</v>
      </c>
    </row>
    <row r="14" spans="1:11" ht="22.5" customHeight="1">
      <c r="A14" s="40"/>
      <c r="B14" s="13">
        <f>B12*3</f>
        <v>6</v>
      </c>
      <c r="C14" s="6">
        <f>B14*2</f>
        <v>12</v>
      </c>
      <c r="D14" s="7">
        <f t="shared" si="0"/>
        <v>48</v>
      </c>
      <c r="E14" s="11"/>
      <c r="F14" s="40"/>
      <c r="G14" s="13">
        <f>G12*3</f>
        <v>6</v>
      </c>
      <c r="H14" s="6">
        <f>G14*2</f>
        <v>12</v>
      </c>
      <c r="I14" s="7">
        <f t="shared" si="1"/>
        <v>48</v>
      </c>
      <c r="J14" s="4">
        <v>2</v>
      </c>
      <c r="K14" s="14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H14" sqref="H14"/>
    </sheetView>
  </sheetViews>
  <sheetFormatPr defaultRowHeight="13.5"/>
  <cols>
    <col min="3" max="3" width="15.625" style="37" bestFit="1" customWidth="1"/>
  </cols>
  <sheetData>
    <row r="1" spans="1:3">
      <c r="A1" t="s">
        <v>53</v>
      </c>
      <c r="B1" t="s">
        <v>54</v>
      </c>
      <c r="C1" s="37" t="s">
        <v>52</v>
      </c>
    </row>
    <row r="2" spans="1:3">
      <c r="A2" t="s">
        <v>55</v>
      </c>
      <c r="B2" t="s">
        <v>56</v>
      </c>
      <c r="C2" s="37">
        <v>42309</v>
      </c>
    </row>
    <row r="3" spans="1:3">
      <c r="A3" t="s">
        <v>49</v>
      </c>
      <c r="B3" t="s">
        <v>57</v>
      </c>
      <c r="C3" s="37">
        <v>42217</v>
      </c>
    </row>
    <row r="4" spans="1:3">
      <c r="A4" t="s">
        <v>58</v>
      </c>
      <c r="B4" t="s">
        <v>57</v>
      </c>
      <c r="C4" s="37">
        <v>42390</v>
      </c>
    </row>
    <row r="5" spans="1:3">
      <c r="A5" t="s">
        <v>59</v>
      </c>
      <c r="B5" t="s">
        <v>57</v>
      </c>
      <c r="C5" s="37">
        <v>42602</v>
      </c>
    </row>
    <row r="6" spans="1:3">
      <c r="A6" t="s">
        <v>60</v>
      </c>
      <c r="B6" t="s">
        <v>57</v>
      </c>
      <c r="C6" s="37">
        <v>42570</v>
      </c>
    </row>
    <row r="7" spans="1:3">
      <c r="A7" t="s">
        <v>61</v>
      </c>
      <c r="B7" t="s">
        <v>57</v>
      </c>
      <c r="C7" s="37">
        <v>42653</v>
      </c>
    </row>
    <row r="8" spans="1:3">
      <c r="A8" t="s">
        <v>42</v>
      </c>
      <c r="B8" t="s">
        <v>57</v>
      </c>
      <c r="C8" s="37">
        <v>42653</v>
      </c>
    </row>
    <row r="9" spans="1:3">
      <c r="A9" t="s">
        <v>62</v>
      </c>
      <c r="B9" t="s">
        <v>63</v>
      </c>
      <c r="C9" s="37">
        <v>42451</v>
      </c>
    </row>
    <row r="10" spans="1:3">
      <c r="A10" t="s">
        <v>64</v>
      </c>
      <c r="B10" t="s">
        <v>63</v>
      </c>
      <c r="C10" s="37">
        <v>42459</v>
      </c>
    </row>
    <row r="11" spans="1:3">
      <c r="A11" t="s">
        <v>65</v>
      </c>
      <c r="B11" t="s">
        <v>56</v>
      </c>
      <c r="C11" s="37">
        <v>42217</v>
      </c>
    </row>
    <row r="12" spans="1:3">
      <c r="A12" t="s">
        <v>66</v>
      </c>
      <c r="B12" t="s">
        <v>56</v>
      </c>
      <c r="C12" s="37">
        <v>42491</v>
      </c>
    </row>
    <row r="13" spans="1:3">
      <c r="A13" t="s">
        <v>45</v>
      </c>
      <c r="B13" t="s">
        <v>57</v>
      </c>
      <c r="C13" s="37">
        <v>42748</v>
      </c>
    </row>
    <row r="14" spans="1:3">
      <c r="A14" t="s">
        <v>46</v>
      </c>
      <c r="B14" t="s">
        <v>57</v>
      </c>
      <c r="C14" s="37">
        <v>42774</v>
      </c>
    </row>
    <row r="16" spans="1:3">
      <c r="A16" t="s">
        <v>44</v>
      </c>
      <c r="B16" t="s">
        <v>57</v>
      </c>
      <c r="C16" s="37">
        <v>42774</v>
      </c>
    </row>
    <row r="17" spans="1:3">
      <c r="A17" t="s">
        <v>67</v>
      </c>
      <c r="B17" t="s">
        <v>57</v>
      </c>
      <c r="C17" s="37">
        <v>42782</v>
      </c>
    </row>
    <row r="18" spans="1:3">
      <c r="A18" t="s">
        <v>68</v>
      </c>
      <c r="B18" t="s">
        <v>63</v>
      </c>
      <c r="C18" s="37">
        <v>42791</v>
      </c>
    </row>
    <row r="19" spans="1:3">
      <c r="A19" t="s">
        <v>51</v>
      </c>
      <c r="B19" t="s">
        <v>63</v>
      </c>
      <c r="C19" s="37">
        <v>42791</v>
      </c>
    </row>
    <row r="20" spans="1:3">
      <c r="A20" t="s">
        <v>69</v>
      </c>
      <c r="B20" t="s">
        <v>63</v>
      </c>
      <c r="C20" s="37">
        <v>42791</v>
      </c>
    </row>
    <row r="21" spans="1:3">
      <c r="A21" t="s">
        <v>70</v>
      </c>
      <c r="B21" t="s">
        <v>56</v>
      </c>
      <c r="C21" s="37">
        <v>42812</v>
      </c>
    </row>
    <row r="22" spans="1:3">
      <c r="A22" t="s">
        <v>48</v>
      </c>
      <c r="B22" t="s">
        <v>63</v>
      </c>
      <c r="C22" s="37">
        <v>42816</v>
      </c>
    </row>
    <row r="23" spans="1:3">
      <c r="A23" t="s">
        <v>50</v>
      </c>
      <c r="B23" t="s">
        <v>63</v>
      </c>
      <c r="C23" s="37">
        <v>42816</v>
      </c>
    </row>
    <row r="24" spans="1:3">
      <c r="A24" t="s">
        <v>43</v>
      </c>
      <c r="B24" t="s">
        <v>57</v>
      </c>
      <c r="C24" s="37">
        <v>42800</v>
      </c>
    </row>
    <row r="25" spans="1:3">
      <c r="A25" t="s">
        <v>71</v>
      </c>
      <c r="B25" t="s">
        <v>57</v>
      </c>
      <c r="C25" s="37">
        <v>42824</v>
      </c>
    </row>
    <row r="26" spans="1:3">
      <c r="A26" t="s">
        <v>47</v>
      </c>
      <c r="B26" t="s">
        <v>63</v>
      </c>
      <c r="C26" s="37">
        <v>42825</v>
      </c>
    </row>
    <row r="27" spans="1:3">
      <c r="A27" t="s">
        <v>72</v>
      </c>
      <c r="B27" t="s">
        <v>57</v>
      </c>
      <c r="C27" s="37">
        <v>42833</v>
      </c>
    </row>
    <row r="28" spans="1:3">
      <c r="A28" t="s">
        <v>73</v>
      </c>
      <c r="B28" t="s">
        <v>57</v>
      </c>
      <c r="C28" s="37">
        <v>42833</v>
      </c>
    </row>
    <row r="29" spans="1:3">
      <c r="A29" t="s">
        <v>74</v>
      </c>
      <c r="B29" t="s">
        <v>63</v>
      </c>
      <c r="C29" s="37">
        <v>42845</v>
      </c>
    </row>
    <row r="30" spans="1:3">
      <c r="A30" t="s">
        <v>75</v>
      </c>
      <c r="B30" t="s">
        <v>63</v>
      </c>
      <c r="C30" s="37">
        <v>42857</v>
      </c>
    </row>
    <row r="31" spans="1:3">
      <c r="A31" t="s">
        <v>76</v>
      </c>
      <c r="B31" t="s">
        <v>57</v>
      </c>
      <c r="C31" s="37">
        <v>42862</v>
      </c>
    </row>
    <row r="32" spans="1:3">
      <c r="A32" t="s">
        <v>77</v>
      </c>
      <c r="B32" t="s">
        <v>57</v>
      </c>
      <c r="C32" s="37">
        <v>42877</v>
      </c>
    </row>
    <row r="33" spans="1:2">
      <c r="A33" t="s">
        <v>78</v>
      </c>
      <c r="B33" t="s">
        <v>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计算明细</vt:lpstr>
      <vt:lpstr>Sheet1</vt:lpstr>
      <vt:lpstr>人事档案</vt:lpstr>
      <vt:lpstr>A类</vt:lpstr>
      <vt:lpstr>B类</vt:lpstr>
      <vt:lpstr>C类</vt:lpstr>
      <vt:lpstr>D类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CH</cp:lastModifiedBy>
  <dcterms:created xsi:type="dcterms:W3CDTF">2017-02-08T02:02:47Z</dcterms:created>
  <dcterms:modified xsi:type="dcterms:W3CDTF">2017-09-03T10:19:14Z</dcterms:modified>
</cp:coreProperties>
</file>