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80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<sst xmlns="http://schemas.openxmlformats.org/spreadsheetml/2006/main" count="160">
  <si>
    <t>序号</t>
  </si>
  <si>
    <t>月份</t>
  </si>
  <si>
    <t>分校</t>
  </si>
  <si>
    <t>退费类型</t>
  </si>
  <si>
    <t>学号</t>
  </si>
  <si>
    <t>学生姓名</t>
  </si>
  <si>
    <t>年级</t>
  </si>
  <si>
    <t>是否学习卡结算</t>
  </si>
  <si>
    <t>结算类型</t>
  </si>
  <si>
    <t>班级编号</t>
  </si>
  <si>
    <t>本次退费课程的缴费时间</t>
  </si>
  <si>
    <t>申请退费时间</t>
  </si>
  <si>
    <t>退费课次</t>
  </si>
  <si>
    <t>定金</t>
  </si>
  <si>
    <t>退学费金额</t>
  </si>
  <si>
    <t>教材费</t>
  </si>
  <si>
    <t>小计</t>
  </si>
  <si>
    <t>备注</t>
  </si>
  <si>
    <t>家长姓名</t>
  </si>
  <si>
    <t>联系电话</t>
  </si>
  <si>
    <t>开户行</t>
  </si>
  <si>
    <t>银行账号</t>
  </si>
  <si>
    <t>退费原因</t>
  </si>
  <si>
    <t>电话确认</t>
  </si>
  <si>
    <t>招生顾问/招生主任</t>
  </si>
  <si>
    <t>精读老师</t>
  </si>
  <si>
    <t>泛读老师</t>
  </si>
  <si>
    <t>教务主任</t>
  </si>
  <si>
    <t>招生副校长</t>
  </si>
  <si>
    <t>店长总监(校长）</t>
  </si>
  <si>
    <t>区域教学总监</t>
  </si>
  <si>
    <t>区域总监/副总</t>
  </si>
  <si>
    <t>扣款合计</t>
  </si>
  <si>
    <t>姓名1</t>
  </si>
  <si>
    <t>职位</t>
  </si>
  <si>
    <t>应扣金额1</t>
  </si>
  <si>
    <t>姓名2</t>
  </si>
  <si>
    <t>应扣金额2</t>
  </si>
  <si>
    <t>姓名3</t>
  </si>
  <si>
    <t>应扣金额3</t>
  </si>
  <si>
    <t>姓名4</t>
  </si>
  <si>
    <t>应扣金额4</t>
  </si>
  <si>
    <t>姓名5</t>
  </si>
  <si>
    <t>应扣金额5</t>
  </si>
  <si>
    <t>姓名6</t>
  </si>
  <si>
    <t>应扣金额6</t>
  </si>
  <si>
    <t>姓名7</t>
  </si>
  <si>
    <t>应扣金额7</t>
  </si>
  <si>
    <t>姓名8</t>
  </si>
  <si>
    <t>应扣金额8</t>
  </si>
  <si>
    <t>学习卡</t>
  </si>
  <si>
    <t>1月</t>
  </si>
  <si>
    <t>国际课程</t>
  </si>
  <si>
    <t>初三</t>
  </si>
  <si>
    <t>天河体育中心</t>
  </si>
  <si>
    <t>1期秒杀</t>
  </si>
  <si>
    <t>非学习卡</t>
  </si>
  <si>
    <t>2月</t>
  </si>
  <si>
    <t>领袖课程</t>
  </si>
  <si>
    <t>初三以下</t>
  </si>
  <si>
    <t>天河南骏中心</t>
  </si>
  <si>
    <t>买三期送二期</t>
  </si>
  <si>
    <t>3月</t>
  </si>
  <si>
    <t>天河华景中心</t>
  </si>
  <si>
    <t>一年国际会员</t>
  </si>
  <si>
    <t>4月</t>
  </si>
  <si>
    <t>海珠滨江东中心</t>
  </si>
  <si>
    <t>二年国际会员</t>
  </si>
  <si>
    <t>5月</t>
  </si>
  <si>
    <t>退差额</t>
  </si>
  <si>
    <t>越秀五羊中心</t>
  </si>
  <si>
    <t>三年拼单会员</t>
  </si>
  <si>
    <t>6月</t>
  </si>
  <si>
    <t>一对一</t>
  </si>
  <si>
    <t>越秀活动中心</t>
  </si>
  <si>
    <t>五年国际会员</t>
  </si>
  <si>
    <t>7月</t>
  </si>
  <si>
    <t>番禺华南中心</t>
  </si>
  <si>
    <t>预订游学优惠读</t>
  </si>
  <si>
    <t>8月</t>
  </si>
  <si>
    <t>番禺市桥中心</t>
  </si>
  <si>
    <t>预订游学免费读</t>
  </si>
  <si>
    <t>9月</t>
  </si>
  <si>
    <t>惠州滨江大厦中心</t>
  </si>
  <si>
    <t>国际领袖课程</t>
  </si>
  <si>
    <t>10月</t>
  </si>
  <si>
    <t>惠州麦地中心</t>
  </si>
  <si>
    <t>国内领袖课程</t>
  </si>
  <si>
    <t>11月</t>
  </si>
  <si>
    <t>东莞国泰中心</t>
  </si>
  <si>
    <t>老生续费</t>
  </si>
  <si>
    <t>12月</t>
  </si>
  <si>
    <t>东莞阳光中心</t>
  </si>
  <si>
    <t>买三期送一期</t>
  </si>
  <si>
    <t>信阳东方红中心</t>
  </si>
  <si>
    <t>预订游学优惠读-创始</t>
  </si>
  <si>
    <t>惠州东平中心</t>
  </si>
  <si>
    <t>三年拼单会员-创始</t>
  </si>
  <si>
    <t>惠州江北中心</t>
  </si>
  <si>
    <t>五年国际会员-创始</t>
  </si>
  <si>
    <t>惠州金山湖中心</t>
  </si>
  <si>
    <t>预订游学免费读-创始</t>
  </si>
  <si>
    <t>越秀淘金中心</t>
  </si>
  <si>
    <t>买二年送一年</t>
  </si>
  <si>
    <t>天河天府路中心</t>
  </si>
  <si>
    <t>爱外教</t>
  </si>
  <si>
    <t>番禺喜盈中心</t>
  </si>
  <si>
    <t>金牌会员</t>
  </si>
  <si>
    <t>东莞文鼎中心</t>
  </si>
  <si>
    <t>2.5年拼单会员</t>
  </si>
  <si>
    <t>天河骏景中心</t>
  </si>
  <si>
    <t>买三年送二年</t>
  </si>
  <si>
    <t>天河帝景苑中心</t>
  </si>
  <si>
    <t>一期国际学员</t>
  </si>
  <si>
    <t>天河财富广场中心</t>
  </si>
  <si>
    <t>越秀水荫路中心</t>
  </si>
  <si>
    <t>番禺洛溪中心</t>
  </si>
  <si>
    <t>越秀小北中心</t>
  </si>
  <si>
    <t>番禺大石中心</t>
  </si>
  <si>
    <t>海珠江南西中心</t>
  </si>
  <si>
    <t>区域教学总监：</t>
  </si>
  <si>
    <t>信阳平桥中心</t>
  </si>
  <si>
    <t xml:space="preserve">嫦好：3家校区教学：天河珠江新城、天河财富广场、越秀水荫路  </t>
  </si>
  <si>
    <t>信阳北京路中心</t>
  </si>
  <si>
    <t xml:space="preserve">朱荣兰：6家校区教学：天河骏景、天府路、华景、南骏、帝景苑、佛山大良 </t>
  </si>
  <si>
    <t>东莞虎门中心</t>
  </si>
  <si>
    <t>梁箫：5家校区教学：越秀五羊、越秀活动中心、越秀小北、越秀淘金、白云京溪</t>
  </si>
  <si>
    <t>东莞地王中心</t>
  </si>
  <si>
    <t>惠州海博中心</t>
  </si>
  <si>
    <t>东莞卓越时代中心</t>
  </si>
  <si>
    <t>惠州滨江日升昌中心</t>
  </si>
  <si>
    <t>东莞胜和广场中心</t>
  </si>
  <si>
    <t>顺德大良西山中心</t>
  </si>
  <si>
    <t>天河长兴中心</t>
  </si>
  <si>
    <t>白云黄边中心</t>
  </si>
  <si>
    <t>天河珠江新城中心</t>
  </si>
  <si>
    <t>佛山南海桂城中心</t>
  </si>
  <si>
    <t>白云京溪中心</t>
  </si>
  <si>
    <t>越秀东峻中心</t>
  </si>
  <si>
    <t>海珠金碧中心</t>
  </si>
  <si>
    <t>海珠沙园中心</t>
  </si>
  <si>
    <t>惠州仲恺中心</t>
  </si>
  <si>
    <t>肇庆天宁广场中心</t>
  </si>
  <si>
    <t>郑州二七中心</t>
  </si>
  <si>
    <t>东莞厚街中心</t>
  </si>
  <si>
    <t>佛山顺德容桂中心</t>
  </si>
  <si>
    <t>黄埔锐丰广场中心</t>
  </si>
  <si>
    <t>越秀公园前中心</t>
  </si>
  <si>
    <t>越秀环市东华信中心</t>
  </si>
  <si>
    <t>惠州水口中心</t>
  </si>
  <si>
    <t>佛山禅城普君中心</t>
  </si>
  <si>
    <t>增城新塘广场中心</t>
  </si>
  <si>
    <t>越秀团一大中心</t>
  </si>
  <si>
    <t>深圳坪山御景中心</t>
  </si>
  <si>
    <t>成都天紫界中心</t>
  </si>
  <si>
    <t>南沙金洲中心</t>
  </si>
  <si>
    <t>番禺同创誉城中心</t>
  </si>
  <si>
    <t>成都银海中心</t>
  </si>
  <si>
    <t>深圳坪山招商中心</t>
  </si>
  <si>
    <t>越秀五羊邨中心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</si>
</sst>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[$-409]mmm/yy;@"/>
    <numFmt numFmtId="178" formatCode="_ * #,##0_ ;_ * \-#,##0_ ;_ * &quot;-&quot;??_ ;_ @_ "/>
    <numFmt numFmtId="179" formatCode="#,##0_ "/>
    <numFmt numFmtId="180" formatCode="0.00_);[Red]\(0.00\)"/>
  </numFmts>
  <fonts count="29">
    <font>
      <sz val="11"/>
      <color theme="1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b/>
      <sz val="9"/>
      <color rgb="FF000000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6" borderId="10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26" fillId="26" borderId="1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8" fillId="0" borderId="0">
      <alignment vertical="center"/>
    </xf>
  </cellStyleXfs>
  <cellXfs count="77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177" fontId="4" fillId="3" borderId="4" xfId="50" applyNumberFormat="1" applyFont="1" applyFill="1" applyBorder="1" applyAlignment="1">
      <alignment horizontal="left" vertical="center" wrapText="1"/>
    </xf>
    <xf numFmtId="177" fontId="4" fillId="3" borderId="4" xfId="50" applyNumberFormat="1" applyFont="1" applyFill="1" applyBorder="1" applyAlignment="1" applyProtection="1">
      <alignment horizontal="left" vertical="center"/>
    </xf>
    <xf numFmtId="177" fontId="5" fillId="3" borderId="4" xfId="0" applyNumberFormat="1" applyFont="1" applyFill="1" applyBorder="1" applyAlignment="1">
      <alignment horizontal="left" vertical="center"/>
    </xf>
    <xf numFmtId="0" fontId="4" fillId="3" borderId="4" xfId="50" applyFont="1" applyFill="1" applyBorder="1" applyAlignment="1">
      <alignment horizontal="left" vertical="center" wrapText="1"/>
    </xf>
    <xf numFmtId="0" fontId="4" fillId="3" borderId="4" xfId="50" applyFont="1" applyFill="1" applyBorder="1" applyAlignment="1" applyProtection="1">
      <alignment horizontal="left" vertical="center"/>
    </xf>
    <xf numFmtId="0" fontId="5" fillId="3" borderId="4" xfId="0" applyFont="1" applyFill="1" applyBorder="1" applyAlignment="1" applyProtection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 applyProtection="1">
      <alignment horizontal="left" vertical="center"/>
    </xf>
    <xf numFmtId="176" fontId="4" fillId="3" borderId="4" xfId="5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178" fontId="1" fillId="0" borderId="6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179" fontId="3" fillId="2" borderId="1" xfId="8" applyNumberFormat="1" applyFont="1" applyFill="1" applyBorder="1" applyAlignment="1">
      <alignment horizontal="center" vertical="center"/>
    </xf>
    <xf numFmtId="180" fontId="3" fillId="2" borderId="1" xfId="8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 applyProtection="1">
      <alignment horizontal="left" vertical="center"/>
    </xf>
    <xf numFmtId="177" fontId="4" fillId="3" borderId="8" xfId="50" applyNumberFormat="1" applyFont="1" applyFill="1" applyBorder="1" applyAlignment="1">
      <alignment horizontal="left" vertical="center"/>
    </xf>
    <xf numFmtId="177" fontId="5" fillId="3" borderId="4" xfId="0" applyNumberFormat="1" applyFont="1" applyFill="1" applyBorder="1" applyAlignment="1" applyProtection="1">
      <alignment horizontal="left" vertical="center"/>
    </xf>
    <xf numFmtId="179" fontId="4" fillId="3" borderId="4" xfId="8" applyNumberFormat="1" applyFont="1" applyFill="1" applyBorder="1" applyAlignment="1" applyProtection="1">
      <alignment horizontal="center" vertical="center"/>
    </xf>
    <xf numFmtId="180" fontId="4" fillId="3" borderId="4" xfId="8" applyNumberFormat="1" applyFont="1" applyFill="1" applyBorder="1" applyAlignment="1" applyProtection="1">
      <alignment horizontal="left" vertical="center"/>
    </xf>
    <xf numFmtId="0" fontId="4" fillId="3" borderId="8" xfId="50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80" fontId="3" fillId="0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49" fontId="4" fillId="3" borderId="4" xfId="50" applyNumberFormat="1" applyFont="1" applyFill="1" applyBorder="1" applyAlignment="1">
      <alignment horizontal="left" vertical="center" wrapText="1"/>
    </xf>
    <xf numFmtId="49" fontId="4" fillId="3" borderId="4" xfId="50" applyNumberFormat="1" applyFont="1" applyFill="1" applyBorder="1" applyAlignment="1" applyProtection="1">
      <alignment horizontal="left" vertical="center"/>
    </xf>
    <xf numFmtId="0" fontId="4" fillId="3" borderId="4" xfId="50" applyNumberFormat="1" applyFont="1" applyFill="1" applyBorder="1" applyAlignment="1" applyProtection="1">
      <alignment horizontal="left" vertical="center"/>
    </xf>
    <xf numFmtId="43" fontId="4" fillId="3" borderId="4" xfId="8" applyFont="1" applyFill="1" applyBorder="1" applyAlignment="1" applyProtection="1">
      <alignment horizontal="left" vertical="center" wrapText="1"/>
    </xf>
    <xf numFmtId="43" fontId="4" fillId="3" borderId="4" xfId="8" applyFont="1" applyFill="1" applyBorder="1" applyAlignment="1" applyProtection="1">
      <alignment horizontal="left" vertical="center"/>
    </xf>
    <xf numFmtId="0" fontId="4" fillId="3" borderId="4" xfId="8" applyNumberFormat="1" applyFont="1" applyFill="1" applyBorder="1" applyAlignment="1">
      <alignment horizontal="left" vertical="center"/>
    </xf>
    <xf numFmtId="49" fontId="4" fillId="3" borderId="4" xfId="5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 applyProtection="1">
      <alignment horizontal="left" vertical="center"/>
    </xf>
    <xf numFmtId="49" fontId="4" fillId="3" borderId="4" xfId="50" applyNumberFormat="1" applyFont="1" applyFill="1" applyBorder="1" applyAlignment="1" applyProtection="1">
      <alignment horizontal="left" vertical="center" wrapText="1"/>
    </xf>
    <xf numFmtId="178" fontId="4" fillId="3" borderId="4" xfId="8" applyNumberFormat="1" applyFont="1" applyFill="1" applyBorder="1" applyAlignment="1" applyProtection="1">
      <alignment horizontal="left" vertical="center" wrapText="1"/>
    </xf>
    <xf numFmtId="178" fontId="4" fillId="3" borderId="4" xfId="8" applyNumberFormat="1" applyFont="1" applyFill="1" applyBorder="1" applyAlignment="1" applyProtection="1">
      <alignment horizontal="left" vertical="center"/>
    </xf>
    <xf numFmtId="43" fontId="1" fillId="0" borderId="1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 applyProtection="1">
      <alignment vertical="center"/>
    </xf>
    <xf numFmtId="0" fontId="4" fillId="3" borderId="4" xfId="50" applyNumberFormat="1" applyFont="1" applyFill="1" applyBorder="1" applyAlignment="1" applyProtection="1">
      <alignment vertical="center"/>
    </xf>
    <xf numFmtId="49" fontId="4" fillId="3" borderId="4" xfId="50" applyNumberFormat="1" applyFont="1" applyFill="1" applyBorder="1" applyAlignment="1" applyProtection="1">
      <alignment vertical="center"/>
    </xf>
    <xf numFmtId="0" fontId="4" fillId="3" borderId="4" xfId="50" applyFont="1" applyFill="1" applyBorder="1" applyAlignment="1">
      <alignment horizontal="left" vertical="center"/>
    </xf>
    <xf numFmtId="0" fontId="4" fillId="3" borderId="4" xfId="50" applyFont="1" applyFill="1" applyBorder="1" applyAlignment="1" applyProtection="1">
      <alignment vertical="center"/>
    </xf>
    <xf numFmtId="177" fontId="4" fillId="3" borderId="4" xfId="50" applyNumberFormat="1" applyFont="1" applyFill="1" applyBorder="1" applyAlignment="1">
      <alignment horizontal="left" vertical="center"/>
    </xf>
    <xf numFmtId="177" fontId="4" fillId="3" borderId="4" xfId="50" applyNumberFormat="1" applyFont="1" applyFill="1" applyBorder="1" applyAlignment="1" applyProtection="1">
      <alignment vertical="center"/>
    </xf>
    <xf numFmtId="178" fontId="4" fillId="3" borderId="4" xfId="41" applyNumberFormat="1" applyFont="1" applyFill="1" applyBorder="1" applyAlignment="1">
      <alignment horizontal="left" vertical="center"/>
    </xf>
    <xf numFmtId="177" fontId="4" fillId="3" borderId="4" xfId="50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vertical="center" wrapText="1"/>
    </xf>
    <xf numFmtId="178" fontId="3" fillId="3" borderId="1" xfId="0" applyNumberFormat="1" applyFont="1" applyFill="1" applyBorder="1" applyAlignment="1">
      <alignment horizontal="left" vertical="center"/>
    </xf>
    <xf numFmtId="178" fontId="4" fillId="0" borderId="4" xfId="8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left" vertical="center"/>
    </xf>
    <xf numFmtId="178" fontId="3" fillId="2" borderId="1" xfId="0" applyNumberFormat="1" applyFont="1" applyFill="1" applyBorder="1" applyAlignment="1" applyProtection="1">
      <alignment horizontal="left" vertical="center"/>
    </xf>
    <xf numFmtId="0" fontId="4" fillId="3" borderId="4" xfId="50" applyNumberFormat="1" applyFont="1" applyFill="1" applyBorder="1" applyAlignment="1">
      <alignment vertical="center"/>
    </xf>
    <xf numFmtId="0" fontId="4" fillId="3" borderId="4" xfId="50" applyFont="1" applyFill="1" applyBorder="1" applyAlignment="1">
      <alignment vertical="center"/>
    </xf>
    <xf numFmtId="178" fontId="4" fillId="3" borderId="4" xfId="8" applyNumberFormat="1" applyFont="1" applyFill="1" applyBorder="1" applyAlignment="1">
      <alignment horizontal="left" vertical="center"/>
    </xf>
    <xf numFmtId="178" fontId="4" fillId="3" borderId="4" xfId="4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千位分隔 30" xf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03 2 26 16" xfId="50"/>
  </cellStyles>
  <dxfs count="2">
    <dxf>
      <font>
        <b val="1"/>
        <i val="0"/>
      </font>
      <fill>
        <patternFill patternType="solid">
          <bgColor rgb="FFFF0000"/>
        </patternFill>
      </fill>
    </dxf>
    <dxf>
      <font>
        <b val="1"/>
        <i val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66"/>
  <sheetViews>
    <sheetView tabSelected="1" topLeftCell="AA1" workbookViewId="0">
      <selection activeCell="AH3" sqref="AH3"/>
    </sheetView>
  </sheetViews>
  <sheetFormatPr defaultColWidth="9" defaultRowHeight="13.5"/>
  <cols>
    <col min="1" max="1" width="3.5" customWidth="1"/>
    <col min="2" max="2" width="3.875" customWidth="1"/>
    <col min="3" max="3" width="14.75" customWidth="1"/>
    <col min="9" max="9" width="14.125" customWidth="1"/>
    <col min="10" max="10" width="13.125" customWidth="1"/>
    <col min="13" max="13" width="7.625" customWidth="1"/>
    <col min="14" max="14" width="9.125" customWidth="1"/>
    <col min="15" max="15" width="9.75" customWidth="1"/>
    <col min="16" max="16" width="9.125" customWidth="1"/>
    <col min="17" max="17" width="9.375" customWidth="1"/>
    <col min="18" max="18" width="16.25" customWidth="1"/>
    <col min="19" max="19" width="9" customWidth="1"/>
    <col min="20" max="20" width="12" customWidth="1"/>
    <col min="21" max="21" width="23.875" customWidth="1"/>
    <col min="22" max="22" width="19" customWidth="1"/>
    <col min="23" max="23" width="26.875" customWidth="1"/>
    <col min="24" max="24" width="11.25" customWidth="1"/>
    <col min="86" max="86" width="11.125" customWidth="1"/>
    <col min="87" max="87" width="13.5" customWidth="1"/>
  </cols>
  <sheetData>
    <row r="1" customFormat="1" ht="22.5" customHeight="1" spans="1:4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0" t="s">
        <v>9</v>
      </c>
      <c r="K1" s="21" t="s">
        <v>10</v>
      </c>
      <c r="L1" s="21" t="s">
        <v>11</v>
      </c>
      <c r="M1" s="2" t="s">
        <v>12</v>
      </c>
      <c r="N1" s="2" t="s">
        <v>13</v>
      </c>
      <c r="O1" s="22" t="s">
        <v>14</v>
      </c>
      <c r="P1" s="22" t="s">
        <v>15</v>
      </c>
      <c r="Q1" s="37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/>
      <c r="AB1" s="1" t="s">
        <v>25</v>
      </c>
      <c r="AC1" s="1"/>
      <c r="AD1" s="1" t="s">
        <v>26</v>
      </c>
      <c r="AE1" s="1"/>
      <c r="AF1" s="1" t="s">
        <v>27</v>
      </c>
      <c r="AG1" s="1"/>
      <c r="AH1" s="1" t="s">
        <v>28</v>
      </c>
      <c r="AI1" s="1"/>
      <c r="AJ1" s="1" t="s">
        <v>29</v>
      </c>
      <c r="AK1" s="1"/>
      <c r="AL1" s="65" t="s">
        <v>30</v>
      </c>
      <c r="AM1" s="66"/>
      <c r="AN1" s="37" t="s">
        <v>31</v>
      </c>
      <c r="AO1" s="37"/>
      <c r="AP1" s="76" t="s">
        <v>32</v>
      </c>
    </row>
    <row r="2" customFormat="1" spans="1:42">
      <c r="A2" s="1"/>
      <c r="B2" s="1"/>
      <c r="C2" s="1"/>
      <c r="D2" s="1"/>
      <c r="E2" s="2"/>
      <c r="F2" s="2"/>
      <c r="G2" s="1"/>
      <c r="H2" s="2"/>
      <c r="I2" s="1"/>
      <c r="J2" s="23"/>
      <c r="K2" s="24"/>
      <c r="L2" s="24"/>
      <c r="M2" s="25"/>
      <c r="N2" s="25"/>
      <c r="O2" s="26"/>
      <c r="P2" s="26"/>
      <c r="Q2" s="37"/>
      <c r="R2" s="1"/>
      <c r="S2" s="1"/>
      <c r="T2" s="1"/>
      <c r="U2" s="1"/>
      <c r="V2" s="1"/>
      <c r="W2" s="1"/>
      <c r="X2" s="1"/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53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37" t="s">
        <v>45</v>
      </c>
      <c r="AL2" s="1" t="s">
        <v>46</v>
      </c>
      <c r="AM2" s="37" t="s">
        <v>47</v>
      </c>
      <c r="AN2" s="67" t="s">
        <v>48</v>
      </c>
      <c r="AO2" s="37" t="s">
        <v>49</v>
      </c>
      <c r="AP2" s="76"/>
    </row>
    <row r="3" ht="14.25" spans="1:88">
      <c r="A3" s="3"/>
      <c r="B3" s="4"/>
      <c r="C3" s="5"/>
      <c r="D3" s="6"/>
      <c r="E3" s="7"/>
      <c r="F3" s="8"/>
      <c r="G3" s="9"/>
      <c r="H3" s="8"/>
      <c r="I3" s="27"/>
      <c r="J3" s="5"/>
      <c r="K3" s="28"/>
      <c r="L3" s="28"/>
      <c r="M3" s="29"/>
      <c r="N3" s="30"/>
      <c r="O3" s="30"/>
      <c r="P3" s="30"/>
      <c r="Q3" s="38"/>
      <c r="R3" s="39"/>
      <c r="S3" s="40"/>
      <c r="T3" s="5"/>
      <c r="U3" s="40"/>
      <c r="V3" s="40"/>
      <c r="W3" s="5"/>
      <c r="X3" s="10"/>
      <c r="Y3" s="5"/>
      <c r="Z3" s="5"/>
      <c r="AA3" s="54"/>
      <c r="AB3" s="10"/>
      <c r="AC3" s="54"/>
      <c r="AD3" s="55"/>
      <c r="AE3" s="54"/>
      <c r="AF3" s="55"/>
      <c r="AG3" s="54"/>
      <c r="AH3" s="55"/>
      <c r="AI3" s="54"/>
      <c r="AJ3" s="55"/>
      <c r="AK3" s="54"/>
      <c r="AL3" s="68"/>
      <c r="AM3" s="69"/>
      <c r="AN3" s="70"/>
      <c r="AO3" s="54"/>
      <c r="AP3" s="54"/>
      <c r="CC3" t="s">
        <v>50</v>
      </c>
      <c r="CD3">
        <f t="shared" ref="CD3:CD42" si="0">DATEDIF(K3,L3,"M")</f>
        <v>0</v>
      </c>
      <c r="CE3" t="s">
        <v>51</v>
      </c>
      <c r="CF3" t="s">
        <v>52</v>
      </c>
      <c r="CG3" t="s">
        <v>53</v>
      </c>
      <c r="CH3" t="s">
        <v>54</v>
      </c>
      <c r="CI3" t="s">
        <v>55</v>
      </c>
      <c r="CJ3">
        <v>0.2</v>
      </c>
    </row>
    <row r="4" ht="14.25" spans="1:88">
      <c r="A4" s="3"/>
      <c r="B4" s="4"/>
      <c r="C4" s="10"/>
      <c r="D4" s="6"/>
      <c r="E4" s="7"/>
      <c r="F4" s="8"/>
      <c r="G4" s="9"/>
      <c r="H4" s="8"/>
      <c r="I4" s="27"/>
      <c r="J4" s="5"/>
      <c r="K4" s="28"/>
      <c r="L4" s="31"/>
      <c r="M4" s="29"/>
      <c r="N4" s="30"/>
      <c r="O4" s="30"/>
      <c r="P4" s="30"/>
      <c r="Q4" s="38"/>
      <c r="R4" s="39"/>
      <c r="S4" s="41"/>
      <c r="T4" s="5"/>
      <c r="U4" s="41"/>
      <c r="V4" s="41"/>
      <c r="W4" s="10"/>
      <c r="X4" s="5"/>
      <c r="Y4" s="5"/>
      <c r="Z4" s="10"/>
      <c r="AA4" s="54">
        <f>IFERROR(IF(OR(I4="预订游学优惠读",I4="预订游学免费读",I4="预订游学优惠读-创始",I4="预订游学免费读-创始"),IF(CD4&gt;24,0,IF(G4="初三",0,IF(H4="非学习卡",VLOOKUP(I4,CI:CJ,2,0)*O4*0.6*0.5,VLOOKUP(I4,CI:CJ,2,0)*O4*0.5))),IF(H4="非学习卡",VLOOKUP(I4,CI:CJ,2,0)*O4*0.6,VLOOKUP(I4,CI:CJ,2,0)*O4)),0)</f>
        <v>0</v>
      </c>
      <c r="AB4" s="55"/>
      <c r="AC4" s="54">
        <f t="shared" ref="AC3:AC25" si="1">IF(OR(I4="预订游学优惠读",I4="预订游学免费读",I4="预订游学优惠读-创始",I4="预订游学免费读-创始"),IF(CD4&gt;24,0,IF(OR(J4="未进班",G4="初三"),0,O4*2%))*0.5,IF(OR(J4="未进班",G4="初三"),0,O4*2%))</f>
        <v>0</v>
      </c>
      <c r="AD4" s="55"/>
      <c r="AE4" s="54">
        <f t="shared" ref="AE3:AE25" si="2">IF(OR(I4="预订游学优惠读",I4="预订游学免费读",I4="预订游学优惠读-创始",I4="预订游学免费读-创始"),IF(CD4&gt;24,0,IF(OR(J4="未进班",G4="初三"),0,O4*1%))*0.5,IF(OR(J4="未进班",G4="初三"),0,O4*1%))</f>
        <v>0</v>
      </c>
      <c r="AF4" s="56"/>
      <c r="AG4" s="54">
        <f t="shared" ref="AG3:AG25" si="3">IF(OR(I4="预订游学优惠读",I4="预订游学免费读",I4="预订游学优惠读-创始",I4="预订游学免费读-创始"),IF(CD4&gt;24,0,IF(OR(J4="未进班",G4="初三"),0,O4*1%))*0.5,IF(OR(J4="未进班",G4="初三"),0,O4*1%))</f>
        <v>0</v>
      </c>
      <c r="AH4" s="56"/>
      <c r="AI4" s="54">
        <f t="shared" ref="AI3:AI25" si="4">IF(OR(I4="预订游学优惠读",I4="预订游学免费读",I4="预订游学优惠读-创始",I4="预订游学免费读-创始"),IF(CD4&gt;24,0,IF(G4="初三",0,O4*1.5%))*0.5,IF(G4="初三",0,O4*1.5%))</f>
        <v>0</v>
      </c>
      <c r="AJ4" s="56"/>
      <c r="AK4" s="54">
        <f t="shared" ref="AK3:AK25" si="5">IF(OR(I4="预订游学优惠读",I4="预订游学免费读",I4="预订游学优惠读-创始",I4="预订游学免费读-创始"),IF(CD4&gt;24,0,IF(OR(J4="未进班",G4="初三"),0,O4*2.5%))*0.5,IF(OR(J4="未进班",G4="初三"),0,O4*2.5%))</f>
        <v>0</v>
      </c>
      <c r="AL4" s="68"/>
      <c r="AM4" s="69">
        <f t="shared" ref="AM3:AM25" si="6">IF(OR(I4="预订游学优惠读",I4="预订游学免费读",I4="预订游学优惠读-创始",I4="预订游学免费读-创始"),IF(CD4&gt;24,0,IF(OR(J4="未进班",G4="初三"),0,O4*2.5%))*0.5,IF(OR(J4="未进班",G4="初三"),0,O4*2.5%))</f>
        <v>0</v>
      </c>
      <c r="AN4" s="71"/>
      <c r="AO4" s="54">
        <f t="shared" ref="AO3:AO25" si="7">IF(OR(I4="预订游学优惠读",I4="预订游学免费读",I4="预订游学优惠读-创始",I4="预订游学免费读-创始"),IF(CD4&gt;24,0,IF(OR(J4="未进班",G4="初三"),0,O4*2.5%))*0.5,IF(OR(J4="未进班",G4="初三"),0,O4*2.5%))</f>
        <v>0</v>
      </c>
      <c r="AP4" s="54">
        <f t="shared" ref="AP3:AP25" si="8">AC4+AE4+AG4+AA4+AI4+AK4+AO4+AM4</f>
        <v>0</v>
      </c>
      <c r="CC4" t="s">
        <v>56</v>
      </c>
      <c r="CD4">
        <f t="shared" si="0"/>
        <v>0</v>
      </c>
      <c r="CE4" t="s">
        <v>57</v>
      </c>
      <c r="CF4" t="s">
        <v>58</v>
      </c>
      <c r="CG4" t="s">
        <v>59</v>
      </c>
      <c r="CH4" t="s">
        <v>60</v>
      </c>
      <c r="CI4" t="s">
        <v>61</v>
      </c>
      <c r="CJ4">
        <v>0.08</v>
      </c>
    </row>
    <row r="5" ht="14.25" spans="1:88">
      <c r="A5" s="3"/>
      <c r="B5" s="4"/>
      <c r="C5" s="5"/>
      <c r="D5" s="6"/>
      <c r="E5" s="7"/>
      <c r="F5" s="8"/>
      <c r="G5" s="9"/>
      <c r="H5" s="8"/>
      <c r="I5" s="27"/>
      <c r="J5" s="5"/>
      <c r="K5" s="28"/>
      <c r="L5" s="28"/>
      <c r="M5" s="29"/>
      <c r="N5" s="30"/>
      <c r="O5" s="30"/>
      <c r="P5" s="30"/>
      <c r="Q5" s="38"/>
      <c r="R5" s="39"/>
      <c r="S5" s="40"/>
      <c r="T5" s="5"/>
      <c r="U5" s="40"/>
      <c r="V5" s="40"/>
      <c r="W5" s="5"/>
      <c r="X5" s="40"/>
      <c r="Y5" s="5"/>
      <c r="Z5" s="5"/>
      <c r="AA5" s="54">
        <f>IFERROR(IF(OR(I5="预订游学优惠读",I5="预订游学免费读",I5="预订游学优惠读-创始",I5="预订游学免费读-创始"),IF(CD5&gt;24,0,IF(G5="初三",0,IF(H5="非学习卡",VLOOKUP(I5,CI:CJ,2,0)*O5*0.6*0.5,VLOOKUP(I5,CI:CJ,2,0)*O5*0.5))),IF(H5="非学习卡",VLOOKUP(I5,CI:CJ,2,0)*O5*0.6,VLOOKUP(I5,CI:CJ,2,0)*O5)),0)</f>
        <v>0</v>
      </c>
      <c r="AB5" s="55"/>
      <c r="AC5" s="54">
        <f t="shared" si="1"/>
        <v>0</v>
      </c>
      <c r="AD5" s="55"/>
      <c r="AE5" s="54">
        <f t="shared" si="2"/>
        <v>0</v>
      </c>
      <c r="AF5" s="55"/>
      <c r="AG5" s="54">
        <f t="shared" si="3"/>
        <v>0</v>
      </c>
      <c r="AH5" s="55"/>
      <c r="AI5" s="54">
        <f t="shared" si="4"/>
        <v>0</v>
      </c>
      <c r="AJ5" s="55"/>
      <c r="AK5" s="54">
        <f t="shared" si="5"/>
        <v>0</v>
      </c>
      <c r="AL5" s="68"/>
      <c r="AM5" s="69">
        <f t="shared" si="6"/>
        <v>0</v>
      </c>
      <c r="AN5" s="70"/>
      <c r="AO5" s="54">
        <f t="shared" si="7"/>
        <v>0</v>
      </c>
      <c r="AP5" s="54">
        <f t="shared" si="8"/>
        <v>0</v>
      </c>
      <c r="CD5">
        <f t="shared" si="0"/>
        <v>0</v>
      </c>
      <c r="CE5" t="s">
        <v>62</v>
      </c>
      <c r="CF5" t="s">
        <v>13</v>
      </c>
      <c r="CH5" t="s">
        <v>63</v>
      </c>
      <c r="CI5" t="s">
        <v>64</v>
      </c>
      <c r="CJ5">
        <v>0.12</v>
      </c>
    </row>
    <row r="6" ht="14.25" spans="1:88">
      <c r="A6" s="3"/>
      <c r="B6" s="4"/>
      <c r="C6" s="5"/>
      <c r="D6" s="6"/>
      <c r="E6" s="7"/>
      <c r="F6" s="8"/>
      <c r="G6" s="9"/>
      <c r="H6" s="8"/>
      <c r="I6" s="27"/>
      <c r="J6" s="5"/>
      <c r="K6" s="28"/>
      <c r="L6" s="28"/>
      <c r="M6" s="29"/>
      <c r="N6" s="30"/>
      <c r="O6" s="30"/>
      <c r="P6" s="30"/>
      <c r="Q6" s="38"/>
      <c r="R6" s="39"/>
      <c r="S6" s="40"/>
      <c r="T6" s="5"/>
      <c r="U6" s="40"/>
      <c r="V6" s="40"/>
      <c r="W6" s="5"/>
      <c r="X6" s="5"/>
      <c r="Y6" s="5"/>
      <c r="Z6" s="5"/>
      <c r="AA6" s="54">
        <f>IFERROR(IF(OR(I6="预订游学优惠读",I6="预订游学免费读",I6="预订游学优惠读-创始",I6="预订游学免费读-创始"),IF(CD6&gt;24,0,IF(G6="初三",0,IF(H6="非学习卡",VLOOKUP(I6,CI:CJ,2,0)*O6*0.6*0.5,VLOOKUP(I6,CI:CJ,2,0)*O6*0.5))),IF(H6="非学习卡",VLOOKUP(I6,CI:CJ,2,0)*O6*0.6,VLOOKUP(I6,CI:CJ,2,0)*O6)),0)</f>
        <v>0</v>
      </c>
      <c r="AB6" s="55"/>
      <c r="AC6" s="54">
        <f t="shared" si="1"/>
        <v>0</v>
      </c>
      <c r="AD6" s="55"/>
      <c r="AE6" s="54">
        <f t="shared" si="2"/>
        <v>0</v>
      </c>
      <c r="AF6" s="55"/>
      <c r="AG6" s="54">
        <f t="shared" si="3"/>
        <v>0</v>
      </c>
      <c r="AH6" s="55"/>
      <c r="AI6" s="54">
        <f t="shared" si="4"/>
        <v>0</v>
      </c>
      <c r="AJ6" s="55"/>
      <c r="AK6" s="54">
        <f t="shared" si="5"/>
        <v>0</v>
      </c>
      <c r="AL6" s="68"/>
      <c r="AM6" s="69">
        <f t="shared" si="6"/>
        <v>0</v>
      </c>
      <c r="AN6" s="5"/>
      <c r="AO6" s="54">
        <f t="shared" si="7"/>
        <v>0</v>
      </c>
      <c r="AP6" s="54">
        <f t="shared" si="8"/>
        <v>0</v>
      </c>
      <c r="CD6">
        <f t="shared" si="0"/>
        <v>0</v>
      </c>
      <c r="CE6" t="s">
        <v>65</v>
      </c>
      <c r="CF6" t="s">
        <v>15</v>
      </c>
      <c r="CH6" t="s">
        <v>66</v>
      </c>
      <c r="CI6" t="s">
        <v>67</v>
      </c>
      <c r="CJ6">
        <v>0.1</v>
      </c>
    </row>
    <row r="7" ht="14.25" spans="1:88">
      <c r="A7" s="3"/>
      <c r="B7" s="4"/>
      <c r="C7" s="5"/>
      <c r="D7" s="6"/>
      <c r="E7" s="7"/>
      <c r="F7" s="8"/>
      <c r="G7" s="9"/>
      <c r="H7" s="8"/>
      <c r="I7" s="27"/>
      <c r="J7" s="5"/>
      <c r="K7" s="28"/>
      <c r="L7" s="28"/>
      <c r="M7" s="29"/>
      <c r="N7" s="30"/>
      <c r="O7" s="30"/>
      <c r="P7" s="30"/>
      <c r="Q7" s="38"/>
      <c r="R7" s="39"/>
      <c r="S7" s="40"/>
      <c r="T7" s="5"/>
      <c r="U7" s="40"/>
      <c r="V7" s="40"/>
      <c r="W7" s="5"/>
      <c r="X7" s="5"/>
      <c r="Y7" s="5"/>
      <c r="Z7" s="5"/>
      <c r="AA7" s="54">
        <f>IFERROR(IF(OR(I7="预订游学优惠读",I7="预订游学免费读",I7="预订游学优惠读-创始",I7="预订游学免费读-创始"),IF(CD7&gt;24,0,IF(G7="初三",0,IF(H7="非学习卡",VLOOKUP(I7,CI:CJ,2,0)*O7*0.6*0.5,VLOOKUP(I7,CI:CJ,2,0)*O7*0.5))),IF(H7="非学习卡",VLOOKUP(I7,CI:CJ,2,0)*O7*0.6,VLOOKUP(I7,CI:CJ,2,0)*O7)),0)</f>
        <v>0</v>
      </c>
      <c r="AB7" s="55"/>
      <c r="AC7" s="54">
        <f t="shared" si="1"/>
        <v>0</v>
      </c>
      <c r="AD7" s="55"/>
      <c r="AE7" s="54">
        <f t="shared" si="2"/>
        <v>0</v>
      </c>
      <c r="AF7" s="55"/>
      <c r="AG7" s="54">
        <f t="shared" si="3"/>
        <v>0</v>
      </c>
      <c r="AH7" s="55"/>
      <c r="AI7" s="54">
        <f t="shared" si="4"/>
        <v>0</v>
      </c>
      <c r="AJ7" s="55"/>
      <c r="AK7" s="54">
        <f t="shared" si="5"/>
        <v>0</v>
      </c>
      <c r="AL7" s="68"/>
      <c r="AM7" s="69">
        <f t="shared" si="6"/>
        <v>0</v>
      </c>
      <c r="AN7" s="70"/>
      <c r="AO7" s="54">
        <f t="shared" si="7"/>
        <v>0</v>
      </c>
      <c r="AP7" s="54">
        <f t="shared" si="8"/>
        <v>0</v>
      </c>
      <c r="CD7">
        <f t="shared" si="0"/>
        <v>0</v>
      </c>
      <c r="CE7" t="s">
        <v>68</v>
      </c>
      <c r="CF7" t="s">
        <v>69</v>
      </c>
      <c r="CH7" t="s">
        <v>70</v>
      </c>
      <c r="CI7" t="s">
        <v>71</v>
      </c>
      <c r="CJ7">
        <v>0.1</v>
      </c>
    </row>
    <row r="8" ht="14.25" spans="1:88">
      <c r="A8" s="3"/>
      <c r="B8" s="11"/>
      <c r="C8" s="5"/>
      <c r="D8" s="12"/>
      <c r="E8" s="12"/>
      <c r="F8" s="13"/>
      <c r="G8" s="9"/>
      <c r="H8" s="8"/>
      <c r="I8" s="32"/>
      <c r="J8" s="33"/>
      <c r="K8" s="28"/>
      <c r="L8" s="28"/>
      <c r="M8" s="34"/>
      <c r="N8" s="35"/>
      <c r="O8" s="35"/>
      <c r="P8" s="35"/>
      <c r="Q8" s="38"/>
      <c r="R8" s="42"/>
      <c r="S8" s="43"/>
      <c r="T8" s="44"/>
      <c r="U8" s="43"/>
      <c r="V8" s="43"/>
      <c r="W8" s="12"/>
      <c r="X8" s="43"/>
      <c r="Y8" s="43"/>
      <c r="Z8" s="48"/>
      <c r="AA8" s="54">
        <f>IFERROR(IF(OR(I8="预订游学优惠读",I8="预订游学免费读",I8="预订游学优惠读-创始",I8="预订游学免费读-创始"),IF(CD8&gt;24,0,IF(G8="初三",0,IF(H8="非学习卡",VLOOKUP(I8,CI:CJ,2,0)*O8*0.6*0.5,VLOOKUP(I8,CI:CJ,2,0)*O8*0.5))),IF(H8="非学习卡",VLOOKUP(I8,CI:CJ,2,0)*O8*0.6,VLOOKUP(I8,CI:CJ,2,0)*O8)),0)</f>
        <v>0</v>
      </c>
      <c r="AB8" s="57"/>
      <c r="AC8" s="54">
        <f t="shared" si="1"/>
        <v>0</v>
      </c>
      <c r="AD8" s="57"/>
      <c r="AE8" s="54">
        <f t="shared" si="2"/>
        <v>0</v>
      </c>
      <c r="AF8" s="58"/>
      <c r="AG8" s="54">
        <f t="shared" si="3"/>
        <v>0</v>
      </c>
      <c r="AH8" s="72"/>
      <c r="AI8" s="54">
        <f t="shared" si="4"/>
        <v>0</v>
      </c>
      <c r="AJ8" s="64"/>
      <c r="AK8" s="54">
        <f t="shared" si="5"/>
        <v>0</v>
      </c>
      <c r="AL8" s="68"/>
      <c r="AM8" s="69">
        <f t="shared" si="6"/>
        <v>0</v>
      </c>
      <c r="AN8" s="61"/>
      <c r="AO8" s="54">
        <f t="shared" si="7"/>
        <v>0</v>
      </c>
      <c r="AP8" s="54">
        <f t="shared" si="8"/>
        <v>0</v>
      </c>
      <c r="CD8">
        <f t="shared" si="0"/>
        <v>0</v>
      </c>
      <c r="CE8" t="s">
        <v>72</v>
      </c>
      <c r="CF8" t="s">
        <v>73</v>
      </c>
      <c r="CH8" t="s">
        <v>74</v>
      </c>
      <c r="CI8" t="s">
        <v>75</v>
      </c>
      <c r="CJ8">
        <v>0.12</v>
      </c>
    </row>
    <row r="9" ht="14.25" spans="1:88">
      <c r="A9" s="3"/>
      <c r="B9" s="11"/>
      <c r="C9" s="5"/>
      <c r="D9" s="12"/>
      <c r="E9" s="12"/>
      <c r="F9" s="13"/>
      <c r="G9" s="9"/>
      <c r="H9" s="8"/>
      <c r="I9" s="32"/>
      <c r="J9" s="12"/>
      <c r="K9" s="28"/>
      <c r="L9" s="28"/>
      <c r="M9" s="34"/>
      <c r="N9" s="35"/>
      <c r="O9" s="35"/>
      <c r="P9" s="35"/>
      <c r="Q9" s="38"/>
      <c r="R9" s="45"/>
      <c r="S9" s="46"/>
      <c r="T9" s="47"/>
      <c r="U9" s="48"/>
      <c r="V9" s="43"/>
      <c r="W9" s="43"/>
      <c r="X9" s="43"/>
      <c r="Y9" s="12"/>
      <c r="Z9" s="48"/>
      <c r="AA9" s="54">
        <f>IFERROR(IF(OR(I9="预订游学优惠读",I9="预订游学免费读",I9="预订游学优惠读-创始",I9="预订游学免费读-创始"),IF(CD9&gt;24,0,IF(G9="初三",0,IF(H9="非学习卡",VLOOKUP(I9,CI:CJ,2,0)*O9*0.6*0.5,VLOOKUP(I9,CI:CJ,2,0)*O9*0.5))),IF(H9="非学习卡",VLOOKUP(I9,CI:CJ,2,0)*O9*0.6,VLOOKUP(I9,CI:CJ,2,0)*O9)),0)</f>
        <v>0</v>
      </c>
      <c r="AB9" s="57"/>
      <c r="AC9" s="54">
        <f t="shared" si="1"/>
        <v>0</v>
      </c>
      <c r="AD9" s="57"/>
      <c r="AE9" s="54">
        <f t="shared" si="2"/>
        <v>0</v>
      </c>
      <c r="AF9" s="58"/>
      <c r="AG9" s="54">
        <f t="shared" si="3"/>
        <v>0</v>
      </c>
      <c r="AH9" s="72"/>
      <c r="AI9" s="54">
        <f t="shared" si="4"/>
        <v>0</v>
      </c>
      <c r="AJ9" s="64"/>
      <c r="AK9" s="54">
        <f t="shared" si="5"/>
        <v>0</v>
      </c>
      <c r="AL9" s="68"/>
      <c r="AM9" s="69">
        <f t="shared" si="6"/>
        <v>0</v>
      </c>
      <c r="AN9" s="61"/>
      <c r="AO9" s="54">
        <f t="shared" si="7"/>
        <v>0</v>
      </c>
      <c r="AP9" s="54">
        <f t="shared" si="8"/>
        <v>0</v>
      </c>
      <c r="CD9">
        <f t="shared" si="0"/>
        <v>0</v>
      </c>
      <c r="CE9" t="s">
        <v>76</v>
      </c>
      <c r="CH9" t="s">
        <v>77</v>
      </c>
      <c r="CI9" t="s">
        <v>78</v>
      </c>
      <c r="CJ9">
        <v>0.12</v>
      </c>
    </row>
    <row r="10" ht="84.75" customHeight="1" spans="1:88">
      <c r="A10" s="3"/>
      <c r="B10" s="14"/>
      <c r="C10" s="5"/>
      <c r="D10" s="15"/>
      <c r="E10" s="16"/>
      <c r="F10" s="17"/>
      <c r="G10" s="9"/>
      <c r="H10" s="8"/>
      <c r="I10" s="36"/>
      <c r="J10" s="16"/>
      <c r="K10" s="28"/>
      <c r="L10" s="28"/>
      <c r="M10" s="34"/>
      <c r="N10" s="35"/>
      <c r="O10" s="35"/>
      <c r="P10" s="35"/>
      <c r="Q10" s="38"/>
      <c r="R10" s="42"/>
      <c r="S10" s="43"/>
      <c r="T10" s="44"/>
      <c r="U10" s="43"/>
      <c r="V10" s="43"/>
      <c r="W10" s="15"/>
      <c r="X10" s="43"/>
      <c r="Y10" s="15"/>
      <c r="Z10" s="59"/>
      <c r="AA10" s="54">
        <f>IFERROR(IF(OR(I10="预订游学优惠读",I10="预订游学免费读",I10="预订游学优惠读-创始",I10="预订游学免费读-创始"),IF(CD10&gt;24,0,IF(G10="初三",0,IF(H10="非学习卡",VLOOKUP(I10,CI:CJ,2,0)*O10*0.6*0.5,VLOOKUP(I10,CI:CJ,2,0)*O10*0.5))),IF(H10="非学习卡",VLOOKUP(I10,CI:CJ,2,0)*O10*0.6,VLOOKUP(I10,CI:CJ,2,0)*O10)),0)</f>
        <v>0</v>
      </c>
      <c r="AB10" s="60"/>
      <c r="AC10" s="54">
        <f t="shared" si="1"/>
        <v>0</v>
      </c>
      <c r="AD10" s="60"/>
      <c r="AE10" s="54">
        <f t="shared" si="2"/>
        <v>0</v>
      </c>
      <c r="AF10" s="60"/>
      <c r="AG10" s="54">
        <f t="shared" si="3"/>
        <v>0</v>
      </c>
      <c r="AH10" s="73"/>
      <c r="AI10" s="54">
        <f t="shared" si="4"/>
        <v>0</v>
      </c>
      <c r="AJ10" s="73"/>
      <c r="AK10" s="54">
        <f t="shared" si="5"/>
        <v>0</v>
      </c>
      <c r="AL10" s="74"/>
      <c r="AM10" s="69">
        <f t="shared" si="6"/>
        <v>0</v>
      </c>
      <c r="AN10" s="59"/>
      <c r="AO10" s="54">
        <f t="shared" si="7"/>
        <v>0</v>
      </c>
      <c r="AP10" s="54">
        <f t="shared" si="8"/>
        <v>0</v>
      </c>
      <c r="CD10">
        <f t="shared" si="0"/>
        <v>0</v>
      </c>
      <c r="CE10" t="s">
        <v>79</v>
      </c>
      <c r="CH10" t="s">
        <v>80</v>
      </c>
      <c r="CI10" t="s">
        <v>81</v>
      </c>
      <c r="CJ10">
        <v>0.05</v>
      </c>
    </row>
    <row r="11" ht="73.5" customHeight="1" spans="1:88">
      <c r="A11" s="3"/>
      <c r="B11" s="14"/>
      <c r="C11" s="5"/>
      <c r="D11" s="15"/>
      <c r="E11" s="16"/>
      <c r="F11" s="17"/>
      <c r="G11" s="9"/>
      <c r="H11" s="8"/>
      <c r="I11" s="36"/>
      <c r="J11" s="16"/>
      <c r="K11" s="28"/>
      <c r="L11" s="28"/>
      <c r="M11" s="34"/>
      <c r="N11" s="35"/>
      <c r="O11" s="35"/>
      <c r="P11" s="35"/>
      <c r="Q11" s="38"/>
      <c r="R11" s="42"/>
      <c r="S11" s="43"/>
      <c r="T11" s="44"/>
      <c r="U11" s="43"/>
      <c r="V11" s="43"/>
      <c r="W11" s="15"/>
      <c r="X11" s="43"/>
      <c r="Y11" s="15"/>
      <c r="Z11" s="59"/>
      <c r="AA11" s="54">
        <f>IFERROR(IF(OR(I11="预订游学优惠读",I11="预订游学免费读",I11="预订游学优惠读-创始",I11="预订游学免费读-创始"),IF(CD11&gt;24,0,IF(G11="初三",0,IF(H11="非学习卡",VLOOKUP(I11,CI:CJ,2,0)*O11*0.6*0.5,VLOOKUP(I11,CI:CJ,2,0)*O11*0.5))),IF(H11="非学习卡",VLOOKUP(I11,CI:CJ,2,0)*O11*0.6,VLOOKUP(I11,CI:CJ,2,0)*O11)),0)</f>
        <v>0</v>
      </c>
      <c r="AB11" s="60"/>
      <c r="AC11" s="54">
        <f t="shared" si="1"/>
        <v>0</v>
      </c>
      <c r="AD11" s="60"/>
      <c r="AE11" s="54">
        <f t="shared" si="2"/>
        <v>0</v>
      </c>
      <c r="AF11" s="60"/>
      <c r="AG11" s="54">
        <f t="shared" si="3"/>
        <v>0</v>
      </c>
      <c r="AH11" s="73"/>
      <c r="AI11" s="54">
        <f t="shared" si="4"/>
        <v>0</v>
      </c>
      <c r="AJ11" s="73"/>
      <c r="AK11" s="54">
        <f t="shared" si="5"/>
        <v>0</v>
      </c>
      <c r="AL11" s="74"/>
      <c r="AM11" s="69">
        <f t="shared" si="6"/>
        <v>0</v>
      </c>
      <c r="AN11" s="59"/>
      <c r="AO11" s="54">
        <f t="shared" si="7"/>
        <v>0</v>
      </c>
      <c r="AP11" s="54">
        <f t="shared" si="8"/>
        <v>0</v>
      </c>
      <c r="CD11">
        <f t="shared" si="0"/>
        <v>0</v>
      </c>
      <c r="CE11" t="s">
        <v>82</v>
      </c>
      <c r="CH11" t="s">
        <v>83</v>
      </c>
      <c r="CI11" t="s">
        <v>84</v>
      </c>
      <c r="CJ11">
        <v>0.03</v>
      </c>
    </row>
    <row r="12" ht="14.25" spans="1:88">
      <c r="A12" s="3"/>
      <c r="B12" s="14"/>
      <c r="C12" s="5"/>
      <c r="D12" s="12"/>
      <c r="E12" s="12"/>
      <c r="F12" s="13"/>
      <c r="G12" s="9"/>
      <c r="H12" s="8"/>
      <c r="I12" s="32"/>
      <c r="J12" s="33"/>
      <c r="K12" s="28"/>
      <c r="L12" s="28"/>
      <c r="M12" s="34"/>
      <c r="N12" s="35"/>
      <c r="O12" s="35"/>
      <c r="P12" s="35"/>
      <c r="Q12" s="38"/>
      <c r="R12" s="42"/>
      <c r="S12" s="43"/>
      <c r="T12" s="44"/>
      <c r="U12" s="43"/>
      <c r="V12" s="43"/>
      <c r="W12" s="12"/>
      <c r="X12" s="43"/>
      <c r="Y12" s="12"/>
      <c r="Z12" s="61"/>
      <c r="AA12" s="54">
        <f>IFERROR(IF(OR(I12="预订游学优惠读",I12="预订游学免费读",I12="预订游学优惠读-创始",I12="预订游学免费读-创始"),IF(CD12&gt;24,0,IF(G12="初三",0,IF(H12="非学习卡",VLOOKUP(I12,CI:CJ,2,0)*O12*0.6*0.5,VLOOKUP(I12,CI:CJ,2,0)*O12*0.5))),IF(H12="非学习卡",VLOOKUP(I12,CI:CJ,2,0)*O12*0.6,VLOOKUP(I12,CI:CJ,2,0)*O12)),0)</f>
        <v>0</v>
      </c>
      <c r="AB12" s="62"/>
      <c r="AC12" s="54">
        <f t="shared" si="1"/>
        <v>0</v>
      </c>
      <c r="AD12" s="62"/>
      <c r="AE12" s="54">
        <f t="shared" si="2"/>
        <v>0</v>
      </c>
      <c r="AF12" s="62"/>
      <c r="AG12" s="54">
        <f t="shared" si="3"/>
        <v>0</v>
      </c>
      <c r="AH12" s="64"/>
      <c r="AI12" s="54">
        <f t="shared" si="4"/>
        <v>0</v>
      </c>
      <c r="AJ12" s="64"/>
      <c r="AK12" s="54">
        <f t="shared" si="5"/>
        <v>0</v>
      </c>
      <c r="AL12" s="68"/>
      <c r="AM12" s="69">
        <f t="shared" si="6"/>
        <v>0</v>
      </c>
      <c r="AN12" s="74"/>
      <c r="AO12" s="54">
        <f t="shared" si="7"/>
        <v>0</v>
      </c>
      <c r="AP12" s="54">
        <f t="shared" si="8"/>
        <v>0</v>
      </c>
      <c r="CD12">
        <f t="shared" si="0"/>
        <v>0</v>
      </c>
      <c r="CE12" t="s">
        <v>85</v>
      </c>
      <c r="CH12" t="s">
        <v>86</v>
      </c>
      <c r="CI12" t="s">
        <v>87</v>
      </c>
      <c r="CJ12">
        <v>0.04</v>
      </c>
    </row>
    <row r="13" ht="14.25" spans="1:88">
      <c r="A13" s="3"/>
      <c r="B13" s="14"/>
      <c r="C13" s="5"/>
      <c r="D13" s="12"/>
      <c r="E13" s="12"/>
      <c r="F13" s="13"/>
      <c r="G13" s="9"/>
      <c r="H13" s="8"/>
      <c r="I13" s="32"/>
      <c r="J13" s="33"/>
      <c r="K13" s="28"/>
      <c r="L13" s="28"/>
      <c r="M13" s="34"/>
      <c r="N13" s="35"/>
      <c r="O13" s="35"/>
      <c r="P13" s="35"/>
      <c r="Q13" s="38"/>
      <c r="R13" s="42"/>
      <c r="S13" s="43"/>
      <c r="T13" s="44"/>
      <c r="U13" s="43"/>
      <c r="V13" s="43"/>
      <c r="W13" s="12"/>
      <c r="X13" s="43"/>
      <c r="Y13" s="12"/>
      <c r="Z13" s="61"/>
      <c r="AA13" s="54">
        <f>IFERROR(IF(OR(I13="预订游学优惠读",I13="预订游学免费读",I13="预订游学优惠读-创始",I13="预订游学免费读-创始"),IF(CD13&gt;24,0,IF(G13="初三",0,IF(H13="非学习卡",VLOOKUP(I13,CI:CJ,2,0)*O13*0.6*0.5,VLOOKUP(I13,CI:CJ,2,0)*O13*0.5))),IF(H13="非学习卡",VLOOKUP(I13,CI:CJ,2,0)*O13*0.6,VLOOKUP(I13,CI:CJ,2,0)*O13)),0)</f>
        <v>0</v>
      </c>
      <c r="AB13" s="62"/>
      <c r="AC13" s="54">
        <f t="shared" si="1"/>
        <v>0</v>
      </c>
      <c r="AD13" s="62"/>
      <c r="AE13" s="54">
        <f t="shared" si="2"/>
        <v>0</v>
      </c>
      <c r="AF13" s="62"/>
      <c r="AG13" s="54">
        <f t="shared" si="3"/>
        <v>0</v>
      </c>
      <c r="AH13" s="64"/>
      <c r="AI13" s="54">
        <f t="shared" si="4"/>
        <v>0</v>
      </c>
      <c r="AJ13" s="64"/>
      <c r="AK13" s="54">
        <f t="shared" si="5"/>
        <v>0</v>
      </c>
      <c r="AL13" s="68"/>
      <c r="AM13" s="69">
        <f t="shared" si="6"/>
        <v>0</v>
      </c>
      <c r="AN13" s="74"/>
      <c r="AO13" s="54">
        <f t="shared" si="7"/>
        <v>0</v>
      </c>
      <c r="AP13" s="54">
        <f t="shared" si="8"/>
        <v>0</v>
      </c>
      <c r="CD13">
        <f t="shared" si="0"/>
        <v>0</v>
      </c>
      <c r="CE13" t="s">
        <v>88</v>
      </c>
      <c r="CH13" t="s">
        <v>89</v>
      </c>
      <c r="CI13" t="s">
        <v>90</v>
      </c>
      <c r="CJ13">
        <v>0.03</v>
      </c>
    </row>
    <row r="14" ht="14.25" spans="1:88">
      <c r="A14" s="3"/>
      <c r="B14" s="14"/>
      <c r="C14" s="5"/>
      <c r="D14" s="12"/>
      <c r="E14" s="18"/>
      <c r="F14" s="17"/>
      <c r="G14" s="9"/>
      <c r="H14" s="8"/>
      <c r="I14" s="36"/>
      <c r="J14" s="18"/>
      <c r="K14" s="28"/>
      <c r="L14" s="28"/>
      <c r="M14" s="34"/>
      <c r="N14" s="35"/>
      <c r="O14" s="35"/>
      <c r="P14" s="35"/>
      <c r="Q14" s="38"/>
      <c r="R14" s="42"/>
      <c r="S14" s="49"/>
      <c r="T14" s="44"/>
      <c r="U14" s="49"/>
      <c r="V14" s="49"/>
      <c r="W14" s="18"/>
      <c r="X14" s="43"/>
      <c r="Y14" s="16"/>
      <c r="Z14" s="59"/>
      <c r="AA14" s="54">
        <f>IFERROR(IF(OR(I14="预订游学优惠读",I14="预订游学免费读",I14="预订游学优惠读-创始",I14="预订游学免费读-创始"),IF(CD14&gt;24,0,IF(G14="初三",0,IF(H14="非学习卡",VLOOKUP(I14,CI:CJ,2,0)*O14*0.6*0.5,VLOOKUP(I14,CI:CJ,2,0)*O14*0.5))),IF(H14="非学习卡",VLOOKUP(I14,CI:CJ,2,0)*O14*0.6,VLOOKUP(I14,CI:CJ,2,0)*O14)),0)</f>
        <v>0</v>
      </c>
      <c r="AB14" s="60"/>
      <c r="AC14" s="54">
        <f t="shared" si="1"/>
        <v>0</v>
      </c>
      <c r="AD14" s="60"/>
      <c r="AE14" s="54">
        <f t="shared" si="2"/>
        <v>0</v>
      </c>
      <c r="AF14" s="60"/>
      <c r="AG14" s="54">
        <f t="shared" si="3"/>
        <v>0</v>
      </c>
      <c r="AH14" s="64"/>
      <c r="AI14" s="54">
        <f t="shared" si="4"/>
        <v>0</v>
      </c>
      <c r="AJ14" s="73"/>
      <c r="AK14" s="54">
        <f t="shared" si="5"/>
        <v>0</v>
      </c>
      <c r="AL14" s="68"/>
      <c r="AM14" s="69">
        <f t="shared" si="6"/>
        <v>0</v>
      </c>
      <c r="AN14" s="59"/>
      <c r="AO14" s="54">
        <f t="shared" si="7"/>
        <v>0</v>
      </c>
      <c r="AP14" s="54">
        <f t="shared" si="8"/>
        <v>0</v>
      </c>
      <c r="CD14">
        <f t="shared" si="0"/>
        <v>0</v>
      </c>
      <c r="CE14" t="s">
        <v>91</v>
      </c>
      <c r="CH14" t="s">
        <v>92</v>
      </c>
      <c r="CI14" t="s">
        <v>93</v>
      </c>
      <c r="CJ14">
        <v>0.08</v>
      </c>
    </row>
    <row r="15" ht="14.25" spans="1:88">
      <c r="A15" s="3"/>
      <c r="B15" s="14"/>
      <c r="C15" s="5"/>
      <c r="D15" s="12"/>
      <c r="E15" s="18"/>
      <c r="F15" s="17"/>
      <c r="G15" s="9"/>
      <c r="H15" s="8"/>
      <c r="I15" s="36"/>
      <c r="J15" s="16"/>
      <c r="K15" s="28"/>
      <c r="L15" s="28"/>
      <c r="M15" s="34"/>
      <c r="N15" s="35"/>
      <c r="O15" s="35"/>
      <c r="P15" s="35"/>
      <c r="Q15" s="38"/>
      <c r="R15" s="42"/>
      <c r="S15" s="43"/>
      <c r="T15" s="44"/>
      <c r="U15" s="43"/>
      <c r="V15" s="43"/>
      <c r="W15" s="15"/>
      <c r="X15" s="43"/>
      <c r="Y15" s="15"/>
      <c r="Z15" s="59"/>
      <c r="AA15" s="54">
        <f>IFERROR(IF(OR(I15="预订游学优惠读",I15="预订游学免费读",I15="预订游学优惠读-创始",I15="预订游学免费读-创始"),IF(CD15&gt;24,0,IF(G15="初三",0,IF(H15="非学习卡",VLOOKUP(I15,CI:CJ,2,0)*O15*0.6*0.5,VLOOKUP(I15,CI:CJ,2,0)*O15*0.5))),IF(H15="非学习卡",VLOOKUP(I15,CI:CJ,2,0)*O15*0.6,VLOOKUP(I15,CI:CJ,2,0)*O15)),0)</f>
        <v>0</v>
      </c>
      <c r="AB15" s="60"/>
      <c r="AC15" s="54">
        <f t="shared" si="1"/>
        <v>0</v>
      </c>
      <c r="AD15" s="60"/>
      <c r="AE15" s="54">
        <f t="shared" si="2"/>
        <v>0</v>
      </c>
      <c r="AF15" s="60"/>
      <c r="AG15" s="54">
        <f t="shared" si="3"/>
        <v>0</v>
      </c>
      <c r="AH15" s="73"/>
      <c r="AI15" s="54">
        <f t="shared" si="4"/>
        <v>0</v>
      </c>
      <c r="AJ15" s="73"/>
      <c r="AK15" s="54">
        <f t="shared" si="5"/>
        <v>0</v>
      </c>
      <c r="AL15" s="68"/>
      <c r="AM15" s="69">
        <f t="shared" si="6"/>
        <v>0</v>
      </c>
      <c r="AN15" s="74"/>
      <c r="AO15" s="54">
        <f t="shared" si="7"/>
        <v>0</v>
      </c>
      <c r="AP15" s="54">
        <f t="shared" si="8"/>
        <v>0</v>
      </c>
      <c r="CD15">
        <f t="shared" si="0"/>
        <v>0</v>
      </c>
      <c r="CH15" t="s">
        <v>94</v>
      </c>
      <c r="CI15" t="s">
        <v>95</v>
      </c>
      <c r="CJ15">
        <v>0.05</v>
      </c>
    </row>
    <row r="16" ht="14.25" spans="1:88">
      <c r="A16" s="3"/>
      <c r="B16" s="14"/>
      <c r="C16" s="5"/>
      <c r="D16" s="15"/>
      <c r="E16" s="18"/>
      <c r="F16" s="17"/>
      <c r="G16" s="9"/>
      <c r="H16" s="8"/>
      <c r="I16" s="36"/>
      <c r="J16" s="16"/>
      <c r="K16" s="28"/>
      <c r="L16" s="28"/>
      <c r="M16" s="34"/>
      <c r="N16" s="35"/>
      <c r="O16" s="35"/>
      <c r="P16" s="35"/>
      <c r="Q16" s="38"/>
      <c r="R16" s="50"/>
      <c r="S16" s="43"/>
      <c r="T16" s="44"/>
      <c r="U16" s="43"/>
      <c r="V16" s="43"/>
      <c r="W16" s="15"/>
      <c r="X16" s="43"/>
      <c r="Y16" s="15"/>
      <c r="Z16" s="59"/>
      <c r="AA16" s="54">
        <f>IFERROR(IF(OR(I16="预订游学优惠读",I16="预订游学免费读",I16="预订游学优惠读-创始",I16="预订游学免费读-创始"),IF(CD16&gt;24,0,IF(G16="初三",0,IF(H16="非学习卡",VLOOKUP(I16,CI:CJ,2,0)*O16*0.6*0.5,VLOOKUP(I16,CI:CJ,2,0)*O16*0.5))),IF(H16="非学习卡",VLOOKUP(I16,CI:CJ,2,0)*O16*0.6,VLOOKUP(I16,CI:CJ,2,0)*O16)),0)</f>
        <v>0</v>
      </c>
      <c r="AB16" s="60"/>
      <c r="AC16" s="54">
        <f t="shared" si="1"/>
        <v>0</v>
      </c>
      <c r="AD16" s="60"/>
      <c r="AE16" s="54">
        <f t="shared" si="2"/>
        <v>0</v>
      </c>
      <c r="AF16" s="60"/>
      <c r="AG16" s="54">
        <f t="shared" si="3"/>
        <v>0</v>
      </c>
      <c r="AH16" s="73"/>
      <c r="AI16" s="54">
        <f t="shared" si="4"/>
        <v>0</v>
      </c>
      <c r="AJ16" s="73"/>
      <c r="AK16" s="54">
        <f t="shared" si="5"/>
        <v>0</v>
      </c>
      <c r="AL16" s="68"/>
      <c r="AM16" s="69">
        <f t="shared" si="6"/>
        <v>0</v>
      </c>
      <c r="AN16" s="74"/>
      <c r="AO16" s="54">
        <f t="shared" si="7"/>
        <v>0</v>
      </c>
      <c r="AP16" s="54">
        <f t="shared" si="8"/>
        <v>0</v>
      </c>
      <c r="CD16">
        <f t="shared" si="0"/>
        <v>0</v>
      </c>
      <c r="CH16" t="s">
        <v>96</v>
      </c>
      <c r="CI16" t="s">
        <v>97</v>
      </c>
      <c r="CJ16">
        <v>0.05</v>
      </c>
    </row>
    <row r="17" ht="14.25" spans="1:88">
      <c r="A17" s="3"/>
      <c r="B17" s="14"/>
      <c r="C17" s="5"/>
      <c r="D17" s="15"/>
      <c r="E17" s="15"/>
      <c r="F17" s="17"/>
      <c r="G17" s="9"/>
      <c r="H17" s="8"/>
      <c r="I17" s="36"/>
      <c r="J17" s="16"/>
      <c r="K17" s="28"/>
      <c r="L17" s="28"/>
      <c r="M17" s="34"/>
      <c r="N17" s="35"/>
      <c r="O17" s="35"/>
      <c r="P17" s="35"/>
      <c r="Q17" s="38"/>
      <c r="R17" s="42"/>
      <c r="S17" s="43"/>
      <c r="T17" s="44"/>
      <c r="U17" s="43"/>
      <c r="V17" s="43"/>
      <c r="W17" s="15"/>
      <c r="X17" s="43"/>
      <c r="Y17" s="15"/>
      <c r="Z17" s="59"/>
      <c r="AA17" s="54">
        <f>IFERROR(IF(OR(I17="预订游学优惠读",I17="预订游学免费读",I17="预订游学优惠读-创始",I17="预订游学免费读-创始"),IF(CD17&gt;24,0,IF(G17="初三",0,IF(H17="非学习卡",VLOOKUP(I17,CI:CJ,2,0)*O17*0.6*0.5,VLOOKUP(I17,CI:CJ,2,0)*O17*0.5))),IF(H17="非学习卡",VLOOKUP(I17,CI:CJ,2,0)*O17*0.6,VLOOKUP(I17,CI:CJ,2,0)*O17)),0)</f>
        <v>0</v>
      </c>
      <c r="AB17" s="60"/>
      <c r="AC17" s="54">
        <f t="shared" si="1"/>
        <v>0</v>
      </c>
      <c r="AD17" s="60"/>
      <c r="AE17" s="54">
        <f t="shared" si="2"/>
        <v>0</v>
      </c>
      <c r="AF17" s="60"/>
      <c r="AG17" s="54">
        <f t="shared" si="3"/>
        <v>0</v>
      </c>
      <c r="AH17" s="73"/>
      <c r="AI17" s="54">
        <f t="shared" si="4"/>
        <v>0</v>
      </c>
      <c r="AJ17" s="73"/>
      <c r="AK17" s="54">
        <f t="shared" si="5"/>
        <v>0</v>
      </c>
      <c r="AL17" s="68"/>
      <c r="AM17" s="69">
        <f t="shared" si="6"/>
        <v>0</v>
      </c>
      <c r="AN17" s="74"/>
      <c r="AO17" s="54">
        <f t="shared" si="7"/>
        <v>0</v>
      </c>
      <c r="AP17" s="54">
        <f t="shared" si="8"/>
        <v>0</v>
      </c>
      <c r="CD17">
        <f t="shared" si="0"/>
        <v>0</v>
      </c>
      <c r="CH17" t="s">
        <v>98</v>
      </c>
      <c r="CI17" t="s">
        <v>99</v>
      </c>
      <c r="CJ17">
        <v>0.05</v>
      </c>
    </row>
    <row r="18" ht="14.25" spans="1:88">
      <c r="A18" s="3"/>
      <c r="B18" s="19"/>
      <c r="C18" s="5"/>
      <c r="D18" s="15"/>
      <c r="E18" s="15"/>
      <c r="F18" s="17"/>
      <c r="G18" s="9"/>
      <c r="H18" s="8"/>
      <c r="I18" s="36"/>
      <c r="J18" s="15"/>
      <c r="K18" s="28"/>
      <c r="L18" s="28"/>
      <c r="M18" s="34"/>
      <c r="N18" s="35"/>
      <c r="O18" s="35"/>
      <c r="P18" s="35"/>
      <c r="Q18" s="38"/>
      <c r="R18" s="51"/>
      <c r="S18" s="52"/>
      <c r="T18" s="47"/>
      <c r="U18" s="48"/>
      <c r="V18" s="43"/>
      <c r="W18" s="15"/>
      <c r="X18" s="43"/>
      <c r="Y18" s="59"/>
      <c r="Z18" s="63"/>
      <c r="AA18" s="54">
        <f>IFERROR(IF(OR(I18="预订游学优惠读",I18="预订游学免费读",I18="预订游学优惠读-创始",I18="预订游学免费读-创始"),IF(CD18&gt;24,0,IF(G18="初三",0,IF(H18="非学习卡",VLOOKUP(I18,CI:CJ,2,0)*O18*0.6*0.5,VLOOKUP(I18,CI:CJ,2,0)*O18*0.5))),IF(H18="非学习卡",VLOOKUP(I18,CI:CJ,2,0)*O18*0.6,VLOOKUP(I18,CI:CJ,2,0)*O18)),0)</f>
        <v>0</v>
      </c>
      <c r="AB18" s="58"/>
      <c r="AC18" s="54">
        <f t="shared" si="1"/>
        <v>0</v>
      </c>
      <c r="AD18" s="60"/>
      <c r="AE18" s="54">
        <f t="shared" si="2"/>
        <v>0</v>
      </c>
      <c r="AF18" s="64"/>
      <c r="AG18" s="54">
        <f t="shared" si="3"/>
        <v>0</v>
      </c>
      <c r="AH18" s="75"/>
      <c r="AI18" s="54">
        <f t="shared" si="4"/>
        <v>0</v>
      </c>
      <c r="AJ18" s="75"/>
      <c r="AK18" s="54">
        <f t="shared" si="5"/>
        <v>0</v>
      </c>
      <c r="AL18" s="68"/>
      <c r="AM18" s="69">
        <f t="shared" si="6"/>
        <v>0</v>
      </c>
      <c r="AN18" s="63"/>
      <c r="AO18" s="54">
        <f t="shared" si="7"/>
        <v>0</v>
      </c>
      <c r="AP18" s="54">
        <f t="shared" si="8"/>
        <v>0</v>
      </c>
      <c r="CD18">
        <f t="shared" si="0"/>
        <v>0</v>
      </c>
      <c r="CH18" t="s">
        <v>100</v>
      </c>
      <c r="CI18" t="s">
        <v>101</v>
      </c>
      <c r="CJ18">
        <v>0.05</v>
      </c>
    </row>
    <row r="19" ht="14.25" spans="1:88">
      <c r="A19" s="3"/>
      <c r="B19" s="19"/>
      <c r="C19" s="5"/>
      <c r="D19" s="15"/>
      <c r="E19" s="15"/>
      <c r="F19" s="17"/>
      <c r="G19" s="9"/>
      <c r="H19" s="8"/>
      <c r="I19" s="36"/>
      <c r="J19" s="15"/>
      <c r="K19" s="28"/>
      <c r="L19" s="28"/>
      <c r="M19" s="34"/>
      <c r="N19" s="35"/>
      <c r="O19" s="35"/>
      <c r="P19" s="35"/>
      <c r="Q19" s="38"/>
      <c r="R19" s="51"/>
      <c r="S19" s="52"/>
      <c r="T19" s="47"/>
      <c r="U19" s="48"/>
      <c r="V19" s="43"/>
      <c r="W19" s="15"/>
      <c r="X19" s="43"/>
      <c r="Y19" s="59"/>
      <c r="Z19" s="63"/>
      <c r="AA19" s="54">
        <f>IFERROR(IF(OR(I19="预订游学优惠读",I19="预订游学免费读",I19="预订游学优惠读-创始",I19="预订游学免费读-创始"),IF(CD19&gt;24,0,IF(G19="初三",0,IF(H19="非学习卡",VLOOKUP(I19,CI:CJ,2,0)*O19*0.6*0.5,VLOOKUP(I19,CI:CJ,2,0)*O19*0.5))),IF(H19="非学习卡",VLOOKUP(I19,CI:CJ,2,0)*O19*0.6,VLOOKUP(I19,CI:CJ,2,0)*O19)),0)</f>
        <v>0</v>
      </c>
      <c r="AB19" s="58"/>
      <c r="AC19" s="54">
        <f t="shared" si="1"/>
        <v>0</v>
      </c>
      <c r="AD19" s="60"/>
      <c r="AE19" s="54">
        <f t="shared" si="2"/>
        <v>0</v>
      </c>
      <c r="AF19" s="64"/>
      <c r="AG19" s="54">
        <f t="shared" si="3"/>
        <v>0</v>
      </c>
      <c r="AH19" s="75"/>
      <c r="AI19" s="54">
        <f t="shared" si="4"/>
        <v>0</v>
      </c>
      <c r="AJ19" s="75"/>
      <c r="AK19" s="54">
        <f t="shared" si="5"/>
        <v>0</v>
      </c>
      <c r="AL19" s="68"/>
      <c r="AM19" s="69">
        <f t="shared" si="6"/>
        <v>0</v>
      </c>
      <c r="AN19" s="63"/>
      <c r="AO19" s="54">
        <f t="shared" si="7"/>
        <v>0</v>
      </c>
      <c r="AP19" s="54">
        <f t="shared" si="8"/>
        <v>0</v>
      </c>
      <c r="CD19">
        <f t="shared" si="0"/>
        <v>0</v>
      </c>
      <c r="CH19" t="s">
        <v>102</v>
      </c>
      <c r="CI19" t="s">
        <v>103</v>
      </c>
      <c r="CJ19">
        <v>0.08</v>
      </c>
    </row>
    <row r="20" ht="14.25" spans="1:88">
      <c r="A20" s="3"/>
      <c r="B20" s="19"/>
      <c r="C20" s="5"/>
      <c r="D20" s="15"/>
      <c r="E20" s="15"/>
      <c r="F20" s="17"/>
      <c r="G20" s="9"/>
      <c r="H20" s="8"/>
      <c r="I20" s="36"/>
      <c r="J20" s="15"/>
      <c r="K20" s="28"/>
      <c r="L20" s="28"/>
      <c r="M20" s="34"/>
      <c r="N20" s="35"/>
      <c r="O20" s="35"/>
      <c r="P20" s="35"/>
      <c r="Q20" s="38"/>
      <c r="R20" s="51"/>
      <c r="S20" s="52"/>
      <c r="T20" s="47"/>
      <c r="U20" s="48"/>
      <c r="V20" s="43"/>
      <c r="W20" s="15"/>
      <c r="X20" s="43"/>
      <c r="Y20" s="59"/>
      <c r="Z20" s="63"/>
      <c r="AA20" s="54">
        <f>IFERROR(IF(OR(I20="预订游学优惠读",I20="预订游学免费读",I20="预订游学优惠读-创始",I20="预订游学免费读-创始"),IF(CD20&gt;24,0,IF(G20="初三",0,IF(H20="非学习卡",VLOOKUP(I20,CI:CJ,2,0)*O20*0.6*0.5,VLOOKUP(I20,CI:CJ,2,0)*O20*0.5))),IF(H20="非学习卡",VLOOKUP(I20,CI:CJ,2,0)*O20*0.6,VLOOKUP(I20,CI:CJ,2,0)*O20)),0)</f>
        <v>0</v>
      </c>
      <c r="AB20" s="58"/>
      <c r="AC20" s="54">
        <f t="shared" si="1"/>
        <v>0</v>
      </c>
      <c r="AD20" s="60"/>
      <c r="AE20" s="54">
        <f t="shared" si="2"/>
        <v>0</v>
      </c>
      <c r="AF20" s="64"/>
      <c r="AG20" s="54">
        <f t="shared" si="3"/>
        <v>0</v>
      </c>
      <c r="AH20" s="75"/>
      <c r="AI20" s="54">
        <f t="shared" si="4"/>
        <v>0</v>
      </c>
      <c r="AJ20" s="75"/>
      <c r="AK20" s="54">
        <f t="shared" si="5"/>
        <v>0</v>
      </c>
      <c r="AL20" s="68"/>
      <c r="AM20" s="69">
        <f t="shared" si="6"/>
        <v>0</v>
      </c>
      <c r="AN20" s="63"/>
      <c r="AO20" s="54">
        <f t="shared" si="7"/>
        <v>0</v>
      </c>
      <c r="AP20" s="54">
        <f t="shared" si="8"/>
        <v>0</v>
      </c>
      <c r="CD20">
        <f t="shared" si="0"/>
        <v>0</v>
      </c>
      <c r="CH20" t="s">
        <v>104</v>
      </c>
      <c r="CI20" t="s">
        <v>105</v>
      </c>
      <c r="CJ20">
        <v>0.2</v>
      </c>
    </row>
    <row r="21" ht="14.25" spans="1:88">
      <c r="A21" s="3"/>
      <c r="B21" s="19"/>
      <c r="C21" s="5"/>
      <c r="D21" s="15"/>
      <c r="E21" s="15"/>
      <c r="F21" s="17"/>
      <c r="G21" s="9"/>
      <c r="H21" s="8"/>
      <c r="I21" s="36"/>
      <c r="J21" s="15"/>
      <c r="K21" s="28"/>
      <c r="L21" s="28"/>
      <c r="M21" s="34"/>
      <c r="N21" s="35"/>
      <c r="O21" s="35"/>
      <c r="P21" s="35"/>
      <c r="Q21" s="38"/>
      <c r="R21" s="51"/>
      <c r="S21" s="52"/>
      <c r="T21" s="47"/>
      <c r="U21" s="48"/>
      <c r="V21" s="43"/>
      <c r="W21" s="15"/>
      <c r="X21" s="43"/>
      <c r="Y21" s="59"/>
      <c r="Z21" s="63"/>
      <c r="AA21" s="54">
        <f>IFERROR(IF(OR(I21="预订游学优惠读",I21="预订游学免费读",I21="预订游学优惠读-创始",I21="预订游学免费读-创始"),IF(CD21&gt;24,0,IF(G21="初三",0,IF(H21="非学习卡",VLOOKUP(I21,CI:CJ,2,0)*O21*0.6*0.5,VLOOKUP(I21,CI:CJ,2,0)*O21*0.5))),IF(H21="非学习卡",VLOOKUP(I21,CI:CJ,2,0)*O21*0.6,VLOOKUP(I21,CI:CJ,2,0)*O21)),0)</f>
        <v>0</v>
      </c>
      <c r="AB21" s="58"/>
      <c r="AC21" s="54">
        <f t="shared" si="1"/>
        <v>0</v>
      </c>
      <c r="AD21" s="60"/>
      <c r="AE21" s="54">
        <f t="shared" si="2"/>
        <v>0</v>
      </c>
      <c r="AF21" s="64"/>
      <c r="AG21" s="54">
        <f t="shared" si="3"/>
        <v>0</v>
      </c>
      <c r="AH21" s="75"/>
      <c r="AI21" s="54">
        <f t="shared" si="4"/>
        <v>0</v>
      </c>
      <c r="AJ21" s="75"/>
      <c r="AK21" s="54">
        <f t="shared" si="5"/>
        <v>0</v>
      </c>
      <c r="AL21" s="68"/>
      <c r="AM21" s="69">
        <f t="shared" si="6"/>
        <v>0</v>
      </c>
      <c r="AN21" s="63"/>
      <c r="AO21" s="54">
        <f t="shared" si="7"/>
        <v>0</v>
      </c>
      <c r="AP21" s="54">
        <f t="shared" si="8"/>
        <v>0</v>
      </c>
      <c r="CD21">
        <f t="shared" si="0"/>
        <v>0</v>
      </c>
      <c r="CH21" t="s">
        <v>106</v>
      </c>
      <c r="CI21" t="s">
        <v>107</v>
      </c>
      <c r="CJ21">
        <v>0.05</v>
      </c>
    </row>
    <row r="22" ht="14.25" spans="1:88">
      <c r="A22" s="3"/>
      <c r="B22" s="19"/>
      <c r="C22" s="5"/>
      <c r="D22" s="15"/>
      <c r="E22" s="15"/>
      <c r="F22" s="17"/>
      <c r="G22" s="9"/>
      <c r="H22" s="8"/>
      <c r="I22" s="36"/>
      <c r="J22" s="15"/>
      <c r="K22" s="28"/>
      <c r="L22" s="28"/>
      <c r="M22" s="34"/>
      <c r="N22" s="35"/>
      <c r="O22" s="35"/>
      <c r="P22" s="35"/>
      <c r="Q22" s="38"/>
      <c r="R22" s="51"/>
      <c r="S22" s="52"/>
      <c r="T22" s="47"/>
      <c r="U22" s="48"/>
      <c r="V22" s="43"/>
      <c r="W22" s="15"/>
      <c r="X22" s="43"/>
      <c r="Y22" s="59"/>
      <c r="Z22" s="63"/>
      <c r="AA22" s="54">
        <f>IFERROR(IF(OR(I22="预订游学优惠读",I22="预订游学免费读",I22="预订游学优惠读-创始",I22="预订游学免费读-创始"),IF(CD22&gt;24,0,IF(G22="初三",0,IF(H22="非学习卡",VLOOKUP(I22,CI:CJ,2,0)*O22*0.6*0.5,VLOOKUP(I22,CI:CJ,2,0)*O22*0.5))),IF(H22="非学习卡",VLOOKUP(I22,CI:CJ,2,0)*O22*0.6,VLOOKUP(I22,CI:CJ,2,0)*O22)),0)</f>
        <v>0</v>
      </c>
      <c r="AB22" s="58"/>
      <c r="AC22" s="54">
        <f t="shared" si="1"/>
        <v>0</v>
      </c>
      <c r="AD22" s="60"/>
      <c r="AE22" s="54">
        <f t="shared" si="2"/>
        <v>0</v>
      </c>
      <c r="AF22" s="64"/>
      <c r="AG22" s="54">
        <f t="shared" si="3"/>
        <v>0</v>
      </c>
      <c r="AH22" s="75"/>
      <c r="AI22" s="54">
        <f t="shared" si="4"/>
        <v>0</v>
      </c>
      <c r="AJ22" s="75"/>
      <c r="AK22" s="54">
        <f t="shared" si="5"/>
        <v>0</v>
      </c>
      <c r="AL22" s="68"/>
      <c r="AM22" s="69">
        <f t="shared" si="6"/>
        <v>0</v>
      </c>
      <c r="AN22" s="63"/>
      <c r="AO22" s="54">
        <f t="shared" si="7"/>
        <v>0</v>
      </c>
      <c r="AP22" s="54">
        <f t="shared" si="8"/>
        <v>0</v>
      </c>
      <c r="CD22">
        <f t="shared" si="0"/>
        <v>0</v>
      </c>
      <c r="CH22" t="s">
        <v>108</v>
      </c>
      <c r="CI22" t="s">
        <v>109</v>
      </c>
      <c r="CJ22">
        <v>0.08</v>
      </c>
    </row>
    <row r="23" ht="14.25" spans="1:88">
      <c r="A23" s="3"/>
      <c r="B23" s="19"/>
      <c r="C23" s="5"/>
      <c r="D23" s="15"/>
      <c r="E23" s="15"/>
      <c r="F23" s="17"/>
      <c r="G23" s="9"/>
      <c r="H23" s="8"/>
      <c r="I23" s="36"/>
      <c r="J23" s="15"/>
      <c r="K23" s="28"/>
      <c r="L23" s="28"/>
      <c r="M23" s="34"/>
      <c r="N23" s="35"/>
      <c r="O23" s="35"/>
      <c r="P23" s="35"/>
      <c r="Q23" s="38"/>
      <c r="R23" s="51"/>
      <c r="S23" s="52"/>
      <c r="T23" s="47"/>
      <c r="U23" s="48"/>
      <c r="V23" s="43"/>
      <c r="W23" s="15"/>
      <c r="X23" s="43"/>
      <c r="Y23" s="59"/>
      <c r="Z23" s="63"/>
      <c r="AA23" s="54">
        <f>IFERROR(IF(OR(I23="预订游学优惠读",I23="预订游学免费读",I23="预订游学优惠读-创始",I23="预订游学免费读-创始"),IF(CD23&gt;24,0,IF(G23="初三",0,IF(H23="非学习卡",VLOOKUP(I23,CI:CJ,2,0)*O23*0.6*0.5,VLOOKUP(I23,CI:CJ,2,0)*O23*0.5))),IF(H23="非学习卡",VLOOKUP(I23,CI:CJ,2,0)*O23*0.6,VLOOKUP(I23,CI:CJ,2,0)*O23)),0)</f>
        <v>0</v>
      </c>
      <c r="AB23" s="58"/>
      <c r="AC23" s="54">
        <f t="shared" si="1"/>
        <v>0</v>
      </c>
      <c r="AD23" s="60"/>
      <c r="AE23" s="54">
        <f t="shared" si="2"/>
        <v>0</v>
      </c>
      <c r="AF23" s="64"/>
      <c r="AG23" s="54">
        <f t="shared" si="3"/>
        <v>0</v>
      </c>
      <c r="AH23" s="75"/>
      <c r="AI23" s="54">
        <f t="shared" si="4"/>
        <v>0</v>
      </c>
      <c r="AJ23" s="75"/>
      <c r="AK23" s="54">
        <f t="shared" si="5"/>
        <v>0</v>
      </c>
      <c r="AL23" s="68"/>
      <c r="AM23" s="69">
        <f t="shared" si="6"/>
        <v>0</v>
      </c>
      <c r="AN23" s="63"/>
      <c r="AO23" s="54">
        <f t="shared" si="7"/>
        <v>0</v>
      </c>
      <c r="AP23" s="54">
        <f t="shared" si="8"/>
        <v>0</v>
      </c>
      <c r="CD23">
        <f t="shared" si="0"/>
        <v>0</v>
      </c>
      <c r="CH23" t="s">
        <v>110</v>
      </c>
      <c r="CI23" t="s">
        <v>111</v>
      </c>
      <c r="CJ23">
        <v>0.08</v>
      </c>
    </row>
    <row r="24" ht="14.25" spans="1:88">
      <c r="A24" s="3"/>
      <c r="B24" s="19"/>
      <c r="C24" s="5"/>
      <c r="D24" s="15"/>
      <c r="E24" s="15"/>
      <c r="F24" s="17"/>
      <c r="G24" s="9"/>
      <c r="H24" s="8"/>
      <c r="I24" s="36"/>
      <c r="J24" s="15"/>
      <c r="K24" s="28"/>
      <c r="L24" s="28"/>
      <c r="M24" s="34"/>
      <c r="N24" s="35"/>
      <c r="O24" s="35"/>
      <c r="P24" s="35"/>
      <c r="Q24" s="38"/>
      <c r="R24" s="51"/>
      <c r="S24" s="52"/>
      <c r="T24" s="47"/>
      <c r="U24" s="48"/>
      <c r="V24" s="43"/>
      <c r="W24" s="15"/>
      <c r="X24" s="43"/>
      <c r="Y24" s="59"/>
      <c r="Z24" s="63"/>
      <c r="AA24" s="54">
        <f>IFERROR(IF(OR(I24="预订游学优惠读",I24="预订游学免费读",I24="预订游学优惠读-创始",I24="预订游学免费读-创始"),IF(CD24&gt;24,0,IF(G24="初三",0,IF(H24="非学习卡",VLOOKUP(I24,CI:CJ,2,0)*O24*0.6*0.5,VLOOKUP(I24,CI:CJ,2,0)*O24*0.5))),IF(H24="非学习卡",VLOOKUP(I24,CI:CJ,2,0)*O24*0.6,VLOOKUP(I24,CI:CJ,2,0)*O24)),0)</f>
        <v>0</v>
      </c>
      <c r="AB24" s="58"/>
      <c r="AC24" s="54">
        <f t="shared" si="1"/>
        <v>0</v>
      </c>
      <c r="AD24" s="60"/>
      <c r="AE24" s="54">
        <f t="shared" si="2"/>
        <v>0</v>
      </c>
      <c r="AF24" s="64"/>
      <c r="AG24" s="54">
        <f t="shared" si="3"/>
        <v>0</v>
      </c>
      <c r="AH24" s="75"/>
      <c r="AI24" s="54">
        <f t="shared" si="4"/>
        <v>0</v>
      </c>
      <c r="AJ24" s="75"/>
      <c r="AK24" s="54">
        <f t="shared" si="5"/>
        <v>0</v>
      </c>
      <c r="AL24" s="68"/>
      <c r="AM24" s="69">
        <f t="shared" si="6"/>
        <v>0</v>
      </c>
      <c r="AN24" s="63"/>
      <c r="AO24" s="54">
        <f t="shared" si="7"/>
        <v>0</v>
      </c>
      <c r="AP24" s="54">
        <f t="shared" si="8"/>
        <v>0</v>
      </c>
      <c r="CD24">
        <f t="shared" si="0"/>
        <v>0</v>
      </c>
      <c r="CH24" t="s">
        <v>112</v>
      </c>
      <c r="CI24" t="s">
        <v>113</v>
      </c>
      <c r="CJ24">
        <v>0.08</v>
      </c>
    </row>
    <row r="25" customFormat="1" ht="14.25" spans="1:86">
      <c r="A25" s="3"/>
      <c r="B25" s="19"/>
      <c r="C25" s="5"/>
      <c r="D25" s="15"/>
      <c r="E25" s="15"/>
      <c r="F25" s="17"/>
      <c r="G25" s="9"/>
      <c r="H25" s="8"/>
      <c r="I25" s="36"/>
      <c r="J25" s="15"/>
      <c r="K25" s="28"/>
      <c r="L25" s="28"/>
      <c r="M25" s="34"/>
      <c r="N25" s="35"/>
      <c r="O25" s="35"/>
      <c r="P25" s="35"/>
      <c r="Q25" s="38"/>
      <c r="R25" s="51"/>
      <c r="S25" s="52"/>
      <c r="T25" s="47"/>
      <c r="U25" s="48"/>
      <c r="V25" s="43"/>
      <c r="W25" s="15"/>
      <c r="X25" s="43"/>
      <c r="Y25" s="59"/>
      <c r="Z25" s="63"/>
      <c r="AA25" s="54">
        <f>IFERROR(IF(OR(I25="预订游学优惠读",I25="预订游学免费读",I25="预订游学优惠读-创始",I25="预订游学免费读-创始"),IF(CD25&gt;24,0,IF(G25="初三",0,IF(H25="非学习卡",VLOOKUP(I25,CI:CJ,2,0)*O25*0.6*0.5,VLOOKUP(I25,CI:CJ,2,0)*O25*0.5))),IF(H25="非学习卡",VLOOKUP(I25,CI:CJ,2,0)*O25*0.6,VLOOKUP(I25,CI:CJ,2,0)*O25)),0)</f>
        <v>0</v>
      </c>
      <c r="AB25" s="58"/>
      <c r="AC25" s="54">
        <f t="shared" si="1"/>
        <v>0</v>
      </c>
      <c r="AD25" s="60"/>
      <c r="AE25" s="54">
        <f t="shared" si="2"/>
        <v>0</v>
      </c>
      <c r="AF25" s="64"/>
      <c r="AG25" s="54">
        <f t="shared" si="3"/>
        <v>0</v>
      </c>
      <c r="AH25" s="75"/>
      <c r="AI25" s="54">
        <f t="shared" si="4"/>
        <v>0</v>
      </c>
      <c r="AJ25" s="75"/>
      <c r="AK25" s="54">
        <f t="shared" si="5"/>
        <v>0</v>
      </c>
      <c r="AL25" s="68"/>
      <c r="AM25" s="69">
        <f t="shared" si="6"/>
        <v>0</v>
      </c>
      <c r="AN25" s="63"/>
      <c r="AO25" s="54">
        <f t="shared" si="7"/>
        <v>0</v>
      </c>
      <c r="AP25" s="54">
        <f t="shared" si="8"/>
        <v>0</v>
      </c>
      <c r="CD25">
        <f t="shared" si="0"/>
        <v>0</v>
      </c>
      <c r="CH25" t="s">
        <v>114</v>
      </c>
    </row>
    <row r="26" customFormat="1" spans="82:86">
      <c r="CD26">
        <f t="shared" si="0"/>
        <v>0</v>
      </c>
      <c r="CH26" t="s">
        <v>115</v>
      </c>
    </row>
    <row r="27" customFormat="1" spans="82:86">
      <c r="CD27">
        <f t="shared" si="0"/>
        <v>0</v>
      </c>
      <c r="CH27" t="s">
        <v>116</v>
      </c>
    </row>
    <row r="28" customFormat="1" spans="82:86">
      <c r="CD28">
        <f t="shared" si="0"/>
        <v>0</v>
      </c>
      <c r="CH28" t="s">
        <v>117</v>
      </c>
    </row>
    <row r="29" customFormat="1" spans="82:86">
      <c r="CD29">
        <f t="shared" si="0"/>
        <v>0</v>
      </c>
      <c r="CH29" t="s">
        <v>118</v>
      </c>
    </row>
    <row r="30" customFormat="1" spans="82:86">
      <c r="CD30">
        <f t="shared" si="0"/>
        <v>0</v>
      </c>
      <c r="CH30" t="s">
        <v>119</v>
      </c>
    </row>
    <row r="31" customFormat="1" hidden="1" spans="1:86">
      <c r="A31" t="s">
        <v>120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>
        <f t="shared" si="0"/>
        <v>0</v>
      </c>
      <c r="CH31" t="s">
        <v>121</v>
      </c>
    </row>
    <row r="32" customFormat="1" hidden="1" spans="1:86">
      <c r="A32" t="s">
        <v>122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>
        <f t="shared" si="0"/>
        <v>0</v>
      </c>
      <c r="CH32" t="s">
        <v>123</v>
      </c>
    </row>
    <row r="33" customFormat="1" hidden="1" spans="1:86">
      <c r="A33" t="s">
        <v>124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>
        <f t="shared" si="0"/>
        <v>0</v>
      </c>
      <c r="CH33" t="s">
        <v>125</v>
      </c>
    </row>
    <row r="34" customFormat="1" hidden="1" spans="1:86">
      <c r="A34" t="s">
        <v>126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>
        <f t="shared" si="0"/>
        <v>0</v>
      </c>
      <c r="CH34" t="s">
        <v>127</v>
      </c>
    </row>
    <row r="35" customFormat="1" spans="82:86">
      <c r="CD35">
        <f t="shared" si="0"/>
        <v>0</v>
      </c>
      <c r="CH35" t="s">
        <v>128</v>
      </c>
    </row>
    <row r="36" customFormat="1" spans="82:86">
      <c r="CD36">
        <f t="shared" si="0"/>
        <v>0</v>
      </c>
      <c r="CH36" t="s">
        <v>129</v>
      </c>
    </row>
    <row r="37" customFormat="1" spans="82:86">
      <c r="CD37">
        <f t="shared" si="0"/>
        <v>0</v>
      </c>
      <c r="CH37" t="s">
        <v>130</v>
      </c>
    </row>
    <row r="38" customFormat="1" spans="82:86">
      <c r="CD38">
        <f t="shared" si="0"/>
        <v>0</v>
      </c>
      <c r="CH38" t="s">
        <v>131</v>
      </c>
    </row>
    <row r="39" customFormat="1" spans="82:86">
      <c r="CD39">
        <f t="shared" si="0"/>
        <v>0</v>
      </c>
      <c r="CH39" t="s">
        <v>132</v>
      </c>
    </row>
    <row r="40" customFormat="1" spans="82:86">
      <c r="CD40">
        <f t="shared" si="0"/>
        <v>0</v>
      </c>
      <c r="CH40" t="s">
        <v>133</v>
      </c>
    </row>
    <row r="41" customFormat="1" spans="82:86">
      <c r="CD41">
        <f t="shared" si="0"/>
        <v>0</v>
      </c>
      <c r="CH41" t="s">
        <v>134</v>
      </c>
    </row>
    <row r="42" customFormat="1" spans="82:86">
      <c r="CD42">
        <f t="shared" si="0"/>
        <v>0</v>
      </c>
      <c r="CH42" t="s">
        <v>135</v>
      </c>
    </row>
    <row r="43" customFormat="1" spans="86:86">
      <c r="CH43" t="s">
        <v>136</v>
      </c>
    </row>
    <row r="44" customFormat="1" spans="86:86">
      <c r="CH44" t="s">
        <v>137</v>
      </c>
    </row>
    <row r="45" customFormat="1" spans="86:86">
      <c r="CH45" t="s">
        <v>138</v>
      </c>
    </row>
    <row r="46" customFormat="1" spans="86:86">
      <c r="CH46" t="s">
        <v>139</v>
      </c>
    </row>
    <row r="47" customFormat="1" spans="86:86">
      <c r="CH47" t="s">
        <v>140</v>
      </c>
    </row>
    <row r="48" customFormat="1" spans="86:86">
      <c r="CH48" t="s">
        <v>141</v>
      </c>
    </row>
    <row r="49" customFormat="1" spans="86:86">
      <c r="CH49" t="s">
        <v>142</v>
      </c>
    </row>
    <row r="50" customFormat="1" spans="86:86">
      <c r="CH50" t="s">
        <v>143</v>
      </c>
    </row>
    <row r="51" customFormat="1" spans="86:86">
      <c r="CH51" t="s">
        <v>144</v>
      </c>
    </row>
    <row r="52" customFormat="1" spans="86:86">
      <c r="CH52" t="s">
        <v>145</v>
      </c>
    </row>
    <row r="53" customFormat="1" spans="86:86">
      <c r="CH53" t="s">
        <v>146</v>
      </c>
    </row>
    <row r="54" customFormat="1" spans="86:86">
      <c r="CH54" t="s">
        <v>147</v>
      </c>
    </row>
    <row r="55" customFormat="1" spans="86:86">
      <c r="CH55" t="s">
        <v>148</v>
      </c>
    </row>
    <row r="56" customFormat="1" spans="86:86">
      <c r="CH56" t="s">
        <v>149</v>
      </c>
    </row>
    <row r="57" customFormat="1" spans="86:86">
      <c r="CH57" t="s">
        <v>150</v>
      </c>
    </row>
    <row r="58" customFormat="1" spans="86:86">
      <c r="CH58" t="s">
        <v>151</v>
      </c>
    </row>
    <row r="59" customFormat="1" spans="86:86">
      <c r="CH59" t="s">
        <v>152</v>
      </c>
    </row>
    <row r="60" customFormat="1" spans="86:86">
      <c r="CH60" t="s">
        <v>153</v>
      </c>
    </row>
    <row r="61" customFormat="1" spans="86:86">
      <c r="CH61" t="s">
        <v>154</v>
      </c>
    </row>
    <row r="62" customFormat="1" spans="86:86">
      <c r="CH62" t="s">
        <v>155</v>
      </c>
    </row>
    <row r="63" customFormat="1" spans="86:86">
      <c r="CH63" t="s">
        <v>156</v>
      </c>
    </row>
    <row r="64" customFormat="1" spans="86:86">
      <c r="CH64" t="s">
        <v>157</v>
      </c>
    </row>
    <row r="65" customFormat="1" spans="86:86">
      <c r="CH65" t="s">
        <v>158</v>
      </c>
    </row>
    <row r="66" customFormat="1" spans="86:86">
      <c r="CH66" t="s">
        <v>159</v>
      </c>
    </row>
  </sheetData>
  <protectedRanges>
    <protectedRange sqref="AB3:AB25 AD3:AD25 AF3:AF25 AH3:AH25 AJ3:AJ25 AL3:AL25 AN3:AN25" name="区域3" securityDescriptor=""/>
    <protectedRange sqref="B3:P25" name="区域1" securityDescriptor=""/>
    <protectedRange sqref="R3:Z25" name="区域2" securityDescriptor=""/>
  </protectedRanges>
  <mergeCells count="33">
    <mergeCell ref="Y1:AA1"/>
    <mergeCell ref="AB1:AC1"/>
    <mergeCell ref="AD1:AE1"/>
    <mergeCell ref="AF1:AG1"/>
    <mergeCell ref="AH1:AI1"/>
    <mergeCell ref="AJ1:AK1"/>
    <mergeCell ref="AL1:AM1"/>
    <mergeCell ref="AN1:AO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AP1:AP2"/>
  </mergeCells>
  <conditionalFormatting sqref="F14:F17">
    <cfRule type="cellIs" dxfId="0" priority="6" operator="equal">
      <formula>"错误"</formula>
    </cfRule>
    <cfRule type="cellIs" dxfId="0" priority="5" operator="equal">
      <formula>"错误"</formula>
    </cfRule>
    <cfRule type="cellIs" dxfId="0" priority="4" operator="equal">
      <formula>"错误"</formula>
    </cfRule>
    <cfRule type="cellIs" dxfId="0" priority="3" operator="equal">
      <formula>"错误"</formula>
    </cfRule>
  </conditionalFormatting>
  <conditionalFormatting sqref="I16:J17 I8:J14 F8:F14 F16:F25 I17:I25">
    <cfRule type="cellIs" dxfId="1" priority="7" operator="equal">
      <formula>"错误"</formula>
    </cfRule>
  </conditionalFormatting>
  <conditionalFormatting sqref="F15:F16 I14:J17">
    <cfRule type="cellIs" dxfId="0" priority="2" operator="equal">
      <formula>"错误"</formula>
    </cfRule>
    <cfRule type="cellIs" dxfId="0" priority="1" operator="equal">
      <formula>"错误"</formula>
    </cfRule>
  </conditionalFormatting>
  <dataValidations count="6">
    <dataValidation type="list" allowBlank="1" showInputMessage="1" showErrorMessage="1" sqref="B3:B25">
      <formula1>$CE$3:$CE$14</formula1>
    </dataValidation>
    <dataValidation type="list" allowBlank="1" showInputMessage="1" showErrorMessage="1" sqref="C3:C25">
      <formula1>$CH$3:$CH$66</formula1>
    </dataValidation>
    <dataValidation type="list" allowBlank="1" showInputMessage="1" showErrorMessage="1" sqref="D3:D25">
      <formula1>$CF$3:$CF$8</formula1>
    </dataValidation>
    <dataValidation type="list" allowBlank="1" showInputMessage="1" showErrorMessage="1" sqref="G3:G25">
      <formula1>$CG$3:$CG$4</formula1>
    </dataValidation>
    <dataValidation type="list" allowBlank="1" showInputMessage="1" showErrorMessage="1" sqref="H3:H25">
      <formula1>$CC$3:$CC$4</formula1>
    </dataValidation>
    <dataValidation type="list" allowBlank="1" showInputMessage="1" showErrorMessage="1" sqref="I3:I25">
      <formula1>$CI$3:$CI$24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2018-10-30T07:30:56Z</dcterms:created>
  <dcterms:modified xsi:type="dcterms:W3CDTF">2018-10-30T07:32:04Z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