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15480" windowHeight="9570"/>
  </bookViews>
  <sheets>
    <sheet name="计算明细" sheetId="2" r:id="rId1"/>
    <sheet name="Sheet1" sheetId="1" state="hidden" r:id="rId2"/>
  </sheets>
  <definedNames>
    <definedName name="A类">计算明细!$AD$2:$AD$13</definedName>
    <definedName name="B类">计算明细!$AE$2:$AE$4</definedName>
    <definedName name="C类">计算明细!$AF$2:$AF$6</definedName>
    <definedName name="D类">计算明细!$AG$2:$AG$3</definedName>
  </definedNames>
  <calcPr calcId="125725"/>
</workbook>
</file>

<file path=xl/calcChain.xml><?xml version="1.0" encoding="utf-8"?>
<calcChain xmlns="http://schemas.openxmlformats.org/spreadsheetml/2006/main">
  <c r="N25" i="2"/>
  <c r="O25"/>
  <c r="N26"/>
  <c r="O26"/>
  <c r="N27"/>
  <c r="G27" s="1"/>
  <c r="O27"/>
  <c r="N28"/>
  <c r="G28" s="1"/>
  <c r="O28"/>
  <c r="N29"/>
  <c r="G29" s="1"/>
  <c r="O29"/>
  <c r="N30"/>
  <c r="O30"/>
  <c r="N31"/>
  <c r="G31" s="1"/>
  <c r="O31"/>
  <c r="N32"/>
  <c r="O32"/>
  <c r="N33"/>
  <c r="O33"/>
  <c r="N34"/>
  <c r="O34"/>
  <c r="N35"/>
  <c r="O35"/>
  <c r="N36"/>
  <c r="O36"/>
  <c r="N37"/>
  <c r="O37"/>
  <c r="N38"/>
  <c r="O38"/>
  <c r="N39"/>
  <c r="O39"/>
  <c r="O24"/>
  <c r="N24"/>
  <c r="G24" s="1"/>
  <c r="G25"/>
  <c r="G26"/>
  <c r="G30"/>
  <c r="P24" l="1"/>
  <c r="P25"/>
  <c r="R25" s="1"/>
  <c r="M25" s="1"/>
  <c r="P26"/>
  <c r="R26" s="1"/>
  <c r="M26" s="1"/>
  <c r="P27"/>
  <c r="P28"/>
  <c r="S28" s="1"/>
  <c r="P29"/>
  <c r="S29" s="1"/>
  <c r="T29" s="1"/>
  <c r="P30"/>
  <c r="S30" s="1"/>
  <c r="U30" s="1"/>
  <c r="P31"/>
  <c r="P32"/>
  <c r="S32" s="1"/>
  <c r="P33"/>
  <c r="R33" s="1"/>
  <c r="P34"/>
  <c r="R34" s="1"/>
  <c r="P35"/>
  <c r="P36"/>
  <c r="S36" s="1"/>
  <c r="P37"/>
  <c r="R37" s="1"/>
  <c r="P38"/>
  <c r="S38" s="1"/>
  <c r="P39"/>
  <c r="S39" s="1"/>
  <c r="T39" s="1"/>
  <c r="G37"/>
  <c r="M37" s="1"/>
  <c r="G38"/>
  <c r="G39"/>
  <c r="M39" s="1"/>
  <c r="R39"/>
  <c r="J37"/>
  <c r="J38"/>
  <c r="J39"/>
  <c r="N23"/>
  <c r="G23" s="1"/>
  <c r="O23"/>
  <c r="P23"/>
  <c r="M27"/>
  <c r="R27"/>
  <c r="M30"/>
  <c r="R30"/>
  <c r="M31"/>
  <c r="R31"/>
  <c r="G32"/>
  <c r="G33"/>
  <c r="M33" s="1"/>
  <c r="G34"/>
  <c r="M34" s="1"/>
  <c r="G35"/>
  <c r="R35"/>
  <c r="G36"/>
  <c r="J34"/>
  <c r="J35"/>
  <c r="J36"/>
  <c r="J24"/>
  <c r="J25"/>
  <c r="J26"/>
  <c r="J27"/>
  <c r="J28"/>
  <c r="J29"/>
  <c r="J30"/>
  <c r="J31"/>
  <c r="J32"/>
  <c r="J33"/>
  <c r="P22"/>
  <c r="O22"/>
  <c r="N22"/>
  <c r="G22" s="1"/>
  <c r="J22"/>
  <c r="P21"/>
  <c r="O21"/>
  <c r="N21"/>
  <c r="G21" s="1"/>
  <c r="J21"/>
  <c r="P18"/>
  <c r="O18"/>
  <c r="N18"/>
  <c r="G18" s="1"/>
  <c r="J18"/>
  <c r="P17"/>
  <c r="O17"/>
  <c r="N17"/>
  <c r="G17" s="1"/>
  <c r="J17"/>
  <c r="P19"/>
  <c r="R19" s="1"/>
  <c r="O19"/>
  <c r="N19"/>
  <c r="G19" s="1"/>
  <c r="J19"/>
  <c r="P16"/>
  <c r="O16"/>
  <c r="N16"/>
  <c r="G16" s="1"/>
  <c r="J16"/>
  <c r="P15"/>
  <c r="R15" s="1"/>
  <c r="O15"/>
  <c r="N15"/>
  <c r="G15" s="1"/>
  <c r="J15"/>
  <c r="P20"/>
  <c r="R20" s="1"/>
  <c r="O20"/>
  <c r="N20"/>
  <c r="G20" s="1"/>
  <c r="J20"/>
  <c r="P14"/>
  <c r="R14" s="1"/>
  <c r="O14"/>
  <c r="N14"/>
  <c r="G14" s="1"/>
  <c r="J14"/>
  <c r="N4"/>
  <c r="G4" s="1"/>
  <c r="N5"/>
  <c r="L5" s="1"/>
  <c r="N6"/>
  <c r="G6" s="1"/>
  <c r="N7"/>
  <c r="G7" s="1"/>
  <c r="N8"/>
  <c r="G8" s="1"/>
  <c r="N9"/>
  <c r="G9" s="1"/>
  <c r="N10"/>
  <c r="G10" s="1"/>
  <c r="N3"/>
  <c r="G3" s="1"/>
  <c r="N2"/>
  <c r="G2" s="1"/>
  <c r="J2"/>
  <c r="J23"/>
  <c r="P13"/>
  <c r="R13" s="1"/>
  <c r="O13"/>
  <c r="N13"/>
  <c r="G13" s="1"/>
  <c r="J13"/>
  <c r="P12"/>
  <c r="R12" s="1"/>
  <c r="O12"/>
  <c r="N12"/>
  <c r="G12" s="1"/>
  <c r="J12"/>
  <c r="P11"/>
  <c r="O11"/>
  <c r="N11"/>
  <c r="G11" s="1"/>
  <c r="J11"/>
  <c r="P10"/>
  <c r="R10" s="1"/>
  <c r="O10"/>
  <c r="J10"/>
  <c r="P9"/>
  <c r="R9" s="1"/>
  <c r="O9"/>
  <c r="J9"/>
  <c r="P8"/>
  <c r="R8" s="1"/>
  <c r="O8"/>
  <c r="J8"/>
  <c r="P7"/>
  <c r="R7" s="1"/>
  <c r="O7"/>
  <c r="J7"/>
  <c r="P6"/>
  <c r="R6" s="1"/>
  <c r="O6"/>
  <c r="J6"/>
  <c r="P3"/>
  <c r="P4"/>
  <c r="R4" s="1"/>
  <c r="P5"/>
  <c r="R5" s="1"/>
  <c r="P2"/>
  <c r="S2" s="1"/>
  <c r="U2" s="1"/>
  <c r="O3"/>
  <c r="O4"/>
  <c r="O5"/>
  <c r="O2"/>
  <c r="M35" l="1"/>
  <c r="S33"/>
  <c r="T33" s="1"/>
  <c r="S25"/>
  <c r="T25" s="1"/>
  <c r="R3"/>
  <c r="R23"/>
  <c r="M23" s="1"/>
  <c r="R11"/>
  <c r="M11" s="1"/>
  <c r="R16"/>
  <c r="M16" s="1"/>
  <c r="R17"/>
  <c r="M17" s="1"/>
  <c r="R18"/>
  <c r="M18" s="1"/>
  <c r="R21"/>
  <c r="M21" s="1"/>
  <c r="R22"/>
  <c r="S24"/>
  <c r="T24" s="1"/>
  <c r="S17"/>
  <c r="R29"/>
  <c r="M29" s="1"/>
  <c r="S34"/>
  <c r="U34" s="1"/>
  <c r="S26"/>
  <c r="U26" s="1"/>
  <c r="T38"/>
  <c r="U38"/>
  <c r="U39"/>
  <c r="S37"/>
  <c r="R38"/>
  <c r="M38" s="1"/>
  <c r="T28"/>
  <c r="U28"/>
  <c r="U24"/>
  <c r="T36"/>
  <c r="U36"/>
  <c r="U32"/>
  <c r="T32"/>
  <c r="R32"/>
  <c r="M32" s="1"/>
  <c r="R28"/>
  <c r="M28" s="1"/>
  <c r="T26"/>
  <c r="S35"/>
  <c r="S31"/>
  <c r="U29"/>
  <c r="S27"/>
  <c r="S23"/>
  <c r="R36"/>
  <c r="M36" s="1"/>
  <c r="T30"/>
  <c r="R24"/>
  <c r="M24" s="1"/>
  <c r="L22"/>
  <c r="L21"/>
  <c r="M22"/>
  <c r="L16"/>
  <c r="L15"/>
  <c r="S21"/>
  <c r="S22"/>
  <c r="L17"/>
  <c r="L18"/>
  <c r="L14"/>
  <c r="S18"/>
  <c r="L19"/>
  <c r="M15"/>
  <c r="M19"/>
  <c r="S15"/>
  <c r="K15" s="1"/>
  <c r="S16"/>
  <c r="S19"/>
  <c r="L20"/>
  <c r="M20"/>
  <c r="M14"/>
  <c r="S14"/>
  <c r="S20"/>
  <c r="L13"/>
  <c r="L2"/>
  <c r="L11"/>
  <c r="L7"/>
  <c r="L9"/>
  <c r="S10"/>
  <c r="S6"/>
  <c r="K6" s="1"/>
  <c r="S12"/>
  <c r="S8"/>
  <c r="R2"/>
  <c r="M2" s="1"/>
  <c r="S3"/>
  <c r="L3"/>
  <c r="S13"/>
  <c r="K13" s="1"/>
  <c r="S9"/>
  <c r="K9" s="1"/>
  <c r="S4"/>
  <c r="L12"/>
  <c r="L8"/>
  <c r="L4"/>
  <c r="S11"/>
  <c r="S7"/>
  <c r="K7" s="1"/>
  <c r="L10"/>
  <c r="L6"/>
  <c r="S5"/>
  <c r="T2"/>
  <c r="M13"/>
  <c r="M12"/>
  <c r="M10"/>
  <c r="M9"/>
  <c r="M8"/>
  <c r="M7"/>
  <c r="M6"/>
  <c r="M4"/>
  <c r="M3"/>
  <c r="G5"/>
  <c r="K24" l="1"/>
  <c r="U25"/>
  <c r="U33"/>
  <c r="K16"/>
  <c r="K22"/>
  <c r="K8"/>
  <c r="K17"/>
  <c r="U17"/>
  <c r="T17"/>
  <c r="T34"/>
  <c r="U37"/>
  <c r="T37"/>
  <c r="U23"/>
  <c r="T23"/>
  <c r="U31"/>
  <c r="T31"/>
  <c r="T27"/>
  <c r="U27"/>
  <c r="U35"/>
  <c r="T35"/>
  <c r="K23"/>
  <c r="K12"/>
  <c r="K11"/>
  <c r="T21"/>
  <c r="U21"/>
  <c r="T22"/>
  <c r="U22"/>
  <c r="K21"/>
  <c r="T18"/>
  <c r="K2" s="1"/>
  <c r="U18"/>
  <c r="K18"/>
  <c r="T19"/>
  <c r="U19"/>
  <c r="T15"/>
  <c r="U15"/>
  <c r="T16"/>
  <c r="U16"/>
  <c r="K19"/>
  <c r="T20"/>
  <c r="U20"/>
  <c r="K20"/>
  <c r="T14"/>
  <c r="U14"/>
  <c r="K10"/>
  <c r="K14"/>
  <c r="T12"/>
  <c r="U12"/>
  <c r="U10"/>
  <c r="T10"/>
  <c r="U8"/>
  <c r="T8"/>
  <c r="U6"/>
  <c r="T6"/>
  <c r="U3"/>
  <c r="T3"/>
  <c r="U11"/>
  <c r="T11"/>
  <c r="U4"/>
  <c r="T4"/>
  <c r="U7"/>
  <c r="T7"/>
  <c r="U13"/>
  <c r="T13"/>
  <c r="U9"/>
  <c r="T9"/>
  <c r="U5"/>
  <c r="T5"/>
  <c r="M5"/>
  <c r="J3" l="1"/>
  <c r="K3" s="1"/>
  <c r="J4"/>
  <c r="K4" s="1"/>
  <c r="J5"/>
  <c r="K5" s="1"/>
  <c r="G14" i="1"/>
  <c r="H14" s="1"/>
  <c r="I14" s="1"/>
  <c r="K14" s="1"/>
  <c r="G13"/>
  <c r="H13" s="1"/>
  <c r="I13" s="1"/>
  <c r="K13" s="1"/>
  <c r="H12"/>
  <c r="I12" s="1"/>
  <c r="K12" s="1"/>
  <c r="G11"/>
  <c r="H11" s="1"/>
  <c r="I11" s="1"/>
  <c r="K11" s="1"/>
  <c r="G10"/>
  <c r="H10" s="1"/>
  <c r="I10" s="1"/>
  <c r="K10" s="1"/>
  <c r="H9"/>
  <c r="I9" s="1"/>
  <c r="K9" s="1"/>
  <c r="G8"/>
  <c r="H8" s="1"/>
  <c r="I8" s="1"/>
  <c r="K8" s="1"/>
  <c r="G7"/>
  <c r="H7" s="1"/>
  <c r="I7" s="1"/>
  <c r="K7" s="1"/>
  <c r="H6"/>
  <c r="I6" s="1"/>
  <c r="K6" s="1"/>
  <c r="G5"/>
  <c r="H5" s="1"/>
  <c r="I5" s="1"/>
  <c r="K5" s="1"/>
  <c r="G4"/>
  <c r="H4" s="1"/>
  <c r="I4" s="1"/>
  <c r="K4" s="1"/>
  <c r="H3"/>
  <c r="I3" s="1"/>
  <c r="K3" s="1"/>
  <c r="B14"/>
  <c r="C14" s="1"/>
  <c r="D14" s="1"/>
  <c r="B13"/>
  <c r="C13" s="1"/>
  <c r="D13" s="1"/>
  <c r="C12"/>
  <c r="D12" s="1"/>
  <c r="B11"/>
  <c r="C11" s="1"/>
  <c r="D11" s="1"/>
  <c r="B10"/>
  <c r="C10" s="1"/>
  <c r="D10" s="1"/>
  <c r="C9"/>
  <c r="D9" s="1"/>
  <c r="B8"/>
  <c r="C8" s="1"/>
  <c r="D8" s="1"/>
  <c r="B7"/>
  <c r="C7" s="1"/>
  <c r="D7" s="1"/>
  <c r="C6"/>
  <c r="D6" s="1"/>
  <c r="C3"/>
  <c r="D3" s="1"/>
  <c r="B5"/>
  <c r="C5" s="1"/>
  <c r="D5" s="1"/>
  <c r="B4"/>
  <c r="C4" s="1"/>
  <c r="D4" s="1"/>
</calcChain>
</file>

<file path=xl/sharedStrings.xml><?xml version="1.0" encoding="utf-8"?>
<sst xmlns="http://schemas.openxmlformats.org/spreadsheetml/2006/main" count="171" uniqueCount="74">
  <si>
    <t>A类</t>
  </si>
  <si>
    <t>B类</t>
  </si>
  <si>
    <t>C类</t>
  </si>
  <si>
    <t>D类</t>
  </si>
  <si>
    <t>额度</t>
    <phoneticPr fontId="2" type="noConversion"/>
  </si>
  <si>
    <r>
      <rPr>
        <sz val="14"/>
        <color theme="1"/>
        <rFont val="宋体"/>
        <family val="2"/>
        <charset val="134"/>
      </rPr>
      <t>正式期顾问</t>
    </r>
    <phoneticPr fontId="2" type="noConversion"/>
  </si>
  <si>
    <r>
      <rPr>
        <sz val="14"/>
        <color theme="1"/>
        <rFont val="宋体"/>
        <family val="3"/>
        <charset val="134"/>
      </rPr>
      <t>周额度</t>
    </r>
    <phoneticPr fontId="2" type="noConversion"/>
  </si>
  <si>
    <r>
      <rPr>
        <sz val="14"/>
        <color theme="1"/>
        <rFont val="宋体"/>
        <family val="3"/>
        <charset val="134"/>
      </rPr>
      <t>月额度</t>
    </r>
    <phoneticPr fontId="2" type="noConversion"/>
  </si>
  <si>
    <r>
      <t>A</t>
    </r>
    <r>
      <rPr>
        <sz val="14"/>
        <color theme="1"/>
        <rFont val="宋体"/>
        <family val="3"/>
        <charset val="134"/>
      </rPr>
      <t>类</t>
    </r>
    <phoneticPr fontId="2" type="noConversion"/>
  </si>
  <si>
    <r>
      <t>B</t>
    </r>
    <r>
      <rPr>
        <sz val="14"/>
        <color theme="1"/>
        <rFont val="宋体"/>
        <family val="3"/>
        <charset val="134"/>
      </rPr>
      <t>类</t>
    </r>
    <phoneticPr fontId="2" type="noConversion"/>
  </si>
  <si>
    <r>
      <t>C</t>
    </r>
    <r>
      <rPr>
        <sz val="14"/>
        <color theme="1"/>
        <rFont val="宋体"/>
        <family val="3"/>
        <charset val="134"/>
      </rPr>
      <t>类</t>
    </r>
    <phoneticPr fontId="2" type="noConversion"/>
  </si>
  <si>
    <r>
      <t>D</t>
    </r>
    <r>
      <rPr>
        <sz val="14"/>
        <color theme="1"/>
        <rFont val="宋体"/>
        <family val="3"/>
        <charset val="134"/>
      </rPr>
      <t>类</t>
    </r>
    <phoneticPr fontId="2" type="noConversion"/>
  </si>
  <si>
    <t>试用期顾问</t>
    <phoneticPr fontId="2" type="noConversion"/>
  </si>
  <si>
    <t>赠送额度</t>
    <phoneticPr fontId="2" type="noConversion"/>
  </si>
  <si>
    <t>月总额度</t>
    <phoneticPr fontId="2" type="noConversion"/>
  </si>
  <si>
    <t>购买额度</t>
    <phoneticPr fontId="2" type="noConversion"/>
  </si>
  <si>
    <t>最低购买本金</t>
    <phoneticPr fontId="2" type="noConversion"/>
  </si>
  <si>
    <t>最低本金</t>
    <phoneticPr fontId="2" type="noConversion"/>
  </si>
  <si>
    <t>姓名</t>
    <phoneticPr fontId="2" type="noConversion"/>
  </si>
  <si>
    <t>区域</t>
    <phoneticPr fontId="2" type="noConversion"/>
  </si>
  <si>
    <t>月初剩余本金</t>
    <phoneticPr fontId="2" type="noConversion"/>
  </si>
  <si>
    <t>月份</t>
    <phoneticPr fontId="2" type="noConversion"/>
  </si>
  <si>
    <t>总本金</t>
    <phoneticPr fontId="2" type="noConversion"/>
  </si>
  <si>
    <t>本月购买本金</t>
    <phoneticPr fontId="2" type="noConversion"/>
  </si>
  <si>
    <t>入职日期</t>
    <phoneticPr fontId="2" type="noConversion"/>
  </si>
  <si>
    <t>是否正式期</t>
    <phoneticPr fontId="2" type="noConversion"/>
  </si>
  <si>
    <t>正式期是否购买了最低本金</t>
    <phoneticPr fontId="2" type="noConversion"/>
  </si>
  <si>
    <t>分校</t>
    <phoneticPr fontId="2" type="noConversion"/>
  </si>
  <si>
    <t>序号</t>
    <phoneticPr fontId="2" type="noConversion"/>
  </si>
  <si>
    <t>体育中心</t>
    <phoneticPr fontId="2" type="noConversion"/>
  </si>
  <si>
    <t>南骏</t>
    <phoneticPr fontId="2" type="noConversion"/>
  </si>
  <si>
    <t>华景</t>
    <phoneticPr fontId="2" type="noConversion"/>
  </si>
  <si>
    <t>滨江东</t>
    <phoneticPr fontId="2" type="noConversion"/>
  </si>
  <si>
    <t>五羊</t>
    <phoneticPr fontId="2" type="noConversion"/>
  </si>
  <si>
    <t>活动中心</t>
    <phoneticPr fontId="2" type="noConversion"/>
  </si>
  <si>
    <t>番禺华南</t>
    <phoneticPr fontId="2" type="noConversion"/>
  </si>
  <si>
    <t>番禺市桥</t>
    <phoneticPr fontId="2" type="noConversion"/>
  </si>
  <si>
    <t>惠州滨江</t>
    <phoneticPr fontId="2" type="noConversion"/>
  </si>
  <si>
    <t>惠州麦地</t>
    <phoneticPr fontId="2" type="noConversion"/>
  </si>
  <si>
    <t>东莞国泰</t>
    <phoneticPr fontId="2" type="noConversion"/>
  </si>
  <si>
    <t>东莞阳光</t>
    <phoneticPr fontId="2" type="noConversion"/>
  </si>
  <si>
    <t>信阳</t>
    <phoneticPr fontId="2" type="noConversion"/>
  </si>
  <si>
    <t>惠州江北</t>
    <phoneticPr fontId="2" type="noConversion"/>
  </si>
  <si>
    <t>惠州东平</t>
  </si>
  <si>
    <t>惠州金山湖</t>
  </si>
  <si>
    <t>广州淘金</t>
  </si>
  <si>
    <t>广州小北</t>
  </si>
  <si>
    <t>番禺喜盈</t>
  </si>
  <si>
    <t>广州天府路</t>
  </si>
  <si>
    <t>信阳平桥</t>
  </si>
  <si>
    <t>东莞文鼎</t>
  </si>
  <si>
    <t>A类</t>
    <phoneticPr fontId="2" type="noConversion"/>
  </si>
  <si>
    <t>吴胜君</t>
  </si>
  <si>
    <t>周英</t>
  </si>
  <si>
    <t>叶新霞</t>
  </si>
  <si>
    <t>罗利芳</t>
  </si>
  <si>
    <t>梁艳枝</t>
  </si>
  <si>
    <t>蔡文静</t>
  </si>
  <si>
    <t>梁玉舒</t>
  </si>
  <si>
    <t>陶亚奇</t>
  </si>
  <si>
    <t>卜思琪</t>
  </si>
  <si>
    <t>张剑梅</t>
  </si>
  <si>
    <t>李杰</t>
    <phoneticPr fontId="2" type="noConversion"/>
  </si>
  <si>
    <t>郭考莹</t>
    <phoneticPr fontId="2" type="noConversion"/>
  </si>
  <si>
    <t>赖俊杰</t>
    <phoneticPr fontId="2" type="noConversion"/>
  </si>
  <si>
    <t>朱燕</t>
    <phoneticPr fontId="2" type="noConversion"/>
  </si>
  <si>
    <t>古佳艳</t>
    <phoneticPr fontId="2" type="noConversion"/>
  </si>
  <si>
    <t>黄锦芳</t>
    <phoneticPr fontId="2" type="noConversion"/>
  </si>
  <si>
    <t>杨希</t>
    <phoneticPr fontId="2" type="noConversion"/>
  </si>
  <si>
    <t>杨健聪</t>
    <phoneticPr fontId="2" type="noConversion"/>
  </si>
  <si>
    <t>刘晓芳</t>
    <phoneticPr fontId="2" type="noConversion"/>
  </si>
  <si>
    <t>林冬冬</t>
    <phoneticPr fontId="2" type="noConversion"/>
  </si>
  <si>
    <t>江文娥</t>
    <phoneticPr fontId="2" type="noConversion"/>
  </si>
  <si>
    <t>华景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</si>
</sst>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_ * #,##0.0_ ;_ * \-#,##0.0_ ;_ * &quot;-&quot;??_ ;_ @_ "/>
    <numFmt numFmtId="177" formatCode="_ * #,##0_ ;_ * \-#,##0_ ;_ * &quot;-&quot;??_ ;_ @_ "/>
    <numFmt numFmtId="178" formatCode="yyyy&quot;年&quot;m&quot;月&quot;;@"/>
    <numFmt numFmtId="179" formatCode="yyyy&quot;年&quot;m&quot;月&quot;d&quot;日&quot;;@"/>
  </numFmts>
  <fonts count="1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sz val="14"/>
      <color theme="1"/>
      <name val="宋体"/>
      <family val="2"/>
      <charset val="134"/>
    </font>
    <font>
      <sz val="14"/>
      <color theme="1"/>
      <name val="宋体"/>
      <family val="3"/>
      <charset val="134"/>
    </font>
    <font>
      <sz val="14"/>
      <color theme="1"/>
      <name val="Arial"/>
      <family val="2"/>
    </font>
    <font>
      <sz val="14"/>
      <name val="宋体"/>
      <family val="3"/>
      <charset val="134"/>
      <scheme val="minor"/>
    </font>
    <font>
      <sz val="14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177" fontId="4" fillId="0" borderId="1" xfId="1" applyNumberFormat="1" applyFont="1" applyBorder="1">
      <alignment vertical="center"/>
    </xf>
    <xf numFmtId="0" fontId="7" fillId="0" borderId="1" xfId="0" applyFont="1" applyBorder="1">
      <alignment vertical="center"/>
    </xf>
    <xf numFmtId="0" fontId="7" fillId="0" borderId="0" xfId="0" applyFont="1">
      <alignment vertical="center"/>
    </xf>
    <xf numFmtId="0" fontId="7" fillId="0" borderId="1" xfId="0" applyFont="1" applyBorder="1" applyAlignment="1">
      <alignment horizontal="center" vertical="center"/>
    </xf>
    <xf numFmtId="176" fontId="7" fillId="0" borderId="1" xfId="1" applyNumberFormat="1" applyFont="1" applyBorder="1">
      <alignment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76" fontId="7" fillId="0" borderId="0" xfId="1" applyNumberFormat="1" applyFont="1" applyBorder="1">
      <alignment vertical="center"/>
    </xf>
    <xf numFmtId="0" fontId="7" fillId="0" borderId="0" xfId="0" applyFont="1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43" fontId="7" fillId="0" borderId="1" xfId="0" applyNumberFormat="1" applyFont="1" applyBorder="1">
      <alignment vertical="center"/>
    </xf>
    <xf numFmtId="178" fontId="4" fillId="3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14" fontId="4" fillId="2" borderId="1" xfId="0" applyNumberFormat="1" applyFont="1" applyFill="1" applyBorder="1">
      <alignment vertical="center"/>
    </xf>
    <xf numFmtId="179" fontId="4" fillId="0" borderId="0" xfId="0" applyNumberFormat="1" applyFont="1">
      <alignment vertical="center"/>
    </xf>
    <xf numFmtId="177" fontId="4" fillId="0" borderId="0" xfId="1" applyNumberFormat="1" applyFont="1">
      <alignment vertical="center"/>
    </xf>
    <xf numFmtId="178" fontId="4" fillId="2" borderId="1" xfId="0" applyNumberFormat="1" applyFont="1" applyFill="1" applyBorder="1" applyAlignment="1">
      <alignment horizontal="center" vertical="center"/>
    </xf>
    <xf numFmtId="177" fontId="4" fillId="2" borderId="1" xfId="1" applyNumberFormat="1" applyFont="1" applyFill="1" applyBorder="1">
      <alignment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14" fontId="4" fillId="0" borderId="1" xfId="0" applyNumberFormat="1" applyFont="1" applyFill="1" applyBorder="1">
      <alignment vertical="center"/>
    </xf>
    <xf numFmtId="177" fontId="4" fillId="0" borderId="1" xfId="1" applyNumberFormat="1" applyFont="1" applyFill="1" applyBorder="1">
      <alignment vertical="center"/>
    </xf>
    <xf numFmtId="177" fontId="4" fillId="0" borderId="1" xfId="1" applyNumberFormat="1" applyFont="1" applyBorder="1" applyAlignment="1">
      <alignment horizontal="center" vertical="center"/>
    </xf>
    <xf numFmtId="14" fontId="4" fillId="0" borderId="0" xfId="0" applyNumberFormat="1" applyFont="1">
      <alignment vertical="center"/>
    </xf>
    <xf numFmtId="177" fontId="4" fillId="2" borderId="0" xfId="1" applyNumberFormat="1" applyFont="1" applyFill="1">
      <alignment vertical="center"/>
    </xf>
    <xf numFmtId="0" fontId="4" fillId="3" borderId="1" xfId="0" applyFont="1" applyFill="1" applyBorder="1" applyAlignment="1">
      <alignment horizontal="center" vertical="center"/>
    </xf>
    <xf numFmtId="177" fontId="4" fillId="0" borderId="0" xfId="1" applyNumberFormat="1" applyFont="1" applyFill="1">
      <alignment vertical="center"/>
    </xf>
    <xf numFmtId="0" fontId="8" fillId="2" borderId="1" xfId="0" applyFont="1" applyFill="1" applyBorder="1">
      <alignment vertical="center"/>
    </xf>
    <xf numFmtId="0" fontId="8" fillId="2" borderId="1" xfId="0" applyFont="1" applyFill="1" applyBorder="1" applyProtection="1">
      <alignment vertical="center"/>
    </xf>
    <xf numFmtId="14" fontId="8" fillId="2" borderId="1" xfId="0" applyNumberFormat="1" applyFont="1" applyFill="1" applyBorder="1">
      <alignment vertical="center"/>
    </xf>
    <xf numFmtId="14" fontId="9" fillId="2" borderId="1" xfId="0" applyNumberFormat="1" applyFont="1" applyFill="1" applyBorder="1">
      <alignment vertical="center"/>
    </xf>
    <xf numFmtId="0" fontId="9" fillId="2" borderId="1" xfId="0" applyFont="1" applyFill="1" applyBorder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27"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39"/>
  <sheetViews>
    <sheetView tabSelected="1" workbookViewId="0">
      <pane xSplit="5" ySplit="2" topLeftCell="F3" activePane="bottomRight" state="frozen"/>
      <selection pane="topRight" activeCell="F1" sqref="F1"/>
      <selection pane="bottomLeft" activeCell="A4" sqref="A4"/>
      <selection pane="bottomRight" sqref="A1:XFD1"/>
    </sheetView>
  </sheetViews>
  <sheetFormatPr defaultRowHeight="30" customHeight="1"/>
  <cols>
    <col min="1" max="1" width="6.875" style="1" customWidth="1"/>
    <col min="2" max="2" width="6.5" style="1" bestFit="1" customWidth="1"/>
    <col min="3" max="3" width="11.75" style="1" customWidth="1"/>
    <col min="4" max="4" width="13.75" style="1" customWidth="1"/>
    <col min="5" max="5" width="12.75" style="1" customWidth="1"/>
    <col min="6" max="6" width="15.5" style="1" bestFit="1" customWidth="1"/>
    <col min="7" max="7" width="8.25" style="1" customWidth="1"/>
    <col min="8" max="8" width="13.875" style="1" customWidth="1"/>
    <col min="9" max="9" width="14" style="1" customWidth="1"/>
    <col min="10" max="10" width="13.875" style="1" customWidth="1"/>
    <col min="11" max="11" width="16.375" style="1" customWidth="1"/>
    <col min="12" max="12" width="11.875" style="1" customWidth="1"/>
    <col min="13" max="13" width="15.75" style="1" customWidth="1"/>
    <col min="14" max="15" width="17" style="1" customWidth="1"/>
    <col min="16" max="16" width="5.75" style="1" customWidth="1"/>
    <col min="17" max="17" width="11.5" style="1" customWidth="1"/>
    <col min="18" max="19" width="11.875" style="1" customWidth="1"/>
    <col min="20" max="21" width="13.25" style="1" customWidth="1"/>
    <col min="22" max="22" width="9" style="1" customWidth="1"/>
    <col min="23" max="23" width="14.375" style="1" customWidth="1"/>
    <col min="24" max="24" width="13.25" style="1" customWidth="1"/>
    <col min="25" max="27" width="9" style="1" customWidth="1"/>
    <col min="28" max="29" width="11.875" style="1" customWidth="1"/>
    <col min="30" max="36" width="9" style="1" customWidth="1"/>
    <col min="37" max="16384" width="9" style="1"/>
  </cols>
  <sheetData>
    <row r="1" spans="1:35" s="24" customFormat="1" ht="36.75" customHeight="1">
      <c r="A1" s="23" t="s">
        <v>28</v>
      </c>
      <c r="B1" s="22" t="s">
        <v>19</v>
      </c>
      <c r="C1" s="22" t="s">
        <v>27</v>
      </c>
      <c r="D1" s="23" t="s">
        <v>21</v>
      </c>
      <c r="E1" s="23" t="s">
        <v>18</v>
      </c>
      <c r="F1" s="23" t="s">
        <v>24</v>
      </c>
      <c r="G1" s="23" t="s">
        <v>25</v>
      </c>
      <c r="H1" s="23" t="s">
        <v>20</v>
      </c>
      <c r="I1" s="23" t="s">
        <v>23</v>
      </c>
      <c r="J1" s="23" t="s">
        <v>22</v>
      </c>
      <c r="K1" s="23" t="s">
        <v>4</v>
      </c>
      <c r="L1" s="23" t="s">
        <v>13</v>
      </c>
      <c r="M1" s="23" t="s">
        <v>26</v>
      </c>
      <c r="R1" s="24">
        <v>1</v>
      </c>
      <c r="S1" s="24">
        <v>1.2</v>
      </c>
      <c r="T1" s="24">
        <v>1.5</v>
      </c>
      <c r="U1" s="24">
        <v>2</v>
      </c>
      <c r="AD1" s="24" t="s">
        <v>51</v>
      </c>
      <c r="AE1" s="18" t="s">
        <v>1</v>
      </c>
      <c r="AF1" s="18" t="s">
        <v>2</v>
      </c>
      <c r="AG1" s="18" t="s">
        <v>3</v>
      </c>
    </row>
    <row r="2" spans="1:35" ht="30" customHeight="1">
      <c r="A2" s="2">
        <v>1</v>
      </c>
      <c r="B2" s="30" t="s">
        <v>0</v>
      </c>
      <c r="C2" s="30" t="s">
        <v>73</v>
      </c>
      <c r="D2" s="15">
        <v>42887</v>
      </c>
      <c r="E2" s="32" t="s">
        <v>52</v>
      </c>
      <c r="F2" s="34">
        <v>42536</v>
      </c>
      <c r="G2" s="25" t="str">
        <f t="shared" ref="G2:G24" si="0">IF(F2&lt;N2,"正式期","试用期")</f>
        <v>正式期</v>
      </c>
      <c r="H2" s="21">
        <v>30000</v>
      </c>
      <c r="I2" s="21">
        <v>0</v>
      </c>
      <c r="J2" s="26">
        <f t="shared" ref="J2:J39" si="1">H2+I2</f>
        <v>30000</v>
      </c>
      <c r="K2" s="3">
        <f t="shared" ref="K2:K24" si="2">IF(G2="试用期",L2+IF(J2&lt;S2,J2*4,IF(J2&lt;T2,J2*4.8,IF(J2&lt;U2,J2*6,J2*8))),IF(J2&lt;S2,J2*4,IF(J2&lt;T2,J2*4.8,IF(J2&lt;U2,J2*6,J2*8))))</f>
        <v>120000</v>
      </c>
      <c r="L2" s="3">
        <f>IF((F2-N2)&lt;0,0,VLOOKUP(B2,AH:AI,2,0))</f>
        <v>0</v>
      </c>
      <c r="M2" s="27" t="str">
        <f t="shared" ref="M2:M39" si="3">IF(G2="试用期","",IF(I2-R2&gt;0,"是","否"))</f>
        <v>否</v>
      </c>
      <c r="N2" s="18">
        <f>VLOOKUP(D2,W:X,2,0)</f>
        <v>42736</v>
      </c>
      <c r="O2" s="18">
        <f t="shared" ref="O2:O24" si="4">DATE(YEAR(D2),MONTH(D2)-5,DAY(D2))</f>
        <v>42736</v>
      </c>
      <c r="P2" s="18" t="str">
        <f t="shared" ref="P2:P39" si="5">B2</f>
        <v>A类</v>
      </c>
      <c r="Q2" s="18"/>
      <c r="R2" s="31">
        <f>VLOOKUP(P2,AA:AB,2,0)</f>
        <v>30000</v>
      </c>
      <c r="S2" s="31">
        <f>VLOOKUP(P2,AA:AC,3,0)</f>
        <v>50000</v>
      </c>
      <c r="T2" s="19">
        <f>S2*2</f>
        <v>100000</v>
      </c>
      <c r="U2" s="19">
        <f>S2*3</f>
        <v>150000</v>
      </c>
      <c r="W2" s="20">
        <v>42767</v>
      </c>
      <c r="X2" s="28">
        <v>42614</v>
      </c>
      <c r="AA2" s="18" t="s">
        <v>0</v>
      </c>
      <c r="AB2" s="29">
        <v>30000</v>
      </c>
      <c r="AC2" s="29">
        <v>50000</v>
      </c>
      <c r="AD2" s="1" t="s">
        <v>29</v>
      </c>
      <c r="AE2" s="1" t="s">
        <v>39</v>
      </c>
      <c r="AF2" s="1" t="s">
        <v>37</v>
      </c>
      <c r="AG2" s="1" t="s">
        <v>41</v>
      </c>
      <c r="AH2" s="1" t="s">
        <v>0</v>
      </c>
      <c r="AI2" s="1">
        <v>35000</v>
      </c>
    </row>
    <row r="3" spans="1:35" ht="30" customHeight="1">
      <c r="A3" s="2">
        <v>2</v>
      </c>
      <c r="B3" s="30" t="s">
        <v>0</v>
      </c>
      <c r="C3" s="30" t="s">
        <v>73</v>
      </c>
      <c r="D3" s="15">
        <v>42887</v>
      </c>
      <c r="E3" s="32" t="s">
        <v>53</v>
      </c>
      <c r="F3" s="34">
        <v>42537</v>
      </c>
      <c r="G3" s="25" t="str">
        <f t="shared" si="0"/>
        <v>正式期</v>
      </c>
      <c r="H3" s="21">
        <v>30000</v>
      </c>
      <c r="I3" s="21"/>
      <c r="J3" s="26">
        <f t="shared" si="1"/>
        <v>30000</v>
      </c>
      <c r="K3" s="3">
        <f t="shared" si="2"/>
        <v>120000</v>
      </c>
      <c r="L3" s="3">
        <f>IF((F3-N3)&lt;0,0,VLOOKUP(B3,AH:AI,2,0))</f>
        <v>0</v>
      </c>
      <c r="M3" s="27" t="str">
        <f t="shared" si="3"/>
        <v>否</v>
      </c>
      <c r="N3" s="18">
        <f>VLOOKUP(D3,W:X,2,0)</f>
        <v>42736</v>
      </c>
      <c r="O3" s="18">
        <f t="shared" si="4"/>
        <v>42736</v>
      </c>
      <c r="P3" s="18" t="str">
        <f t="shared" si="5"/>
        <v>A类</v>
      </c>
      <c r="Q3" s="18"/>
      <c r="R3" s="31">
        <f>VLOOKUP(P3,AA:AB,2,0)</f>
        <v>30000</v>
      </c>
      <c r="S3" s="31">
        <f>VLOOKUP(P3,AA:AC,3,0)</f>
        <v>50000</v>
      </c>
      <c r="T3" s="19">
        <f t="shared" ref="T3:T13" si="6">S3*2</f>
        <v>100000</v>
      </c>
      <c r="U3" s="19">
        <f t="shared" ref="U3:U13" si="7">S3*3</f>
        <v>150000</v>
      </c>
      <c r="W3" s="20">
        <v>42795</v>
      </c>
      <c r="X3" s="28">
        <v>42644</v>
      </c>
      <c r="AA3" s="18" t="s">
        <v>1</v>
      </c>
      <c r="AB3" s="29">
        <v>20000</v>
      </c>
      <c r="AC3" s="29">
        <v>40000</v>
      </c>
      <c r="AD3" s="1" t="s">
        <v>30</v>
      </c>
      <c r="AE3" s="1" t="s">
        <v>40</v>
      </c>
      <c r="AF3" s="1" t="s">
        <v>38</v>
      </c>
      <c r="AG3" s="1" t="s">
        <v>49</v>
      </c>
      <c r="AH3" s="1" t="s">
        <v>1</v>
      </c>
      <c r="AI3" s="1">
        <v>30000</v>
      </c>
    </row>
    <row r="4" spans="1:35" ht="30" customHeight="1">
      <c r="A4" s="2">
        <v>3</v>
      </c>
      <c r="B4" s="30" t="s">
        <v>0</v>
      </c>
      <c r="C4" s="30" t="s">
        <v>73</v>
      </c>
      <c r="D4" s="15">
        <v>42887</v>
      </c>
      <c r="E4" s="32" t="s">
        <v>62</v>
      </c>
      <c r="F4" s="34">
        <v>42538</v>
      </c>
      <c r="G4" s="25" t="str">
        <f t="shared" si="0"/>
        <v>正式期</v>
      </c>
      <c r="H4" s="21">
        <v>30000</v>
      </c>
      <c r="I4" s="21"/>
      <c r="J4" s="26">
        <f t="shared" si="1"/>
        <v>30000</v>
      </c>
      <c r="K4" s="3">
        <f t="shared" si="2"/>
        <v>120000</v>
      </c>
      <c r="L4" s="3">
        <f>IF((F4-N4)&lt;0,0,VLOOKUP(B4,AH:AI,2,0))</f>
        <v>0</v>
      </c>
      <c r="M4" s="27" t="str">
        <f t="shared" si="3"/>
        <v>否</v>
      </c>
      <c r="N4" s="18">
        <f>VLOOKUP(D4,W:X,2,0)</f>
        <v>42736</v>
      </c>
      <c r="O4" s="18">
        <f t="shared" si="4"/>
        <v>42736</v>
      </c>
      <c r="P4" s="18" t="str">
        <f t="shared" si="5"/>
        <v>A类</v>
      </c>
      <c r="Q4" s="18"/>
      <c r="R4" s="31">
        <f>VLOOKUP(P4,AA:AB,2,0)</f>
        <v>30000</v>
      </c>
      <c r="S4" s="31">
        <f>VLOOKUP(P4,AA:AC,3,0)</f>
        <v>50000</v>
      </c>
      <c r="T4" s="19">
        <f t="shared" si="6"/>
        <v>100000</v>
      </c>
      <c r="U4" s="19">
        <f t="shared" si="7"/>
        <v>150000</v>
      </c>
      <c r="W4" s="20">
        <v>42826</v>
      </c>
      <c r="X4" s="28">
        <v>42675</v>
      </c>
      <c r="AA4" s="18" t="s">
        <v>2</v>
      </c>
      <c r="AB4" s="29">
        <v>10000</v>
      </c>
      <c r="AC4" s="29">
        <v>30000</v>
      </c>
      <c r="AD4" s="1" t="s">
        <v>31</v>
      </c>
      <c r="AE4" s="1" t="s">
        <v>50</v>
      </c>
      <c r="AF4" s="1" t="s">
        <v>42</v>
      </c>
      <c r="AH4" s="1" t="s">
        <v>2</v>
      </c>
      <c r="AI4" s="1">
        <v>25000</v>
      </c>
    </row>
    <row r="5" spans="1:35" ht="30" customHeight="1">
      <c r="A5" s="2">
        <v>4</v>
      </c>
      <c r="B5" s="30" t="s">
        <v>0</v>
      </c>
      <c r="C5" s="30" t="s">
        <v>73</v>
      </c>
      <c r="D5" s="15">
        <v>42887</v>
      </c>
      <c r="E5" s="32" t="s">
        <v>54</v>
      </c>
      <c r="F5" s="34">
        <v>42539</v>
      </c>
      <c r="G5" s="25" t="str">
        <f t="shared" si="0"/>
        <v>正式期</v>
      </c>
      <c r="H5" s="21">
        <v>30000</v>
      </c>
      <c r="I5" s="21"/>
      <c r="J5" s="26">
        <f t="shared" si="1"/>
        <v>30000</v>
      </c>
      <c r="K5" s="3">
        <f t="shared" si="2"/>
        <v>120000</v>
      </c>
      <c r="L5" s="3">
        <f>IF((F5-N5)&lt;0,0,VLOOKUP(B5,AH:AI,2,0))</f>
        <v>0</v>
      </c>
      <c r="M5" s="27" t="str">
        <f t="shared" si="3"/>
        <v>否</v>
      </c>
      <c r="N5" s="18">
        <f>VLOOKUP(D5,W:X,2,0)</f>
        <v>42736</v>
      </c>
      <c r="O5" s="18">
        <f t="shared" si="4"/>
        <v>42736</v>
      </c>
      <c r="P5" s="18" t="str">
        <f t="shared" si="5"/>
        <v>A类</v>
      </c>
      <c r="Q5" s="18"/>
      <c r="R5" s="31">
        <f>VLOOKUP(P5,AA:AB,2,0)</f>
        <v>30000</v>
      </c>
      <c r="S5" s="31">
        <f>VLOOKUP(P5,AA:AC,3,0)</f>
        <v>50000</v>
      </c>
      <c r="T5" s="19">
        <f t="shared" si="6"/>
        <v>100000</v>
      </c>
      <c r="U5" s="19">
        <f t="shared" si="7"/>
        <v>150000</v>
      </c>
      <c r="W5" s="20">
        <v>42856</v>
      </c>
      <c r="X5" s="28">
        <v>42705</v>
      </c>
      <c r="AA5" s="18" t="s">
        <v>3</v>
      </c>
      <c r="AB5" s="29">
        <v>10000</v>
      </c>
      <c r="AC5" s="29">
        <v>20000</v>
      </c>
      <c r="AD5" s="1" t="s">
        <v>32</v>
      </c>
      <c r="AF5" s="1" t="s">
        <v>43</v>
      </c>
      <c r="AH5" s="1" t="s">
        <v>3</v>
      </c>
      <c r="AI5" s="1">
        <v>20000</v>
      </c>
    </row>
    <row r="6" spans="1:35" ht="30" customHeight="1">
      <c r="A6" s="2">
        <v>5</v>
      </c>
      <c r="B6" s="30" t="s">
        <v>0</v>
      </c>
      <c r="C6" s="30" t="s">
        <v>73</v>
      </c>
      <c r="D6" s="15">
        <v>42887</v>
      </c>
      <c r="E6" s="33" t="s">
        <v>55</v>
      </c>
      <c r="F6" s="34">
        <v>42540</v>
      </c>
      <c r="G6" s="25" t="str">
        <f t="shared" si="0"/>
        <v>正式期</v>
      </c>
      <c r="H6" s="21">
        <v>10000</v>
      </c>
      <c r="I6" s="21"/>
      <c r="J6" s="26">
        <f t="shared" si="1"/>
        <v>10000</v>
      </c>
      <c r="K6" s="3">
        <f t="shared" si="2"/>
        <v>40000</v>
      </c>
      <c r="L6" s="3">
        <f>IF((F6-N6)&lt;0,0,VLOOKUP(B6,AH:AI,2,0))</f>
        <v>0</v>
      </c>
      <c r="M6" s="27" t="str">
        <f t="shared" si="3"/>
        <v>否</v>
      </c>
      <c r="N6" s="18">
        <f>VLOOKUP(D6,W:X,2,0)</f>
        <v>42736</v>
      </c>
      <c r="O6" s="18">
        <f t="shared" si="4"/>
        <v>42736</v>
      </c>
      <c r="P6" s="18" t="str">
        <f t="shared" si="5"/>
        <v>A类</v>
      </c>
      <c r="Q6" s="18"/>
      <c r="R6" s="31">
        <f>VLOOKUP(P6,AA:AB,2,0)</f>
        <v>30000</v>
      </c>
      <c r="S6" s="31">
        <f>VLOOKUP(P6,AA:AC,3,0)</f>
        <v>50000</v>
      </c>
      <c r="T6" s="19">
        <f t="shared" si="6"/>
        <v>100000</v>
      </c>
      <c r="U6" s="19">
        <f t="shared" si="7"/>
        <v>150000</v>
      </c>
      <c r="W6" s="20">
        <v>42887</v>
      </c>
      <c r="X6" s="28">
        <v>42736</v>
      </c>
      <c r="AD6" s="1" t="s">
        <v>33</v>
      </c>
      <c r="AF6" s="1" t="s">
        <v>44</v>
      </c>
    </row>
    <row r="7" spans="1:35" ht="30" customHeight="1">
      <c r="A7" s="2">
        <v>6</v>
      </c>
      <c r="B7" s="30" t="s">
        <v>0</v>
      </c>
      <c r="C7" s="30" t="s">
        <v>73</v>
      </c>
      <c r="D7" s="15">
        <v>42887</v>
      </c>
      <c r="E7" s="33" t="s">
        <v>56</v>
      </c>
      <c r="F7" s="34">
        <v>42541</v>
      </c>
      <c r="G7" s="25" t="str">
        <f t="shared" si="0"/>
        <v>正式期</v>
      </c>
      <c r="H7" s="21">
        <v>10000</v>
      </c>
      <c r="I7" s="21"/>
      <c r="J7" s="26">
        <f t="shared" si="1"/>
        <v>10000</v>
      </c>
      <c r="K7" s="3">
        <f t="shared" si="2"/>
        <v>40000</v>
      </c>
      <c r="L7" s="3">
        <f>IF((F7-N7)&lt;0,0,VLOOKUP(B7,AH:AI,2,0))</f>
        <v>0</v>
      </c>
      <c r="M7" s="27" t="str">
        <f t="shared" si="3"/>
        <v>否</v>
      </c>
      <c r="N7" s="18">
        <f>VLOOKUP(D7,W:X,2,0)</f>
        <v>42736</v>
      </c>
      <c r="O7" s="18">
        <f t="shared" si="4"/>
        <v>42736</v>
      </c>
      <c r="P7" s="18" t="str">
        <f t="shared" si="5"/>
        <v>A类</v>
      </c>
      <c r="Q7" s="18"/>
      <c r="R7" s="31">
        <f>VLOOKUP(P7,AA:AB,2,0)</f>
        <v>30000</v>
      </c>
      <c r="S7" s="31">
        <f>VLOOKUP(P7,AA:AC,3,0)</f>
        <v>50000</v>
      </c>
      <c r="T7" s="19">
        <f t="shared" si="6"/>
        <v>100000</v>
      </c>
      <c r="U7" s="19">
        <f t="shared" si="7"/>
        <v>150000</v>
      </c>
      <c r="W7" s="20">
        <v>42917</v>
      </c>
      <c r="X7" s="28">
        <v>42767</v>
      </c>
      <c r="AD7" s="1" t="s">
        <v>34</v>
      </c>
    </row>
    <row r="8" spans="1:35" ht="30" customHeight="1">
      <c r="A8" s="2">
        <v>7</v>
      </c>
      <c r="B8" s="30" t="s">
        <v>0</v>
      </c>
      <c r="C8" s="30" t="s">
        <v>73</v>
      </c>
      <c r="D8" s="15">
        <v>42887</v>
      </c>
      <c r="E8" s="33" t="s">
        <v>57</v>
      </c>
      <c r="F8" s="34">
        <v>42542</v>
      </c>
      <c r="G8" s="25" t="str">
        <f t="shared" si="0"/>
        <v>正式期</v>
      </c>
      <c r="H8" s="21">
        <v>10000</v>
      </c>
      <c r="I8" s="21"/>
      <c r="J8" s="26">
        <f t="shared" si="1"/>
        <v>10000</v>
      </c>
      <c r="K8" s="3">
        <f t="shared" si="2"/>
        <v>40000</v>
      </c>
      <c r="L8" s="3">
        <f>IF((F8-N8)&lt;0,0,VLOOKUP(B8,AH:AI,2,0))</f>
        <v>0</v>
      </c>
      <c r="M8" s="27" t="str">
        <f t="shared" si="3"/>
        <v>否</v>
      </c>
      <c r="N8" s="18">
        <f>VLOOKUP(D8,W:X,2,0)</f>
        <v>42736</v>
      </c>
      <c r="O8" s="18">
        <f t="shared" si="4"/>
        <v>42736</v>
      </c>
      <c r="P8" s="18" t="str">
        <f t="shared" si="5"/>
        <v>A类</v>
      </c>
      <c r="Q8" s="18"/>
      <c r="R8" s="31">
        <f>VLOOKUP(P8,AA:AB,2,0)</f>
        <v>30000</v>
      </c>
      <c r="S8" s="31">
        <f>VLOOKUP(P8,AA:AC,3,0)</f>
        <v>50000</v>
      </c>
      <c r="T8" s="19">
        <f t="shared" si="6"/>
        <v>100000</v>
      </c>
      <c r="U8" s="19">
        <f t="shared" si="7"/>
        <v>150000</v>
      </c>
      <c r="W8" s="20">
        <v>42948</v>
      </c>
      <c r="X8" s="28">
        <v>42795</v>
      </c>
      <c r="AD8" s="1" t="s">
        <v>35</v>
      </c>
    </row>
    <row r="9" spans="1:35" ht="30" customHeight="1">
      <c r="A9" s="2">
        <v>8</v>
      </c>
      <c r="B9" s="30" t="s">
        <v>0</v>
      </c>
      <c r="C9" s="30" t="s">
        <v>73</v>
      </c>
      <c r="D9" s="15">
        <v>42887</v>
      </c>
      <c r="E9" s="33" t="s">
        <v>58</v>
      </c>
      <c r="F9" s="34">
        <v>42543</v>
      </c>
      <c r="G9" s="25" t="str">
        <f t="shared" si="0"/>
        <v>正式期</v>
      </c>
      <c r="H9" s="21">
        <v>10000</v>
      </c>
      <c r="I9" s="21"/>
      <c r="J9" s="26">
        <f t="shared" si="1"/>
        <v>10000</v>
      </c>
      <c r="K9" s="3">
        <f t="shared" si="2"/>
        <v>40000</v>
      </c>
      <c r="L9" s="3">
        <f>IF((F9-N9)&lt;0,0,VLOOKUP(B9,AH:AI,2,0))</f>
        <v>0</v>
      </c>
      <c r="M9" s="27" t="str">
        <f t="shared" si="3"/>
        <v>否</v>
      </c>
      <c r="N9" s="18">
        <f>VLOOKUP(D9,W:X,2,0)</f>
        <v>42736</v>
      </c>
      <c r="O9" s="18">
        <f t="shared" si="4"/>
        <v>42736</v>
      </c>
      <c r="P9" s="18" t="str">
        <f t="shared" si="5"/>
        <v>A类</v>
      </c>
      <c r="Q9" s="18"/>
      <c r="R9" s="31">
        <f>VLOOKUP(P9,AA:AB,2,0)</f>
        <v>30000</v>
      </c>
      <c r="S9" s="31">
        <f>VLOOKUP(P9,AA:AC,3,0)</f>
        <v>50000</v>
      </c>
      <c r="T9" s="19">
        <f t="shared" si="6"/>
        <v>100000</v>
      </c>
      <c r="U9" s="19">
        <f t="shared" si="7"/>
        <v>150000</v>
      </c>
      <c r="W9" s="20">
        <v>42979</v>
      </c>
      <c r="X9" s="28">
        <v>42826</v>
      </c>
      <c r="AD9" s="1" t="s">
        <v>36</v>
      </c>
    </row>
    <row r="10" spans="1:35" ht="30" customHeight="1">
      <c r="A10" s="2">
        <v>9</v>
      </c>
      <c r="B10" s="30" t="s">
        <v>0</v>
      </c>
      <c r="C10" s="30" t="s">
        <v>73</v>
      </c>
      <c r="D10" s="15">
        <v>42887</v>
      </c>
      <c r="E10" s="33" t="s">
        <v>59</v>
      </c>
      <c r="F10" s="34">
        <v>42544</v>
      </c>
      <c r="G10" s="25" t="str">
        <f t="shared" si="0"/>
        <v>正式期</v>
      </c>
      <c r="H10" s="21">
        <v>20000</v>
      </c>
      <c r="I10" s="21"/>
      <c r="J10" s="26">
        <f t="shared" si="1"/>
        <v>20000</v>
      </c>
      <c r="K10" s="3">
        <f t="shared" si="2"/>
        <v>80000</v>
      </c>
      <c r="L10" s="3">
        <f>IF((F10-N10)&lt;0,0,VLOOKUP(B10,AH:AI,2,0))</f>
        <v>0</v>
      </c>
      <c r="M10" s="27" t="str">
        <f t="shared" si="3"/>
        <v>否</v>
      </c>
      <c r="N10" s="18">
        <f>VLOOKUP(D10,W:X,2,0)</f>
        <v>42736</v>
      </c>
      <c r="O10" s="18">
        <f t="shared" si="4"/>
        <v>42736</v>
      </c>
      <c r="P10" s="18" t="str">
        <f t="shared" si="5"/>
        <v>A类</v>
      </c>
      <c r="Q10" s="18"/>
      <c r="R10" s="31">
        <f>VLOOKUP(P10,AA:AB,2,0)</f>
        <v>30000</v>
      </c>
      <c r="S10" s="31">
        <f>VLOOKUP(P10,AA:AC,3,0)</f>
        <v>50000</v>
      </c>
      <c r="T10" s="19">
        <f t="shared" si="6"/>
        <v>100000</v>
      </c>
      <c r="U10" s="19">
        <f t="shared" si="7"/>
        <v>150000</v>
      </c>
      <c r="W10" s="20">
        <v>43009</v>
      </c>
      <c r="X10" s="28">
        <v>42856</v>
      </c>
      <c r="AD10" s="1" t="s">
        <v>45</v>
      </c>
    </row>
    <row r="11" spans="1:35" ht="30" customHeight="1">
      <c r="A11" s="2">
        <v>10</v>
      </c>
      <c r="B11" s="30" t="s">
        <v>0</v>
      </c>
      <c r="C11" s="30" t="s">
        <v>73</v>
      </c>
      <c r="D11" s="15">
        <v>42887</v>
      </c>
      <c r="E11" s="33" t="s">
        <v>60</v>
      </c>
      <c r="F11" s="34">
        <v>42545</v>
      </c>
      <c r="G11" s="25" t="str">
        <f t="shared" si="0"/>
        <v>正式期</v>
      </c>
      <c r="H11" s="21">
        <v>10000</v>
      </c>
      <c r="I11" s="21">
        <v>0</v>
      </c>
      <c r="J11" s="26">
        <f t="shared" si="1"/>
        <v>10000</v>
      </c>
      <c r="K11" s="3">
        <f t="shared" si="2"/>
        <v>40000</v>
      </c>
      <c r="L11" s="3">
        <f>IF((F11-N11)&lt;0,0,VLOOKUP(B11,AH:AI,2,0))</f>
        <v>0</v>
      </c>
      <c r="M11" s="27" t="str">
        <f t="shared" si="3"/>
        <v>否</v>
      </c>
      <c r="N11" s="18">
        <f>VLOOKUP(D11,W:X,2,0)</f>
        <v>42736</v>
      </c>
      <c r="O11" s="18">
        <f t="shared" si="4"/>
        <v>42736</v>
      </c>
      <c r="P11" s="18" t="str">
        <f t="shared" si="5"/>
        <v>A类</v>
      </c>
      <c r="Q11" s="18"/>
      <c r="R11" s="31">
        <f>VLOOKUP(P11,AA:AB,2,0)</f>
        <v>30000</v>
      </c>
      <c r="S11" s="31">
        <f>VLOOKUP(P11,AA:AC,3,0)</f>
        <v>50000</v>
      </c>
      <c r="T11" s="19">
        <f t="shared" si="6"/>
        <v>100000</v>
      </c>
      <c r="U11" s="19">
        <f t="shared" si="7"/>
        <v>150000</v>
      </c>
      <c r="W11" s="20">
        <v>43040</v>
      </c>
      <c r="X11" s="28">
        <v>42887</v>
      </c>
      <c r="AD11" s="1" t="s">
        <v>46</v>
      </c>
    </row>
    <row r="12" spans="1:35" ht="30" customHeight="1">
      <c r="A12" s="2">
        <v>11</v>
      </c>
      <c r="B12" s="30" t="s">
        <v>0</v>
      </c>
      <c r="C12" s="30" t="s">
        <v>73</v>
      </c>
      <c r="D12" s="15">
        <v>42887</v>
      </c>
      <c r="E12" s="33" t="s">
        <v>61</v>
      </c>
      <c r="F12" s="34">
        <v>42546</v>
      </c>
      <c r="G12" s="25" t="str">
        <f t="shared" si="0"/>
        <v>正式期</v>
      </c>
      <c r="H12" s="21">
        <v>10000</v>
      </c>
      <c r="I12" s="21"/>
      <c r="J12" s="26">
        <f t="shared" si="1"/>
        <v>10000</v>
      </c>
      <c r="K12" s="3">
        <f t="shared" si="2"/>
        <v>40000</v>
      </c>
      <c r="L12" s="3">
        <f>IF((F12-N12)&lt;0,0,VLOOKUP(B12,AH:AI,2,0))</f>
        <v>0</v>
      </c>
      <c r="M12" s="27" t="str">
        <f t="shared" si="3"/>
        <v>否</v>
      </c>
      <c r="N12" s="18">
        <f>VLOOKUP(D12,W:X,2,0)</f>
        <v>42736</v>
      </c>
      <c r="O12" s="18">
        <f t="shared" si="4"/>
        <v>42736</v>
      </c>
      <c r="P12" s="18" t="str">
        <f t="shared" si="5"/>
        <v>A类</v>
      </c>
      <c r="Q12" s="18"/>
      <c r="R12" s="31">
        <f>VLOOKUP(P12,AA:AB,2,0)</f>
        <v>30000</v>
      </c>
      <c r="S12" s="31">
        <f>VLOOKUP(P12,AA:AC,3,0)</f>
        <v>50000</v>
      </c>
      <c r="T12" s="19">
        <f t="shared" si="6"/>
        <v>100000</v>
      </c>
      <c r="U12" s="19">
        <f t="shared" si="7"/>
        <v>150000</v>
      </c>
      <c r="W12" s="20">
        <v>43070</v>
      </c>
      <c r="X12" s="28">
        <v>42917</v>
      </c>
      <c r="AD12" s="1" t="s">
        <v>48</v>
      </c>
    </row>
    <row r="13" spans="1:35" ht="30" customHeight="1">
      <c r="A13" s="2">
        <v>12</v>
      </c>
      <c r="B13" s="30" t="s">
        <v>0</v>
      </c>
      <c r="C13" s="30" t="s">
        <v>73</v>
      </c>
      <c r="D13" s="15">
        <v>42887</v>
      </c>
      <c r="E13" s="33" t="s">
        <v>63</v>
      </c>
      <c r="F13" s="34">
        <v>42547</v>
      </c>
      <c r="G13" s="25" t="str">
        <f t="shared" si="0"/>
        <v>正式期</v>
      </c>
      <c r="H13" s="21">
        <v>10000</v>
      </c>
      <c r="I13" s="21"/>
      <c r="J13" s="26">
        <f t="shared" si="1"/>
        <v>10000</v>
      </c>
      <c r="K13" s="3">
        <f t="shared" si="2"/>
        <v>40000</v>
      </c>
      <c r="L13" s="3">
        <f>IF((F13-N13)&lt;0,0,VLOOKUP(B13,AH:AI,2,0))</f>
        <v>0</v>
      </c>
      <c r="M13" s="27" t="str">
        <f t="shared" si="3"/>
        <v>否</v>
      </c>
      <c r="N13" s="18">
        <f>VLOOKUP(D13,W:X,2,0)</f>
        <v>42736</v>
      </c>
      <c r="O13" s="18">
        <f t="shared" si="4"/>
        <v>42736</v>
      </c>
      <c r="P13" s="18" t="str">
        <f t="shared" si="5"/>
        <v>A类</v>
      </c>
      <c r="Q13" s="18"/>
      <c r="R13" s="31">
        <f>VLOOKUP(P13,AA:AB,2,0)</f>
        <v>30000</v>
      </c>
      <c r="S13" s="31">
        <f>VLOOKUP(P13,AA:AC,3,0)</f>
        <v>50000</v>
      </c>
      <c r="T13" s="19">
        <f t="shared" si="6"/>
        <v>100000</v>
      </c>
      <c r="U13" s="19">
        <f t="shared" si="7"/>
        <v>150000</v>
      </c>
      <c r="AD13" s="1" t="s">
        <v>47</v>
      </c>
    </row>
    <row r="14" spans="1:35" ht="30" customHeight="1">
      <c r="A14" s="2">
        <v>13</v>
      </c>
      <c r="B14" s="30" t="s">
        <v>0</v>
      </c>
      <c r="C14" s="30" t="s">
        <v>73</v>
      </c>
      <c r="D14" s="15">
        <v>42887</v>
      </c>
      <c r="E14" s="33" t="s">
        <v>64</v>
      </c>
      <c r="F14" s="34">
        <v>42548</v>
      </c>
      <c r="G14" s="25" t="str">
        <f t="shared" si="0"/>
        <v>正式期</v>
      </c>
      <c r="H14" s="21">
        <v>10000</v>
      </c>
      <c r="I14" s="21"/>
      <c r="J14" s="26">
        <f t="shared" si="1"/>
        <v>10000</v>
      </c>
      <c r="K14" s="3">
        <f t="shared" si="2"/>
        <v>40000</v>
      </c>
      <c r="L14" s="3">
        <f>IF((F14-N14)&lt;0,0,VLOOKUP(B14,AH:AI,2,0))</f>
        <v>0</v>
      </c>
      <c r="M14" s="27" t="str">
        <f t="shared" si="3"/>
        <v>否</v>
      </c>
      <c r="N14" s="18">
        <f>VLOOKUP(D14,W:X,2,0)</f>
        <v>42736</v>
      </c>
      <c r="O14" s="18">
        <f t="shared" si="4"/>
        <v>42736</v>
      </c>
      <c r="P14" s="18" t="str">
        <f t="shared" si="5"/>
        <v>A类</v>
      </c>
      <c r="Q14" s="18"/>
      <c r="R14" s="31">
        <f>VLOOKUP(P14,AA:AB,2,0)</f>
        <v>30000</v>
      </c>
      <c r="S14" s="31">
        <f>VLOOKUP(P14,AA:AC,3,0)</f>
        <v>50000</v>
      </c>
      <c r="T14" s="19">
        <f t="shared" ref="T14:T21" si="8">S14*2</f>
        <v>100000</v>
      </c>
      <c r="U14" s="19">
        <f t="shared" ref="U14:U21" si="9">S14*3</f>
        <v>150000</v>
      </c>
      <c r="W14" s="20">
        <v>43070</v>
      </c>
      <c r="X14" s="28">
        <v>42917</v>
      </c>
      <c r="AD14" s="1" t="s">
        <v>48</v>
      </c>
    </row>
    <row r="15" spans="1:35" ht="30" customHeight="1">
      <c r="A15" s="2">
        <v>14</v>
      </c>
      <c r="B15" s="30" t="s">
        <v>0</v>
      </c>
      <c r="C15" s="30" t="s">
        <v>73</v>
      </c>
      <c r="D15" s="15">
        <v>42887</v>
      </c>
      <c r="E15" s="33" t="s">
        <v>65</v>
      </c>
      <c r="F15" s="34">
        <v>40609</v>
      </c>
      <c r="G15" s="25" t="str">
        <f t="shared" si="0"/>
        <v>正式期</v>
      </c>
      <c r="H15" s="21">
        <v>10000</v>
      </c>
      <c r="I15" s="21"/>
      <c r="J15" s="26">
        <f t="shared" si="1"/>
        <v>10000</v>
      </c>
      <c r="K15" s="3">
        <f t="shared" si="2"/>
        <v>40000</v>
      </c>
      <c r="L15" s="3">
        <f>IF((F15-N15)&lt;0,0,VLOOKUP(B15,AH:AI,2,0))</f>
        <v>0</v>
      </c>
      <c r="M15" s="27" t="str">
        <f t="shared" si="3"/>
        <v>否</v>
      </c>
      <c r="N15" s="18">
        <f>VLOOKUP(D15,W:X,2,0)</f>
        <v>42736</v>
      </c>
      <c r="O15" s="18">
        <f t="shared" si="4"/>
        <v>42736</v>
      </c>
      <c r="P15" s="18" t="str">
        <f t="shared" si="5"/>
        <v>A类</v>
      </c>
      <c r="Q15" s="18"/>
      <c r="R15" s="31">
        <f>VLOOKUP(P15,AA:AB,2,0)</f>
        <v>30000</v>
      </c>
      <c r="S15" s="31">
        <f>VLOOKUP(P15,AA:AC,3,0)</f>
        <v>50000</v>
      </c>
      <c r="T15" s="19">
        <f t="shared" si="8"/>
        <v>100000</v>
      </c>
      <c r="U15" s="19">
        <f t="shared" si="9"/>
        <v>150000</v>
      </c>
      <c r="W15" s="20">
        <v>43070</v>
      </c>
      <c r="X15" s="28">
        <v>42917</v>
      </c>
      <c r="AD15" s="1" t="s">
        <v>48</v>
      </c>
    </row>
    <row r="16" spans="1:35" ht="30" customHeight="1">
      <c r="A16" s="2">
        <v>15</v>
      </c>
      <c r="B16" s="30" t="s">
        <v>0</v>
      </c>
      <c r="C16" s="30" t="s">
        <v>73</v>
      </c>
      <c r="D16" s="15">
        <v>42887</v>
      </c>
      <c r="E16" s="32" t="s">
        <v>66</v>
      </c>
      <c r="F16" s="34">
        <v>42552</v>
      </c>
      <c r="G16" s="25" t="str">
        <f>IF(F16&lt;N16,"正式期","试用期")</f>
        <v>正式期</v>
      </c>
      <c r="H16" s="21">
        <v>10000</v>
      </c>
      <c r="I16" s="21">
        <v>0</v>
      </c>
      <c r="J16" s="26">
        <f t="shared" si="1"/>
        <v>10000</v>
      </c>
      <c r="K16" s="3">
        <f t="shared" si="2"/>
        <v>40000</v>
      </c>
      <c r="L16" s="3">
        <f>IF((F16-N16)&lt;0,0,VLOOKUP(B16,AH:AI,2,0))</f>
        <v>0</v>
      </c>
      <c r="M16" s="27" t="str">
        <f t="shared" si="3"/>
        <v>否</v>
      </c>
      <c r="N16" s="18">
        <f>VLOOKUP(D16,W:X,2,0)</f>
        <v>42736</v>
      </c>
      <c r="O16" s="18">
        <f t="shared" si="4"/>
        <v>42736</v>
      </c>
      <c r="P16" s="18" t="str">
        <f t="shared" si="5"/>
        <v>A类</v>
      </c>
      <c r="Q16" s="18"/>
      <c r="R16" s="31">
        <f>VLOOKUP(P16,AA:AB,2,0)</f>
        <v>30000</v>
      </c>
      <c r="S16" s="31">
        <f>VLOOKUP(P16,AA:AC,3,0)</f>
        <v>50000</v>
      </c>
      <c r="T16" s="19">
        <f t="shared" si="8"/>
        <v>100000</v>
      </c>
      <c r="U16" s="19">
        <f t="shared" si="9"/>
        <v>150000</v>
      </c>
      <c r="AD16" s="1" t="s">
        <v>47</v>
      </c>
    </row>
    <row r="17" spans="1:30" ht="30" customHeight="1">
      <c r="A17" s="2">
        <v>16</v>
      </c>
      <c r="B17" s="30" t="s">
        <v>0</v>
      </c>
      <c r="C17" s="30" t="s">
        <v>73</v>
      </c>
      <c r="D17" s="15">
        <v>42887</v>
      </c>
      <c r="E17" s="32" t="s">
        <v>67</v>
      </c>
      <c r="F17" s="34">
        <v>42553</v>
      </c>
      <c r="G17" s="25" t="str">
        <f>IF(F17&lt;N17,"正式期","试用期")</f>
        <v>正式期</v>
      </c>
      <c r="H17" s="21">
        <v>10000</v>
      </c>
      <c r="I17" s="21">
        <v>0</v>
      </c>
      <c r="J17" s="26">
        <f t="shared" si="1"/>
        <v>10000</v>
      </c>
      <c r="K17" s="3">
        <f t="shared" si="2"/>
        <v>40000</v>
      </c>
      <c r="L17" s="3">
        <f>IF((F17-N17)&lt;0,0,VLOOKUP(B17,AH:AI,2,0))</f>
        <v>0</v>
      </c>
      <c r="M17" s="27" t="str">
        <f t="shared" si="3"/>
        <v>否</v>
      </c>
      <c r="N17" s="18">
        <f>VLOOKUP(D17,W:X,2,0)</f>
        <v>42736</v>
      </c>
      <c r="O17" s="18">
        <f t="shared" si="4"/>
        <v>42736</v>
      </c>
      <c r="P17" s="18" t="str">
        <f t="shared" si="5"/>
        <v>A类</v>
      </c>
      <c r="Q17" s="18"/>
      <c r="R17" s="31">
        <f>VLOOKUP(P17,AA:AB,2,0)</f>
        <v>30000</v>
      </c>
      <c r="S17" s="31">
        <f>VLOOKUP(P17,AA:AC,3,0)</f>
        <v>50000</v>
      </c>
      <c r="T17" s="19">
        <f t="shared" ref="T17:T18" si="10">S17*2</f>
        <v>100000</v>
      </c>
      <c r="U17" s="19">
        <f t="shared" ref="U17:U18" si="11">S17*3</f>
        <v>150000</v>
      </c>
      <c r="W17" s="20">
        <v>43070</v>
      </c>
      <c r="X17" s="28">
        <v>42917</v>
      </c>
      <c r="AD17" s="1" t="s">
        <v>48</v>
      </c>
    </row>
    <row r="18" spans="1:30" ht="30" customHeight="1">
      <c r="A18" s="2">
        <v>17</v>
      </c>
      <c r="B18" s="30" t="s">
        <v>0</v>
      </c>
      <c r="C18" s="30" t="s">
        <v>73</v>
      </c>
      <c r="D18" s="15">
        <v>42887</v>
      </c>
      <c r="E18" s="32" t="s">
        <v>68</v>
      </c>
      <c r="F18" s="34">
        <v>41841</v>
      </c>
      <c r="G18" s="25" t="str">
        <f>IF(F18&lt;N18,"正式期","试用期")</f>
        <v>正式期</v>
      </c>
      <c r="H18" s="21">
        <v>10000</v>
      </c>
      <c r="I18" s="21">
        <v>0</v>
      </c>
      <c r="J18" s="26">
        <f t="shared" si="1"/>
        <v>10000</v>
      </c>
      <c r="K18" s="3">
        <f t="shared" si="2"/>
        <v>40000</v>
      </c>
      <c r="L18" s="3">
        <f>IF((F18-N18)&lt;0,0,VLOOKUP(B18,AH:AI,2,0))</f>
        <v>0</v>
      </c>
      <c r="M18" s="27" t="str">
        <f t="shared" si="3"/>
        <v>否</v>
      </c>
      <c r="N18" s="18">
        <f>VLOOKUP(D18,W:X,2,0)</f>
        <v>42736</v>
      </c>
      <c r="O18" s="18">
        <f t="shared" si="4"/>
        <v>42736</v>
      </c>
      <c r="P18" s="18" t="str">
        <f t="shared" si="5"/>
        <v>A类</v>
      </c>
      <c r="Q18" s="18"/>
      <c r="R18" s="31">
        <f>VLOOKUP(P18,AA:AB,2,0)</f>
        <v>30000</v>
      </c>
      <c r="S18" s="31">
        <f>VLOOKUP(P18,AA:AC,3,0)</f>
        <v>50000</v>
      </c>
      <c r="T18" s="19">
        <f t="shared" si="10"/>
        <v>100000</v>
      </c>
      <c r="U18" s="19">
        <f t="shared" si="11"/>
        <v>150000</v>
      </c>
      <c r="AD18" s="1" t="s">
        <v>47</v>
      </c>
    </row>
    <row r="19" spans="1:30" ht="30" customHeight="1">
      <c r="A19" s="2">
        <v>18</v>
      </c>
      <c r="B19" s="30" t="s">
        <v>0</v>
      </c>
      <c r="C19" s="30" t="s">
        <v>73</v>
      </c>
      <c r="D19" s="15">
        <v>42887</v>
      </c>
      <c r="E19" s="32" t="s">
        <v>69</v>
      </c>
      <c r="F19" s="34">
        <v>40609</v>
      </c>
      <c r="G19" s="25" t="str">
        <f>IF(F19&lt;N19,"正式期","试用期")</f>
        <v>正式期</v>
      </c>
      <c r="H19" s="21">
        <v>10000</v>
      </c>
      <c r="I19" s="21"/>
      <c r="J19" s="26">
        <f t="shared" si="1"/>
        <v>10000</v>
      </c>
      <c r="K19" s="3">
        <f t="shared" si="2"/>
        <v>40000</v>
      </c>
      <c r="L19" s="3">
        <f>IF((F19-N19)&lt;0,0,VLOOKUP(B19,AH:AI,2,0))</f>
        <v>0</v>
      </c>
      <c r="M19" s="27" t="str">
        <f t="shared" si="3"/>
        <v>否</v>
      </c>
      <c r="N19" s="18">
        <f>VLOOKUP(D19,W:X,2,0)</f>
        <v>42736</v>
      </c>
      <c r="O19" s="18">
        <f t="shared" si="4"/>
        <v>42736</v>
      </c>
      <c r="P19" s="18" t="str">
        <f t="shared" si="5"/>
        <v>A类</v>
      </c>
      <c r="Q19" s="18"/>
      <c r="R19" s="31">
        <f>VLOOKUP(P19,AA:AB,2,0)</f>
        <v>30000</v>
      </c>
      <c r="S19" s="31">
        <f>VLOOKUP(P19,AA:AC,3,0)</f>
        <v>50000</v>
      </c>
      <c r="T19" s="19">
        <f t="shared" ref="T19" si="12">S19*2</f>
        <v>100000</v>
      </c>
      <c r="U19" s="19">
        <f t="shared" ref="U19" si="13">S19*3</f>
        <v>150000</v>
      </c>
      <c r="W19" s="20">
        <v>43070</v>
      </c>
      <c r="X19" s="28">
        <v>42917</v>
      </c>
      <c r="AD19" s="1" t="s">
        <v>48</v>
      </c>
    </row>
    <row r="20" spans="1:30" ht="30" customHeight="1">
      <c r="A20" s="2">
        <v>19</v>
      </c>
      <c r="B20" s="30" t="s">
        <v>0</v>
      </c>
      <c r="C20" s="30" t="s">
        <v>73</v>
      </c>
      <c r="D20" s="15">
        <v>42887</v>
      </c>
      <c r="E20" s="32" t="s">
        <v>70</v>
      </c>
      <c r="F20" s="34">
        <v>41075</v>
      </c>
      <c r="G20" s="25" t="str">
        <f t="shared" si="0"/>
        <v>正式期</v>
      </c>
      <c r="H20" s="21">
        <v>10000</v>
      </c>
      <c r="I20" s="21"/>
      <c r="J20" s="26">
        <f t="shared" si="1"/>
        <v>10000</v>
      </c>
      <c r="K20" s="3">
        <f t="shared" si="2"/>
        <v>40000</v>
      </c>
      <c r="L20" s="3">
        <f>IF((F20-N20)&lt;0,0,VLOOKUP(B20,AH:AI,2,0))</f>
        <v>0</v>
      </c>
      <c r="M20" s="27" t="str">
        <f t="shared" si="3"/>
        <v>否</v>
      </c>
      <c r="N20" s="18">
        <f>VLOOKUP(D20,W:X,2,0)</f>
        <v>42736</v>
      </c>
      <c r="O20" s="18">
        <f t="shared" si="4"/>
        <v>42736</v>
      </c>
      <c r="P20" s="18" t="str">
        <f t="shared" si="5"/>
        <v>A类</v>
      </c>
      <c r="Q20" s="18"/>
      <c r="R20" s="31">
        <f>VLOOKUP(P20,AA:AB,2,0)</f>
        <v>30000</v>
      </c>
      <c r="S20" s="31">
        <f>VLOOKUP(P20,AA:AC,3,0)</f>
        <v>50000</v>
      </c>
      <c r="T20" s="19">
        <f t="shared" si="8"/>
        <v>100000</v>
      </c>
      <c r="U20" s="19">
        <f t="shared" si="9"/>
        <v>150000</v>
      </c>
      <c r="AD20" s="1" t="s">
        <v>47</v>
      </c>
    </row>
    <row r="21" spans="1:30" ht="30" customHeight="1">
      <c r="A21" s="2">
        <v>20</v>
      </c>
      <c r="B21" s="30" t="s">
        <v>0</v>
      </c>
      <c r="C21" s="30" t="s">
        <v>73</v>
      </c>
      <c r="D21" s="15">
        <v>42887</v>
      </c>
      <c r="E21" s="32" t="s">
        <v>71</v>
      </c>
      <c r="F21" s="34">
        <v>41004</v>
      </c>
      <c r="G21" s="25" t="str">
        <f t="shared" si="0"/>
        <v>正式期</v>
      </c>
      <c r="H21" s="21">
        <v>10000</v>
      </c>
      <c r="I21" s="21"/>
      <c r="J21" s="26">
        <f t="shared" si="1"/>
        <v>10000</v>
      </c>
      <c r="K21" s="3">
        <f t="shared" si="2"/>
        <v>40000</v>
      </c>
      <c r="L21" s="3">
        <f>IF((F21-N21)&lt;0,0,VLOOKUP(B21,AH:AI,2,0))</f>
        <v>0</v>
      </c>
      <c r="M21" s="27" t="str">
        <f t="shared" si="3"/>
        <v>否</v>
      </c>
      <c r="N21" s="18">
        <f>VLOOKUP(D21,W:X,2,0)</f>
        <v>42736</v>
      </c>
      <c r="O21" s="18">
        <f t="shared" si="4"/>
        <v>42736</v>
      </c>
      <c r="P21" s="18" t="str">
        <f t="shared" si="5"/>
        <v>A类</v>
      </c>
      <c r="Q21" s="18"/>
      <c r="R21" s="31">
        <f>VLOOKUP(P21,AA:AB,2,0)</f>
        <v>30000</v>
      </c>
      <c r="S21" s="31">
        <f>VLOOKUP(P21,AA:AC,3,0)</f>
        <v>50000</v>
      </c>
      <c r="T21" s="19">
        <f t="shared" si="8"/>
        <v>100000</v>
      </c>
      <c r="U21" s="19">
        <f t="shared" si="9"/>
        <v>150000</v>
      </c>
      <c r="W21" s="20">
        <v>43070</v>
      </c>
      <c r="X21" s="28">
        <v>42917</v>
      </c>
      <c r="AD21" s="1" t="s">
        <v>48</v>
      </c>
    </row>
    <row r="22" spans="1:30" ht="30" customHeight="1">
      <c r="A22" s="2">
        <v>21</v>
      </c>
      <c r="B22" s="30" t="s">
        <v>0</v>
      </c>
      <c r="C22" s="30" t="s">
        <v>73</v>
      </c>
      <c r="D22" s="15">
        <v>42887</v>
      </c>
      <c r="E22" s="32" t="s">
        <v>72</v>
      </c>
      <c r="F22" s="34">
        <v>42961</v>
      </c>
      <c r="G22" s="25" t="str">
        <f t="shared" si="0"/>
        <v>试用期</v>
      </c>
      <c r="H22" s="21"/>
      <c r="I22" s="21"/>
      <c r="J22" s="26">
        <f t="shared" si="1"/>
        <v>0</v>
      </c>
      <c r="K22" s="3">
        <f t="shared" si="2"/>
        <v>35000</v>
      </c>
      <c r="L22" s="3">
        <f>IF((F22-N22)&lt;0,0,VLOOKUP(B22,AH:AI,2,0))</f>
        <v>35000</v>
      </c>
      <c r="M22" s="27" t="str">
        <f t="shared" si="3"/>
        <v/>
      </c>
      <c r="N22" s="18">
        <f>VLOOKUP(D22,W:X,2,0)</f>
        <v>42736</v>
      </c>
      <c r="O22" s="18">
        <f t="shared" si="4"/>
        <v>42736</v>
      </c>
      <c r="P22" s="18" t="str">
        <f t="shared" si="5"/>
        <v>A类</v>
      </c>
      <c r="Q22" s="18"/>
      <c r="R22" s="31">
        <f>VLOOKUP(P22,AA:AB,2,0)</f>
        <v>30000</v>
      </c>
      <c r="S22" s="31">
        <f>VLOOKUP(P22,AA:AC,3,0)</f>
        <v>50000</v>
      </c>
      <c r="T22" s="19">
        <f t="shared" ref="T22" si="14">S22*2</f>
        <v>100000</v>
      </c>
      <c r="U22" s="19">
        <f t="shared" ref="U22" si="15">S22*3</f>
        <v>150000</v>
      </c>
      <c r="W22" s="20">
        <v>43070</v>
      </c>
      <c r="X22" s="28">
        <v>42917</v>
      </c>
      <c r="AD22" s="1" t="s">
        <v>47</v>
      </c>
    </row>
    <row r="23" spans="1:30" ht="30" customHeight="1">
      <c r="A23" s="2">
        <v>22</v>
      </c>
      <c r="B23" s="30" t="s">
        <v>0</v>
      </c>
      <c r="C23" s="30" t="s">
        <v>73</v>
      </c>
      <c r="D23" s="15">
        <v>42887</v>
      </c>
      <c r="E23" s="36"/>
      <c r="F23" s="35"/>
      <c r="G23" s="25" t="str">
        <f t="shared" si="0"/>
        <v>正式期</v>
      </c>
      <c r="H23" s="21"/>
      <c r="I23" s="21"/>
      <c r="J23" s="26">
        <f t="shared" si="1"/>
        <v>0</v>
      </c>
      <c r="K23" s="3">
        <f t="shared" si="2"/>
        <v>0</v>
      </c>
      <c r="L23" s="3">
        <v>20000</v>
      </c>
      <c r="M23" s="27" t="str">
        <f t="shared" si="3"/>
        <v>否</v>
      </c>
      <c r="N23" s="18">
        <f>VLOOKUP(D23,W:X,2,0)</f>
        <v>42736</v>
      </c>
      <c r="O23" s="18">
        <f t="shared" si="4"/>
        <v>42736</v>
      </c>
      <c r="P23" s="18" t="str">
        <f t="shared" si="5"/>
        <v>A类</v>
      </c>
      <c r="Q23" s="18"/>
      <c r="R23" s="31">
        <f>VLOOKUP(P23,AA:AB,2,0)</f>
        <v>30000</v>
      </c>
      <c r="S23" s="31">
        <f>VLOOKUP(P23,AA:AC,3,0)</f>
        <v>50000</v>
      </c>
      <c r="T23" s="19">
        <f t="shared" ref="T23:T36" si="16">S23*2</f>
        <v>100000</v>
      </c>
      <c r="U23" s="19">
        <f t="shared" ref="U23:U36" si="17">S23*3</f>
        <v>150000</v>
      </c>
      <c r="W23" s="20"/>
      <c r="X23" s="28"/>
    </row>
    <row r="24" spans="1:30" ht="30" customHeight="1">
      <c r="A24" s="2">
        <v>23</v>
      </c>
      <c r="B24" s="30" t="s">
        <v>0</v>
      </c>
      <c r="C24" s="30" t="s">
        <v>73</v>
      </c>
      <c r="D24" s="15">
        <v>42887</v>
      </c>
      <c r="E24" s="36"/>
      <c r="F24" s="35"/>
      <c r="G24" s="25" t="str">
        <f t="shared" si="0"/>
        <v>正式期</v>
      </c>
      <c r="H24" s="21"/>
      <c r="I24" s="21"/>
      <c r="J24" s="26">
        <f t="shared" si="1"/>
        <v>0</v>
      </c>
      <c r="K24" s="3">
        <f t="shared" si="2"/>
        <v>0</v>
      </c>
      <c r="L24" s="3">
        <v>20001</v>
      </c>
      <c r="M24" s="27" t="str">
        <f t="shared" si="3"/>
        <v>否</v>
      </c>
      <c r="N24" s="18">
        <f>VLOOKUP(D24,W:X,2,0)</f>
        <v>42736</v>
      </c>
      <c r="O24" s="18">
        <f t="shared" si="4"/>
        <v>42736</v>
      </c>
      <c r="P24" s="18" t="str">
        <f t="shared" si="5"/>
        <v>A类</v>
      </c>
      <c r="Q24" s="18"/>
      <c r="R24" s="31">
        <f>VLOOKUP(P24,AA:AB,2,0)</f>
        <v>30000</v>
      </c>
      <c r="S24" s="31">
        <f>VLOOKUP(P24,AA:AC,3,0)</f>
        <v>50000</v>
      </c>
      <c r="T24" s="19">
        <f t="shared" si="16"/>
        <v>100000</v>
      </c>
      <c r="U24" s="19">
        <f t="shared" si="17"/>
        <v>150000</v>
      </c>
      <c r="W24" s="20"/>
      <c r="X24" s="28"/>
    </row>
    <row r="25" spans="1:30" ht="30" customHeight="1">
      <c r="A25" s="2">
        <v>24</v>
      </c>
      <c r="B25" s="30" t="s">
        <v>0</v>
      </c>
      <c r="C25" s="30" t="s">
        <v>73</v>
      </c>
      <c r="D25" s="15">
        <v>42887</v>
      </c>
      <c r="E25" s="32"/>
      <c r="F25" s="17"/>
      <c r="G25" s="25" t="str">
        <f t="shared" ref="G25:G31" si="18">IF(F25&lt;N25,"正式期","试用期")</f>
        <v>正式期</v>
      </c>
      <c r="H25" s="21"/>
      <c r="I25" s="21"/>
      <c r="J25" s="26">
        <f t="shared" si="1"/>
        <v>0</v>
      </c>
      <c r="K25" s="3"/>
      <c r="L25" s="3">
        <v>20002</v>
      </c>
      <c r="M25" s="27" t="str">
        <f t="shared" si="3"/>
        <v>否</v>
      </c>
      <c r="N25" s="18">
        <f>VLOOKUP(D25,W:X,2,0)</f>
        <v>42736</v>
      </c>
      <c r="O25" s="18">
        <f t="shared" ref="O25:O39" si="19">DATE(YEAR(D25),MONTH(D25)-5,DAY(D25))</f>
        <v>42736</v>
      </c>
      <c r="P25" s="18" t="str">
        <f t="shared" si="5"/>
        <v>A类</v>
      </c>
      <c r="Q25" s="18"/>
      <c r="R25" s="31">
        <f>VLOOKUP(P25,AA:AB,2,0)</f>
        <v>30000</v>
      </c>
      <c r="S25" s="31">
        <f>VLOOKUP(P25,AA:AC,3,0)</f>
        <v>50000</v>
      </c>
      <c r="T25" s="19">
        <f t="shared" si="16"/>
        <v>100000</v>
      </c>
      <c r="U25" s="19">
        <f t="shared" si="17"/>
        <v>150000</v>
      </c>
      <c r="W25" s="20"/>
      <c r="X25" s="28"/>
    </row>
    <row r="26" spans="1:30" ht="30" customHeight="1">
      <c r="A26" s="2">
        <v>25</v>
      </c>
      <c r="B26" s="30" t="s">
        <v>0</v>
      </c>
      <c r="C26" s="30" t="s">
        <v>73</v>
      </c>
      <c r="D26" s="15">
        <v>42887</v>
      </c>
      <c r="E26" s="32"/>
      <c r="F26" s="17"/>
      <c r="G26" s="25" t="str">
        <f t="shared" si="18"/>
        <v>正式期</v>
      </c>
      <c r="H26" s="21"/>
      <c r="I26" s="21"/>
      <c r="J26" s="26">
        <f t="shared" si="1"/>
        <v>0</v>
      </c>
      <c r="K26" s="3"/>
      <c r="L26" s="3">
        <v>20003</v>
      </c>
      <c r="M26" s="27" t="str">
        <f t="shared" si="3"/>
        <v>否</v>
      </c>
      <c r="N26" s="18">
        <f>VLOOKUP(D26,W:X,2,0)</f>
        <v>42736</v>
      </c>
      <c r="O26" s="18">
        <f t="shared" si="19"/>
        <v>42736</v>
      </c>
      <c r="P26" s="18" t="str">
        <f t="shared" si="5"/>
        <v>A类</v>
      </c>
      <c r="Q26" s="18"/>
      <c r="R26" s="31">
        <f>VLOOKUP(P26,AA:AB,2,0)</f>
        <v>30000</v>
      </c>
      <c r="S26" s="31">
        <f>VLOOKUP(P26,AA:AC,3,0)</f>
        <v>50000</v>
      </c>
      <c r="T26" s="19">
        <f t="shared" si="16"/>
        <v>100000</v>
      </c>
      <c r="U26" s="19">
        <f t="shared" si="17"/>
        <v>150000</v>
      </c>
      <c r="W26" s="20"/>
      <c r="X26" s="28"/>
    </row>
    <row r="27" spans="1:30" ht="30" customHeight="1">
      <c r="A27" s="2">
        <v>26</v>
      </c>
      <c r="B27" s="30" t="s">
        <v>0</v>
      </c>
      <c r="C27" s="30" t="s">
        <v>73</v>
      </c>
      <c r="D27" s="15">
        <v>42887</v>
      </c>
      <c r="E27" s="16"/>
      <c r="F27" s="17"/>
      <c r="G27" s="25" t="str">
        <f t="shared" si="18"/>
        <v>正式期</v>
      </c>
      <c r="H27" s="21"/>
      <c r="I27" s="21"/>
      <c r="J27" s="26">
        <f t="shared" si="1"/>
        <v>0</v>
      </c>
      <c r="K27" s="3"/>
      <c r="L27" s="3">
        <v>20004</v>
      </c>
      <c r="M27" s="27" t="str">
        <f t="shared" si="3"/>
        <v>否</v>
      </c>
      <c r="N27" s="18">
        <f>VLOOKUP(D27,W:X,2,0)</f>
        <v>42736</v>
      </c>
      <c r="O27" s="18">
        <f t="shared" si="19"/>
        <v>42736</v>
      </c>
      <c r="P27" s="18" t="str">
        <f t="shared" si="5"/>
        <v>A类</v>
      </c>
      <c r="Q27" s="18"/>
      <c r="R27" s="31">
        <f>VLOOKUP(P27,AA:AB,2,0)</f>
        <v>30000</v>
      </c>
      <c r="S27" s="31">
        <f>VLOOKUP(P27,AA:AC,3,0)</f>
        <v>50000</v>
      </c>
      <c r="T27" s="19">
        <f t="shared" si="16"/>
        <v>100000</v>
      </c>
      <c r="U27" s="19">
        <f t="shared" si="17"/>
        <v>150000</v>
      </c>
      <c r="W27" s="20"/>
      <c r="X27" s="28"/>
    </row>
    <row r="28" spans="1:30" ht="30" customHeight="1">
      <c r="A28" s="2">
        <v>27</v>
      </c>
      <c r="B28" s="30" t="s">
        <v>0</v>
      </c>
      <c r="C28" s="30" t="s">
        <v>73</v>
      </c>
      <c r="D28" s="15">
        <v>42887</v>
      </c>
      <c r="E28" s="16"/>
      <c r="F28" s="17"/>
      <c r="G28" s="25" t="str">
        <f t="shared" si="18"/>
        <v>正式期</v>
      </c>
      <c r="H28" s="21"/>
      <c r="I28" s="21"/>
      <c r="J28" s="26">
        <f t="shared" si="1"/>
        <v>0</v>
      </c>
      <c r="K28" s="3"/>
      <c r="L28" s="3">
        <v>20005</v>
      </c>
      <c r="M28" s="27" t="str">
        <f t="shared" si="3"/>
        <v>否</v>
      </c>
      <c r="N28" s="18">
        <f>VLOOKUP(D28,W:X,2,0)</f>
        <v>42736</v>
      </c>
      <c r="O28" s="18">
        <f t="shared" si="19"/>
        <v>42736</v>
      </c>
      <c r="P28" s="18" t="str">
        <f t="shared" si="5"/>
        <v>A类</v>
      </c>
      <c r="Q28" s="18"/>
      <c r="R28" s="31">
        <f>VLOOKUP(P28,AA:AB,2,0)</f>
        <v>30000</v>
      </c>
      <c r="S28" s="31">
        <f>VLOOKUP(P28,AA:AC,3,0)</f>
        <v>50000</v>
      </c>
      <c r="T28" s="19">
        <f t="shared" si="16"/>
        <v>100000</v>
      </c>
      <c r="U28" s="19">
        <f t="shared" si="17"/>
        <v>150000</v>
      </c>
      <c r="W28" s="20"/>
      <c r="X28" s="28"/>
    </row>
    <row r="29" spans="1:30" ht="30" customHeight="1">
      <c r="A29" s="2">
        <v>28</v>
      </c>
      <c r="B29" s="30" t="s">
        <v>0</v>
      </c>
      <c r="C29" s="30" t="s">
        <v>73</v>
      </c>
      <c r="D29" s="15">
        <v>42887</v>
      </c>
      <c r="E29" s="16"/>
      <c r="F29" s="17"/>
      <c r="G29" s="25" t="str">
        <f t="shared" si="18"/>
        <v>正式期</v>
      </c>
      <c r="H29" s="21"/>
      <c r="I29" s="21"/>
      <c r="J29" s="26">
        <f t="shared" si="1"/>
        <v>0</v>
      </c>
      <c r="K29" s="3"/>
      <c r="L29" s="3">
        <v>20006</v>
      </c>
      <c r="M29" s="27" t="str">
        <f t="shared" si="3"/>
        <v>否</v>
      </c>
      <c r="N29" s="18">
        <f>VLOOKUP(D29,W:X,2,0)</f>
        <v>42736</v>
      </c>
      <c r="O29" s="18">
        <f t="shared" si="19"/>
        <v>42736</v>
      </c>
      <c r="P29" s="18" t="str">
        <f t="shared" si="5"/>
        <v>A类</v>
      </c>
      <c r="Q29" s="18"/>
      <c r="R29" s="31">
        <f>VLOOKUP(P29,AA:AB,2,0)</f>
        <v>30000</v>
      </c>
      <c r="S29" s="31">
        <f>VLOOKUP(P29,AA:AC,3,0)</f>
        <v>50000</v>
      </c>
      <c r="T29" s="19">
        <f t="shared" si="16"/>
        <v>100000</v>
      </c>
      <c r="U29" s="19">
        <f t="shared" si="17"/>
        <v>150000</v>
      </c>
      <c r="W29" s="20"/>
      <c r="X29" s="28"/>
    </row>
    <row r="30" spans="1:30" ht="30" customHeight="1">
      <c r="A30" s="2">
        <v>29</v>
      </c>
      <c r="B30" s="30" t="s">
        <v>0</v>
      </c>
      <c r="C30" s="30" t="s">
        <v>73</v>
      </c>
      <c r="D30" s="15">
        <v>42887</v>
      </c>
      <c r="E30" s="16"/>
      <c r="F30" s="17"/>
      <c r="G30" s="25" t="str">
        <f t="shared" si="18"/>
        <v>正式期</v>
      </c>
      <c r="H30" s="21"/>
      <c r="I30" s="21"/>
      <c r="J30" s="26">
        <f t="shared" si="1"/>
        <v>0</v>
      </c>
      <c r="K30" s="3"/>
      <c r="L30" s="3">
        <v>20007</v>
      </c>
      <c r="M30" s="27" t="str">
        <f t="shared" si="3"/>
        <v>否</v>
      </c>
      <c r="N30" s="18">
        <f>VLOOKUP(D30,W:X,2,0)</f>
        <v>42736</v>
      </c>
      <c r="O30" s="18">
        <f t="shared" si="19"/>
        <v>42736</v>
      </c>
      <c r="P30" s="18" t="str">
        <f t="shared" si="5"/>
        <v>A类</v>
      </c>
      <c r="Q30" s="18"/>
      <c r="R30" s="31">
        <f>VLOOKUP(P30,AA:AB,2,0)</f>
        <v>30000</v>
      </c>
      <c r="S30" s="31">
        <f>VLOOKUP(P30,AA:AC,3,0)</f>
        <v>50000</v>
      </c>
      <c r="T30" s="19">
        <f t="shared" si="16"/>
        <v>100000</v>
      </c>
      <c r="U30" s="19">
        <f t="shared" si="17"/>
        <v>150000</v>
      </c>
      <c r="W30" s="20"/>
      <c r="X30" s="28"/>
    </row>
    <row r="31" spans="1:30" ht="30" customHeight="1">
      <c r="A31" s="2">
        <v>30</v>
      </c>
      <c r="B31" s="30" t="s">
        <v>0</v>
      </c>
      <c r="C31" s="30" t="s">
        <v>73</v>
      </c>
      <c r="D31" s="15">
        <v>42887</v>
      </c>
      <c r="E31" s="16"/>
      <c r="F31" s="17"/>
      <c r="G31" s="25" t="str">
        <f t="shared" si="18"/>
        <v>正式期</v>
      </c>
      <c r="H31" s="21"/>
      <c r="I31" s="21"/>
      <c r="J31" s="26">
        <f t="shared" si="1"/>
        <v>0</v>
      </c>
      <c r="K31" s="3"/>
      <c r="L31" s="3">
        <v>20008</v>
      </c>
      <c r="M31" s="27" t="str">
        <f t="shared" si="3"/>
        <v>否</v>
      </c>
      <c r="N31" s="18">
        <f>VLOOKUP(D31,W:X,2,0)</f>
        <v>42736</v>
      </c>
      <c r="O31" s="18">
        <f t="shared" si="19"/>
        <v>42736</v>
      </c>
      <c r="P31" s="18" t="str">
        <f t="shared" si="5"/>
        <v>A类</v>
      </c>
      <c r="Q31" s="18"/>
      <c r="R31" s="31">
        <f>VLOOKUP(P31,AA:AB,2,0)</f>
        <v>30000</v>
      </c>
      <c r="S31" s="31">
        <f>VLOOKUP(P31,AA:AC,3,0)</f>
        <v>50000</v>
      </c>
      <c r="T31" s="19">
        <f t="shared" si="16"/>
        <v>100000</v>
      </c>
      <c r="U31" s="19">
        <f t="shared" si="17"/>
        <v>150000</v>
      </c>
      <c r="W31" s="20"/>
      <c r="X31" s="28"/>
    </row>
    <row r="32" spans="1:30" ht="30" customHeight="1">
      <c r="A32" s="2">
        <v>31</v>
      </c>
      <c r="B32" s="30" t="s">
        <v>0</v>
      </c>
      <c r="C32" s="30" t="s">
        <v>73</v>
      </c>
      <c r="D32" s="15">
        <v>42887</v>
      </c>
      <c r="E32" s="16"/>
      <c r="F32" s="17"/>
      <c r="G32" s="25" t="str">
        <f t="shared" ref="G32:G39" si="20">IF(F32&lt;N32,"正式期","试用期")</f>
        <v>正式期</v>
      </c>
      <c r="H32" s="21"/>
      <c r="I32" s="21"/>
      <c r="J32" s="26">
        <f t="shared" si="1"/>
        <v>0</v>
      </c>
      <c r="K32" s="3"/>
      <c r="L32" s="3">
        <v>20009</v>
      </c>
      <c r="M32" s="27" t="str">
        <f t="shared" si="3"/>
        <v>否</v>
      </c>
      <c r="N32" s="18">
        <f>VLOOKUP(D32,W:X,2,0)</f>
        <v>42736</v>
      </c>
      <c r="O32" s="18">
        <f t="shared" si="19"/>
        <v>42736</v>
      </c>
      <c r="P32" s="18" t="str">
        <f t="shared" si="5"/>
        <v>A类</v>
      </c>
      <c r="Q32" s="18"/>
      <c r="R32" s="31">
        <f>VLOOKUP(P32,AA:AB,2,0)</f>
        <v>30000</v>
      </c>
      <c r="S32" s="31">
        <f>VLOOKUP(P32,AA:AC,3,0)</f>
        <v>50000</v>
      </c>
      <c r="T32" s="19">
        <f t="shared" si="16"/>
        <v>100000</v>
      </c>
      <c r="U32" s="19">
        <f t="shared" si="17"/>
        <v>150000</v>
      </c>
      <c r="W32" s="20"/>
      <c r="X32" s="28"/>
    </row>
    <row r="33" spans="1:24" ht="30" customHeight="1">
      <c r="A33" s="2">
        <v>32</v>
      </c>
      <c r="B33" s="30" t="s">
        <v>0</v>
      </c>
      <c r="C33" s="30" t="s">
        <v>73</v>
      </c>
      <c r="D33" s="15">
        <v>42887</v>
      </c>
      <c r="E33" s="16"/>
      <c r="F33" s="17"/>
      <c r="G33" s="25" t="str">
        <f t="shared" si="20"/>
        <v>正式期</v>
      </c>
      <c r="H33" s="21"/>
      <c r="I33" s="21"/>
      <c r="J33" s="26">
        <f t="shared" si="1"/>
        <v>0</v>
      </c>
      <c r="K33" s="3"/>
      <c r="L33" s="3">
        <v>20010</v>
      </c>
      <c r="M33" s="27" t="str">
        <f t="shared" si="3"/>
        <v>否</v>
      </c>
      <c r="N33" s="18">
        <f>VLOOKUP(D33,W:X,2,0)</f>
        <v>42736</v>
      </c>
      <c r="O33" s="18">
        <f t="shared" si="19"/>
        <v>42736</v>
      </c>
      <c r="P33" s="18" t="str">
        <f t="shared" si="5"/>
        <v>A类</v>
      </c>
      <c r="Q33" s="18"/>
      <c r="R33" s="31">
        <f>VLOOKUP(P33,AA:AB,2,0)</f>
        <v>30000</v>
      </c>
      <c r="S33" s="31">
        <f>VLOOKUP(P33,AA:AC,3,0)</f>
        <v>50000</v>
      </c>
      <c r="T33" s="19">
        <f t="shared" si="16"/>
        <v>100000</v>
      </c>
      <c r="U33" s="19">
        <f t="shared" si="17"/>
        <v>150000</v>
      </c>
      <c r="W33" s="20"/>
      <c r="X33" s="28"/>
    </row>
    <row r="34" spans="1:24" ht="30" customHeight="1">
      <c r="A34" s="2">
        <v>33</v>
      </c>
      <c r="B34" s="30" t="s">
        <v>0</v>
      </c>
      <c r="C34" s="30" t="s">
        <v>73</v>
      </c>
      <c r="D34" s="15">
        <v>42887</v>
      </c>
      <c r="E34" s="16"/>
      <c r="F34" s="17"/>
      <c r="G34" s="25" t="str">
        <f t="shared" si="20"/>
        <v>正式期</v>
      </c>
      <c r="H34" s="21"/>
      <c r="I34" s="21"/>
      <c r="J34" s="26">
        <f t="shared" si="1"/>
        <v>0</v>
      </c>
      <c r="K34" s="3"/>
      <c r="L34" s="3">
        <v>20011</v>
      </c>
      <c r="M34" s="27" t="str">
        <f t="shared" si="3"/>
        <v>否</v>
      </c>
      <c r="N34" s="18">
        <f>VLOOKUP(D34,W:X,2,0)</f>
        <v>42736</v>
      </c>
      <c r="O34" s="18">
        <f t="shared" si="19"/>
        <v>42736</v>
      </c>
      <c r="P34" s="18" t="str">
        <f t="shared" si="5"/>
        <v>A类</v>
      </c>
      <c r="Q34" s="18"/>
      <c r="R34" s="31">
        <f>VLOOKUP(P34,AA:AB,2,0)</f>
        <v>30000</v>
      </c>
      <c r="S34" s="31">
        <f>VLOOKUP(P34,AA:AC,3,0)</f>
        <v>50000</v>
      </c>
      <c r="T34" s="19">
        <f t="shared" si="16"/>
        <v>100000</v>
      </c>
      <c r="U34" s="19">
        <f t="shared" si="17"/>
        <v>150000</v>
      </c>
      <c r="W34" s="20"/>
      <c r="X34" s="28"/>
    </row>
    <row r="35" spans="1:24" ht="30" customHeight="1">
      <c r="A35" s="2">
        <v>34</v>
      </c>
      <c r="B35" s="30" t="s">
        <v>0</v>
      </c>
      <c r="C35" s="30" t="s">
        <v>73</v>
      </c>
      <c r="D35" s="15">
        <v>42887</v>
      </c>
      <c r="E35" s="16"/>
      <c r="F35" s="17"/>
      <c r="G35" s="25" t="str">
        <f t="shared" si="20"/>
        <v>正式期</v>
      </c>
      <c r="H35" s="21"/>
      <c r="I35" s="21"/>
      <c r="J35" s="26">
        <f t="shared" si="1"/>
        <v>0</v>
      </c>
      <c r="K35" s="3"/>
      <c r="L35" s="3">
        <v>20012</v>
      </c>
      <c r="M35" s="27" t="str">
        <f t="shared" si="3"/>
        <v>否</v>
      </c>
      <c r="N35" s="18">
        <f>VLOOKUP(D35,W:X,2,0)</f>
        <v>42736</v>
      </c>
      <c r="O35" s="18">
        <f t="shared" si="19"/>
        <v>42736</v>
      </c>
      <c r="P35" s="18" t="str">
        <f t="shared" si="5"/>
        <v>A类</v>
      </c>
      <c r="Q35" s="18"/>
      <c r="R35" s="31">
        <f>VLOOKUP(P35,AA:AB,2,0)</f>
        <v>30000</v>
      </c>
      <c r="S35" s="31">
        <f>VLOOKUP(P35,AA:AC,3,0)</f>
        <v>50000</v>
      </c>
      <c r="T35" s="19">
        <f t="shared" si="16"/>
        <v>100000</v>
      </c>
      <c r="U35" s="19">
        <f t="shared" si="17"/>
        <v>150000</v>
      </c>
      <c r="W35" s="20"/>
      <c r="X35" s="28"/>
    </row>
    <row r="36" spans="1:24" ht="30" customHeight="1">
      <c r="A36" s="2">
        <v>35</v>
      </c>
      <c r="B36" s="30" t="s">
        <v>0</v>
      </c>
      <c r="C36" s="30" t="s">
        <v>73</v>
      </c>
      <c r="D36" s="15">
        <v>42887</v>
      </c>
      <c r="E36" s="16"/>
      <c r="F36" s="17"/>
      <c r="G36" s="25" t="str">
        <f t="shared" si="20"/>
        <v>正式期</v>
      </c>
      <c r="H36" s="21"/>
      <c r="I36" s="21"/>
      <c r="J36" s="26">
        <f t="shared" si="1"/>
        <v>0</v>
      </c>
      <c r="K36" s="3"/>
      <c r="L36" s="3">
        <v>20013</v>
      </c>
      <c r="M36" s="27" t="str">
        <f t="shared" si="3"/>
        <v>否</v>
      </c>
      <c r="N36" s="18">
        <f>VLOOKUP(D36,W:X,2,0)</f>
        <v>42736</v>
      </c>
      <c r="O36" s="18">
        <f t="shared" si="19"/>
        <v>42736</v>
      </c>
      <c r="P36" s="18" t="str">
        <f t="shared" si="5"/>
        <v>A类</v>
      </c>
      <c r="Q36" s="18"/>
      <c r="R36" s="31">
        <f>VLOOKUP(P36,AA:AB,2,0)</f>
        <v>30000</v>
      </c>
      <c r="S36" s="31">
        <f>VLOOKUP(P36,AA:AC,3,0)</f>
        <v>50000</v>
      </c>
      <c r="T36" s="19">
        <f t="shared" si="16"/>
        <v>100000</v>
      </c>
      <c r="U36" s="19">
        <f t="shared" si="17"/>
        <v>150000</v>
      </c>
      <c r="W36" s="20"/>
      <c r="X36" s="28"/>
    </row>
    <row r="37" spans="1:24" ht="30" customHeight="1">
      <c r="A37" s="2">
        <v>36</v>
      </c>
      <c r="B37" s="30" t="s">
        <v>0</v>
      </c>
      <c r="C37" s="30" t="s">
        <v>73</v>
      </c>
      <c r="D37" s="15">
        <v>42887</v>
      </c>
      <c r="E37" s="16"/>
      <c r="F37" s="17"/>
      <c r="G37" s="25" t="str">
        <f t="shared" si="20"/>
        <v>正式期</v>
      </c>
      <c r="H37" s="21"/>
      <c r="I37" s="21"/>
      <c r="J37" s="26">
        <f t="shared" si="1"/>
        <v>0</v>
      </c>
      <c r="K37" s="3"/>
      <c r="L37" s="3">
        <v>20014</v>
      </c>
      <c r="M37" s="27" t="str">
        <f t="shared" si="3"/>
        <v>否</v>
      </c>
      <c r="N37" s="18">
        <f>VLOOKUP(D37,W:X,2,0)</f>
        <v>42736</v>
      </c>
      <c r="O37" s="18">
        <f t="shared" si="19"/>
        <v>42736</v>
      </c>
      <c r="P37" s="18" t="str">
        <f t="shared" si="5"/>
        <v>A类</v>
      </c>
      <c r="Q37" s="18"/>
      <c r="R37" s="31">
        <f>VLOOKUP(P37,AA:AB,2,0)</f>
        <v>30000</v>
      </c>
      <c r="S37" s="31">
        <f>VLOOKUP(P37,AA:AC,3,0)</f>
        <v>50000</v>
      </c>
      <c r="T37" s="19">
        <f t="shared" ref="T37:T39" si="21">S37*2</f>
        <v>100000</v>
      </c>
      <c r="U37" s="19">
        <f t="shared" ref="U37:U39" si="22">S37*3</f>
        <v>150000</v>
      </c>
      <c r="W37" s="20"/>
      <c r="X37" s="28"/>
    </row>
    <row r="38" spans="1:24" ht="30" customHeight="1">
      <c r="A38" s="2">
        <v>37</v>
      </c>
      <c r="B38" s="30" t="s">
        <v>0</v>
      </c>
      <c r="C38" s="30" t="s">
        <v>73</v>
      </c>
      <c r="D38" s="15">
        <v>42887</v>
      </c>
      <c r="E38" s="16"/>
      <c r="F38" s="17"/>
      <c r="G38" s="25" t="str">
        <f t="shared" si="20"/>
        <v>正式期</v>
      </c>
      <c r="H38" s="21"/>
      <c r="I38" s="21"/>
      <c r="J38" s="26">
        <f t="shared" si="1"/>
        <v>0</v>
      </c>
      <c r="K38" s="3"/>
      <c r="L38" s="3">
        <v>20015</v>
      </c>
      <c r="M38" s="27" t="str">
        <f t="shared" si="3"/>
        <v>否</v>
      </c>
      <c r="N38" s="18">
        <f>VLOOKUP(D38,W:X,2,0)</f>
        <v>42736</v>
      </c>
      <c r="O38" s="18">
        <f t="shared" si="19"/>
        <v>42736</v>
      </c>
      <c r="P38" s="18" t="str">
        <f t="shared" si="5"/>
        <v>A类</v>
      </c>
      <c r="Q38" s="18"/>
      <c r="R38" s="31">
        <f>VLOOKUP(P38,AA:AB,2,0)</f>
        <v>30000</v>
      </c>
      <c r="S38" s="31">
        <f>VLOOKUP(P38,AA:AC,3,0)</f>
        <v>50000</v>
      </c>
      <c r="T38" s="19">
        <f t="shared" si="21"/>
        <v>100000</v>
      </c>
      <c r="U38" s="19">
        <f t="shared" si="22"/>
        <v>150000</v>
      </c>
      <c r="W38" s="20"/>
      <c r="X38" s="28"/>
    </row>
    <row r="39" spans="1:24" ht="30" customHeight="1">
      <c r="A39" s="2">
        <v>38</v>
      </c>
      <c r="B39" s="30" t="s">
        <v>0</v>
      </c>
      <c r="C39" s="30" t="s">
        <v>73</v>
      </c>
      <c r="D39" s="15">
        <v>42887</v>
      </c>
      <c r="E39" s="16"/>
      <c r="F39" s="17"/>
      <c r="G39" s="25" t="str">
        <f t="shared" si="20"/>
        <v>正式期</v>
      </c>
      <c r="H39" s="21"/>
      <c r="I39" s="21"/>
      <c r="J39" s="26">
        <f t="shared" si="1"/>
        <v>0</v>
      </c>
      <c r="K39" s="3"/>
      <c r="L39" s="3">
        <v>20016</v>
      </c>
      <c r="M39" s="27" t="str">
        <f t="shared" si="3"/>
        <v>否</v>
      </c>
      <c r="N39" s="18">
        <f>VLOOKUP(D39,W:X,2,0)</f>
        <v>42736</v>
      </c>
      <c r="O39" s="18">
        <f t="shared" si="19"/>
        <v>42736</v>
      </c>
      <c r="P39" s="18" t="str">
        <f t="shared" si="5"/>
        <v>A类</v>
      </c>
      <c r="Q39" s="18"/>
      <c r="R39" s="31">
        <f>VLOOKUP(P39,AA:AB,2,0)</f>
        <v>30000</v>
      </c>
      <c r="S39" s="31">
        <f>VLOOKUP(P39,AA:AC,3,0)</f>
        <v>50000</v>
      </c>
      <c r="T39" s="19">
        <f t="shared" si="21"/>
        <v>100000</v>
      </c>
      <c r="U39" s="19">
        <f t="shared" si="22"/>
        <v>150000</v>
      </c>
      <c r="W39" s="20"/>
      <c r="X39" s="28"/>
    </row>
  </sheetData>
  <sheetProtection autoFilter="0" pivotTables="0"/>
  <protectedRanges>
    <protectedRange sqref="B1:F1048576" name="区域1"/>
    <protectedRange sqref="H1:I1048576" name="区域2"/>
  </protectedRanges>
  <phoneticPr fontId="2" type="noConversion"/>
  <conditionalFormatting sqref="M1:M5">
    <cfRule type="cellIs" dxfId="26" priority="27" operator="equal">
      <formula>"否"</formula>
    </cfRule>
  </conditionalFormatting>
  <conditionalFormatting sqref="M6">
    <cfRule type="cellIs" dxfId="25" priority="26" operator="equal">
      <formula>"否"</formula>
    </cfRule>
  </conditionalFormatting>
  <conditionalFormatting sqref="M6">
    <cfRule type="cellIs" dxfId="24" priority="25" operator="equal">
      <formula>"否"</formula>
    </cfRule>
  </conditionalFormatting>
  <conditionalFormatting sqref="M7">
    <cfRule type="cellIs" dxfId="23" priority="24" operator="equal">
      <formula>"否"</formula>
    </cfRule>
  </conditionalFormatting>
  <conditionalFormatting sqref="M7">
    <cfRule type="cellIs" dxfId="22" priority="23" operator="equal">
      <formula>"否"</formula>
    </cfRule>
  </conditionalFormatting>
  <conditionalFormatting sqref="M8">
    <cfRule type="cellIs" dxfId="21" priority="22" operator="equal">
      <formula>"否"</formula>
    </cfRule>
  </conditionalFormatting>
  <conditionalFormatting sqref="M8">
    <cfRule type="cellIs" dxfId="20" priority="21" operator="equal">
      <formula>"否"</formula>
    </cfRule>
  </conditionalFormatting>
  <conditionalFormatting sqref="M9">
    <cfRule type="cellIs" dxfId="19" priority="20" operator="equal">
      <formula>"否"</formula>
    </cfRule>
  </conditionalFormatting>
  <conditionalFormatting sqref="M9">
    <cfRule type="cellIs" dxfId="18" priority="19" operator="equal">
      <formula>"否"</formula>
    </cfRule>
  </conditionalFormatting>
  <conditionalFormatting sqref="M10">
    <cfRule type="cellIs" dxfId="17" priority="18" operator="equal">
      <formula>"否"</formula>
    </cfRule>
  </conditionalFormatting>
  <conditionalFormatting sqref="M10">
    <cfRule type="cellIs" dxfId="16" priority="17" operator="equal">
      <formula>"否"</formula>
    </cfRule>
  </conditionalFormatting>
  <conditionalFormatting sqref="M11">
    <cfRule type="cellIs" dxfId="15" priority="16" operator="equal">
      <formula>"否"</formula>
    </cfRule>
  </conditionalFormatting>
  <conditionalFormatting sqref="M11">
    <cfRule type="cellIs" dxfId="14" priority="15" operator="equal">
      <formula>"否"</formula>
    </cfRule>
  </conditionalFormatting>
  <conditionalFormatting sqref="M12">
    <cfRule type="cellIs" dxfId="13" priority="14" operator="equal">
      <formula>"否"</formula>
    </cfRule>
  </conditionalFormatting>
  <conditionalFormatting sqref="M12">
    <cfRule type="cellIs" dxfId="12" priority="13" operator="equal">
      <formula>"否"</formula>
    </cfRule>
  </conditionalFormatting>
  <conditionalFormatting sqref="M13:M22">
    <cfRule type="cellIs" dxfId="11" priority="12" operator="equal">
      <formula>"否"</formula>
    </cfRule>
  </conditionalFormatting>
  <conditionalFormatting sqref="M13:M22">
    <cfRule type="cellIs" dxfId="10" priority="11" operator="equal">
      <formula>"否"</formula>
    </cfRule>
  </conditionalFormatting>
  <conditionalFormatting sqref="M23:M39">
    <cfRule type="cellIs" dxfId="9" priority="10" operator="equal">
      <formula>"否"</formula>
    </cfRule>
  </conditionalFormatting>
  <conditionalFormatting sqref="M23:M39">
    <cfRule type="cellIs" dxfId="8" priority="9" operator="equal">
      <formula>"否"</formula>
    </cfRule>
  </conditionalFormatting>
  <conditionalFormatting sqref="M14:M19">
    <cfRule type="cellIs" dxfId="7" priority="8" operator="equal">
      <formula>"否"</formula>
    </cfRule>
  </conditionalFormatting>
  <conditionalFormatting sqref="M14:M19">
    <cfRule type="cellIs" dxfId="6" priority="7" operator="equal">
      <formula>"否"</formula>
    </cfRule>
  </conditionalFormatting>
  <conditionalFormatting sqref="M15">
    <cfRule type="cellIs" dxfId="5" priority="6" operator="equal">
      <formula>"否"</formula>
    </cfRule>
  </conditionalFormatting>
  <conditionalFormatting sqref="M15">
    <cfRule type="cellIs" dxfId="4" priority="5" operator="equal">
      <formula>"否"</formula>
    </cfRule>
  </conditionalFormatting>
  <conditionalFormatting sqref="M17">
    <cfRule type="cellIs" dxfId="3" priority="4" operator="equal">
      <formula>"否"</formula>
    </cfRule>
  </conditionalFormatting>
  <conditionalFormatting sqref="M17">
    <cfRule type="cellIs" dxfId="2" priority="3" operator="equal">
      <formula>"否"</formula>
    </cfRule>
  </conditionalFormatting>
  <conditionalFormatting sqref="M21">
    <cfRule type="cellIs" dxfId="1" priority="2" operator="equal">
      <formula>"否"</formula>
    </cfRule>
  </conditionalFormatting>
  <conditionalFormatting sqref="M21">
    <cfRule type="cellIs" dxfId="0" priority="1" operator="equal">
      <formula>"否"</formula>
    </cfRule>
  </conditionalFormatting>
  <dataValidations count="3">
    <dataValidation type="list" allowBlank="1" showInputMessage="1" showErrorMessage="1" sqref="D2:D39">
      <formula1>$W$2:$W$12</formula1>
    </dataValidation>
    <dataValidation type="list" allowBlank="1" showInputMessage="1" showErrorMessage="1" sqref="B2:B39">
      <formula1>$AA$2:$AA$5</formula1>
    </dataValidation>
    <dataValidation type="list" allowBlank="1" showInputMessage="1" showErrorMessage="1" sqref="C2:C39">
      <formula1>INDIRECT($B2)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4"/>
  <sheetViews>
    <sheetView workbookViewId="0">
      <selection activeCell="B3" sqref="B3:B5"/>
    </sheetView>
  </sheetViews>
  <sheetFormatPr defaultRowHeight="22.5" customHeight="1"/>
  <cols>
    <col min="1" max="1" width="12.625" style="5" customWidth="1"/>
    <col min="2" max="2" width="16.625" style="5" bestFit="1" customWidth="1"/>
    <col min="3" max="3" width="9" style="5" customWidth="1"/>
    <col min="4" max="4" width="10" style="5" customWidth="1"/>
    <col min="5" max="5" width="10" style="12" customWidth="1"/>
    <col min="6" max="6" width="9" style="5"/>
    <col min="7" max="7" width="11.375" style="5" bestFit="1" customWidth="1"/>
    <col min="8" max="8" width="9" style="5"/>
    <col min="9" max="11" width="11.375" style="5" bestFit="1" customWidth="1"/>
    <col min="12" max="16384" width="9" style="5"/>
  </cols>
  <sheetData>
    <row r="1" spans="1:11" ht="27.75" customHeight="1">
      <c r="A1" s="4"/>
      <c r="B1" s="39" t="s">
        <v>5</v>
      </c>
      <c r="C1" s="39"/>
      <c r="D1" s="39"/>
      <c r="E1" s="10"/>
      <c r="F1" s="4"/>
      <c r="G1" s="37" t="s">
        <v>12</v>
      </c>
      <c r="H1" s="38"/>
      <c r="I1" s="38"/>
      <c r="J1" s="38"/>
      <c r="K1" s="38"/>
    </row>
    <row r="2" spans="1:11" ht="27.75" customHeight="1">
      <c r="A2" s="4"/>
      <c r="B2" s="9" t="s">
        <v>16</v>
      </c>
      <c r="C2" s="6" t="s">
        <v>6</v>
      </c>
      <c r="D2" s="6" t="s">
        <v>7</v>
      </c>
      <c r="E2" s="10"/>
      <c r="F2" s="4"/>
      <c r="G2" s="9" t="s">
        <v>17</v>
      </c>
      <c r="H2" s="6" t="s">
        <v>6</v>
      </c>
      <c r="I2" s="9" t="s">
        <v>15</v>
      </c>
      <c r="J2" s="8" t="s">
        <v>13</v>
      </c>
      <c r="K2" s="9" t="s">
        <v>14</v>
      </c>
    </row>
    <row r="3" spans="1:11" ht="22.5" customHeight="1">
      <c r="A3" s="39" t="s">
        <v>8</v>
      </c>
      <c r="B3" s="13">
        <v>5</v>
      </c>
      <c r="C3" s="6">
        <f>+B3*1.2</f>
        <v>6</v>
      </c>
      <c r="D3" s="7">
        <f>+C3*4</f>
        <v>24</v>
      </c>
      <c r="E3" s="11"/>
      <c r="F3" s="39" t="s">
        <v>8</v>
      </c>
      <c r="G3" s="13">
        <v>5</v>
      </c>
      <c r="H3" s="6">
        <f>+G3*1.2</f>
        <v>6</v>
      </c>
      <c r="I3" s="7">
        <f>+H3*4</f>
        <v>24</v>
      </c>
      <c r="J3" s="4">
        <v>3.5</v>
      </c>
      <c r="K3" s="14">
        <f>J3+I3</f>
        <v>27.5</v>
      </c>
    </row>
    <row r="4" spans="1:11" ht="22.5" customHeight="1">
      <c r="A4" s="39"/>
      <c r="B4" s="13">
        <f>B3*2</f>
        <v>10</v>
      </c>
      <c r="C4" s="6">
        <f>B4*1.5</f>
        <v>15</v>
      </c>
      <c r="D4" s="7">
        <f t="shared" ref="D4:D14" si="0">+C4*4</f>
        <v>60</v>
      </c>
      <c r="E4" s="11"/>
      <c r="F4" s="39"/>
      <c r="G4" s="13">
        <f>G3*2</f>
        <v>10</v>
      </c>
      <c r="H4" s="6">
        <f>G4*1.5</f>
        <v>15</v>
      </c>
      <c r="I4" s="7">
        <f t="shared" ref="I4:I14" si="1">+H4*4</f>
        <v>60</v>
      </c>
      <c r="J4" s="4">
        <v>3.5</v>
      </c>
      <c r="K4" s="14">
        <f t="shared" ref="K4:K14" si="2">J4+I4</f>
        <v>63.5</v>
      </c>
    </row>
    <row r="5" spans="1:11" ht="22.5" customHeight="1">
      <c r="A5" s="39"/>
      <c r="B5" s="13">
        <f>B3*3</f>
        <v>15</v>
      </c>
      <c r="C5" s="6">
        <f>B5*2</f>
        <v>30</v>
      </c>
      <c r="D5" s="7">
        <f t="shared" si="0"/>
        <v>120</v>
      </c>
      <c r="E5" s="11"/>
      <c r="F5" s="39"/>
      <c r="G5" s="13">
        <f>G3*3</f>
        <v>15</v>
      </c>
      <c r="H5" s="6">
        <f>G5*2</f>
        <v>30</v>
      </c>
      <c r="I5" s="7">
        <f t="shared" si="1"/>
        <v>120</v>
      </c>
      <c r="J5" s="4">
        <v>3.5</v>
      </c>
      <c r="K5" s="14">
        <f t="shared" si="2"/>
        <v>123.5</v>
      </c>
    </row>
    <row r="6" spans="1:11" ht="22.5" customHeight="1">
      <c r="A6" s="39" t="s">
        <v>9</v>
      </c>
      <c r="B6" s="13">
        <v>4</v>
      </c>
      <c r="C6" s="6">
        <f>+B6*1.2</f>
        <v>4.8</v>
      </c>
      <c r="D6" s="7">
        <f t="shared" si="0"/>
        <v>19.2</v>
      </c>
      <c r="E6" s="11"/>
      <c r="F6" s="39" t="s">
        <v>9</v>
      </c>
      <c r="G6" s="13">
        <v>4</v>
      </c>
      <c r="H6" s="6">
        <f>+G6*1.2</f>
        <v>4.8</v>
      </c>
      <c r="I6" s="7">
        <f t="shared" si="1"/>
        <v>19.2</v>
      </c>
      <c r="J6" s="4">
        <v>3</v>
      </c>
      <c r="K6" s="14">
        <f t="shared" si="2"/>
        <v>22.2</v>
      </c>
    </row>
    <row r="7" spans="1:11" ht="22.5" customHeight="1">
      <c r="A7" s="39"/>
      <c r="B7" s="13">
        <f>B6*2</f>
        <v>8</v>
      </c>
      <c r="C7" s="6">
        <f>B7*1.5</f>
        <v>12</v>
      </c>
      <c r="D7" s="7">
        <f t="shared" si="0"/>
        <v>48</v>
      </c>
      <c r="E7" s="11"/>
      <c r="F7" s="39"/>
      <c r="G7" s="13">
        <f>G6*2</f>
        <v>8</v>
      </c>
      <c r="H7" s="6">
        <f>G7*1.5</f>
        <v>12</v>
      </c>
      <c r="I7" s="7">
        <f t="shared" si="1"/>
        <v>48</v>
      </c>
      <c r="J7" s="4">
        <v>3</v>
      </c>
      <c r="K7" s="14">
        <f t="shared" si="2"/>
        <v>51</v>
      </c>
    </row>
    <row r="8" spans="1:11" ht="22.5" customHeight="1">
      <c r="A8" s="39"/>
      <c r="B8" s="13">
        <f>B6*3</f>
        <v>12</v>
      </c>
      <c r="C8" s="6">
        <f>B8*2</f>
        <v>24</v>
      </c>
      <c r="D8" s="7">
        <f t="shared" si="0"/>
        <v>96</v>
      </c>
      <c r="E8" s="11"/>
      <c r="F8" s="39"/>
      <c r="G8" s="13">
        <f>G6*3</f>
        <v>12</v>
      </c>
      <c r="H8" s="6">
        <f>G8*2</f>
        <v>24</v>
      </c>
      <c r="I8" s="7">
        <f t="shared" si="1"/>
        <v>96</v>
      </c>
      <c r="J8" s="4">
        <v>3</v>
      </c>
      <c r="K8" s="14">
        <f t="shared" si="2"/>
        <v>99</v>
      </c>
    </row>
    <row r="9" spans="1:11" ht="22.5" customHeight="1">
      <c r="A9" s="39" t="s">
        <v>10</v>
      </c>
      <c r="B9" s="13">
        <v>3</v>
      </c>
      <c r="C9" s="6">
        <f>+B9*1.2</f>
        <v>3.5999999999999996</v>
      </c>
      <c r="D9" s="7">
        <f t="shared" si="0"/>
        <v>14.399999999999999</v>
      </c>
      <c r="E9" s="11"/>
      <c r="F9" s="39" t="s">
        <v>10</v>
      </c>
      <c r="G9" s="13">
        <v>3</v>
      </c>
      <c r="H9" s="6">
        <f>+G9*1.2</f>
        <v>3.5999999999999996</v>
      </c>
      <c r="I9" s="7">
        <f t="shared" si="1"/>
        <v>14.399999999999999</v>
      </c>
      <c r="J9" s="4">
        <v>2.5</v>
      </c>
      <c r="K9" s="14">
        <f t="shared" si="2"/>
        <v>16.899999999999999</v>
      </c>
    </row>
    <row r="10" spans="1:11" ht="22.5" customHeight="1">
      <c r="A10" s="39"/>
      <c r="B10" s="13">
        <f>B9*2</f>
        <v>6</v>
      </c>
      <c r="C10" s="6">
        <f>B10*1.5</f>
        <v>9</v>
      </c>
      <c r="D10" s="7">
        <f t="shared" si="0"/>
        <v>36</v>
      </c>
      <c r="E10" s="11"/>
      <c r="F10" s="39"/>
      <c r="G10" s="13">
        <f>G9*2</f>
        <v>6</v>
      </c>
      <c r="H10" s="6">
        <f>G10*1.5</f>
        <v>9</v>
      </c>
      <c r="I10" s="7">
        <f t="shared" si="1"/>
        <v>36</v>
      </c>
      <c r="J10" s="4">
        <v>2.5</v>
      </c>
      <c r="K10" s="14">
        <f t="shared" si="2"/>
        <v>38.5</v>
      </c>
    </row>
    <row r="11" spans="1:11" ht="22.5" customHeight="1">
      <c r="A11" s="39"/>
      <c r="B11" s="13">
        <f>B9*3</f>
        <v>9</v>
      </c>
      <c r="C11" s="6">
        <f>B11*2</f>
        <v>18</v>
      </c>
      <c r="D11" s="7">
        <f t="shared" si="0"/>
        <v>72</v>
      </c>
      <c r="E11" s="11"/>
      <c r="F11" s="39"/>
      <c r="G11" s="13">
        <f>G9*3</f>
        <v>9</v>
      </c>
      <c r="H11" s="6">
        <f>G11*2</f>
        <v>18</v>
      </c>
      <c r="I11" s="7">
        <f t="shared" si="1"/>
        <v>72</v>
      </c>
      <c r="J11" s="4">
        <v>2.5</v>
      </c>
      <c r="K11" s="14">
        <f t="shared" si="2"/>
        <v>74.5</v>
      </c>
    </row>
    <row r="12" spans="1:11" ht="22.5" customHeight="1">
      <c r="A12" s="39" t="s">
        <v>11</v>
      </c>
      <c r="B12" s="13">
        <v>2</v>
      </c>
      <c r="C12" s="6">
        <f>+B12*1.2</f>
        <v>2.4</v>
      </c>
      <c r="D12" s="7">
        <f t="shared" si="0"/>
        <v>9.6</v>
      </c>
      <c r="E12" s="11"/>
      <c r="F12" s="39" t="s">
        <v>11</v>
      </c>
      <c r="G12" s="13">
        <v>2</v>
      </c>
      <c r="H12" s="6">
        <f>+G12*1.2</f>
        <v>2.4</v>
      </c>
      <c r="I12" s="7">
        <f t="shared" si="1"/>
        <v>9.6</v>
      </c>
      <c r="J12" s="4">
        <v>2</v>
      </c>
      <c r="K12" s="14">
        <f t="shared" si="2"/>
        <v>11.6</v>
      </c>
    </row>
    <row r="13" spans="1:11" ht="22.5" customHeight="1">
      <c r="A13" s="39"/>
      <c r="B13" s="13">
        <f>B12*2</f>
        <v>4</v>
      </c>
      <c r="C13" s="6">
        <f>B13*1.5</f>
        <v>6</v>
      </c>
      <c r="D13" s="7">
        <f t="shared" si="0"/>
        <v>24</v>
      </c>
      <c r="E13" s="11"/>
      <c r="F13" s="39"/>
      <c r="G13" s="13">
        <f>G12*2</f>
        <v>4</v>
      </c>
      <c r="H13" s="6">
        <f>G13*1.5</f>
        <v>6</v>
      </c>
      <c r="I13" s="7">
        <f t="shared" si="1"/>
        <v>24</v>
      </c>
      <c r="J13" s="4">
        <v>2</v>
      </c>
      <c r="K13" s="14">
        <f t="shared" si="2"/>
        <v>26</v>
      </c>
    </row>
    <row r="14" spans="1:11" ht="22.5" customHeight="1">
      <c r="A14" s="39"/>
      <c r="B14" s="13">
        <f>B12*3</f>
        <v>6</v>
      </c>
      <c r="C14" s="6">
        <f>B14*2</f>
        <v>12</v>
      </c>
      <c r="D14" s="7">
        <f t="shared" si="0"/>
        <v>48</v>
      </c>
      <c r="E14" s="11"/>
      <c r="F14" s="39"/>
      <c r="G14" s="13">
        <f>G12*3</f>
        <v>6</v>
      </c>
      <c r="H14" s="6">
        <f>G14*2</f>
        <v>12</v>
      </c>
      <c r="I14" s="7">
        <f t="shared" si="1"/>
        <v>48</v>
      </c>
      <c r="J14" s="4">
        <v>2</v>
      </c>
      <c r="K14" s="14">
        <f t="shared" si="2"/>
        <v>50</v>
      </c>
    </row>
  </sheetData>
  <mergeCells count="10">
    <mergeCell ref="G1:K1"/>
    <mergeCell ref="A3:A5"/>
    <mergeCell ref="A6:A8"/>
    <mergeCell ref="A9:A11"/>
    <mergeCell ref="A12:A14"/>
    <mergeCell ref="B1:D1"/>
    <mergeCell ref="F3:F5"/>
    <mergeCell ref="F6:F8"/>
    <mergeCell ref="F9:F11"/>
    <mergeCell ref="F12:F1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4</vt:i4>
      </vt:variant>
    </vt:vector>
  </HeadingPairs>
  <TitlesOfParts>
    <vt:vector size="6" baseType="lpstr">
      <vt:lpstr>计算明细</vt:lpstr>
      <vt:lpstr>Sheet1</vt:lpstr>
      <vt:lpstr>A类</vt:lpstr>
      <vt:lpstr>B类</vt:lpstr>
      <vt:lpstr>C类</vt:lpstr>
      <vt:lpstr>D类</vt:lpstr>
    </vt:vector>
  </TitlesOfParts>
  <Company>Sky123.Org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CAIWU-JING</dc:creator>
  <cp:lastModifiedBy>Admin</cp:lastModifiedBy>
  <dcterms:created xsi:type="dcterms:W3CDTF">2017-02-08T02:02:47Z</dcterms:created>
  <dcterms:modified xsi:type="dcterms:W3CDTF">2017-09-27T07:31:49Z</dcterms:modified>
</cp:coreProperties>
</file>